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Google Drive/UniWork/Final Year/"/>
    </mc:Choice>
  </mc:AlternateContent>
  <xr:revisionPtr revIDLastSave="0" documentId="13_ncr:1_{202E12AD-D697-B749-8A97-7EC71B4F8D49}" xr6:coauthVersionLast="45" xr6:coauthVersionMax="45" xr10:uidLastSave="{00000000-0000-0000-0000-000000000000}"/>
  <bookViews>
    <workbookView xWindow="0" yWindow="460" windowWidth="35840" windowHeight="20620" activeTab="7" xr2:uid="{3BF68B46-F40A-884C-92F1-E9A34C3C667F}"/>
  </bookViews>
  <sheets>
    <sheet name="Rinkeby 10 Votes" sheetId="4" r:id="rId1"/>
    <sheet name="Ropsten 10 Votes" sheetId="2" r:id="rId2"/>
    <sheet name="Clique 10 Votes" sheetId="3" r:id="rId3"/>
    <sheet name="Clique 100 Votes" sheetId="7" r:id="rId4"/>
    <sheet name="Ethash 10 Votes" sheetId="6" r:id="rId5"/>
    <sheet name="Ethash 100 Votes" sheetId="8" r:id="rId6"/>
    <sheet name="Robsten vs Rinkeby" sheetId="9" r:id="rId7"/>
    <sheet name="Clique vs Ethash" sheetId="10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10" l="1"/>
  <c r="E112" i="10"/>
  <c r="E109" i="10"/>
  <c r="E108" i="10"/>
  <c r="E111" i="10"/>
  <c r="E107" i="10"/>
  <c r="E110" i="10"/>
  <c r="E106" i="10"/>
  <c r="D14" i="9"/>
  <c r="D13" i="9"/>
  <c r="D12" i="9"/>
  <c r="D11" i="9"/>
  <c r="D10" i="9"/>
  <c r="D9" i="9"/>
  <c r="D8" i="9"/>
  <c r="D7" i="9"/>
  <c r="D6" i="9"/>
  <c r="D5" i="9"/>
  <c r="G39" i="8"/>
  <c r="G38" i="8"/>
  <c r="G36" i="8"/>
  <c r="G37" i="8"/>
  <c r="B72" i="8"/>
  <c r="B59" i="8"/>
  <c r="B46" i="8"/>
  <c r="B33" i="8"/>
  <c r="B72" i="6"/>
  <c r="B59" i="6"/>
  <c r="B46" i="6"/>
  <c r="B33" i="6"/>
  <c r="B20" i="8"/>
  <c r="B20" i="6"/>
  <c r="F38" i="7"/>
  <c r="F39" i="7"/>
  <c r="F36" i="7"/>
  <c r="F37" i="7"/>
  <c r="B139" i="7"/>
  <c r="B126" i="7"/>
  <c r="B113" i="7"/>
  <c r="B100" i="7"/>
  <c r="B87" i="7"/>
  <c r="B72" i="7"/>
  <c r="B59" i="7"/>
  <c r="B46" i="7"/>
  <c r="B33" i="7"/>
  <c r="B20" i="7"/>
  <c r="B69" i="2"/>
  <c r="B56" i="2"/>
  <c r="B43" i="2"/>
  <c r="B30" i="2"/>
  <c r="B17" i="2"/>
  <c r="B56" i="3"/>
  <c r="B69" i="3"/>
  <c r="B43" i="3"/>
  <c r="B30" i="3"/>
  <c r="B17" i="3"/>
  <c r="B69" i="4"/>
  <c r="B56" i="4"/>
  <c r="B43" i="4"/>
  <c r="B30" i="4"/>
  <c r="B17" i="4"/>
</calcChain>
</file>

<file path=xl/sharedStrings.xml><?xml version="1.0" encoding="utf-8"?>
<sst xmlns="http://schemas.openxmlformats.org/spreadsheetml/2006/main" count="639" uniqueCount="60">
  <si>
    <t>Action on blockchain</t>
  </si>
  <si>
    <t>Time (ms)</t>
  </si>
  <si>
    <t>RUN 1</t>
  </si>
  <si>
    <t>Rinkeby (Public PoA) - Deploy an Election and perform 10 votes and count</t>
  </si>
  <si>
    <t>RUN 2</t>
  </si>
  <si>
    <t>Deploy an election factory (Set OP)</t>
  </si>
  <si>
    <t>Create a new test election (Set OP)</t>
  </si>
  <si>
    <t>Obtain the newly created election address (Get OP)</t>
  </si>
  <si>
    <t>Adds two voting options (Set OP)</t>
  </si>
  <si>
    <t>Adds a voting station (Set OP)</t>
  </si>
  <si>
    <t>Enable the election (Set OP)</t>
  </si>
  <si>
    <t>Adds 10 votes randomly (Set OP)</t>
  </si>
  <si>
    <t>Finalize the election (Set OP)</t>
  </si>
  <si>
    <t>Counts al the votes (Get OP)</t>
  </si>
  <si>
    <t>RUN 3</t>
  </si>
  <si>
    <t>Test from Internet speed 22 Mbps / 3 Mbps (Down/Up) - 45 ms lantecy to London Vodafone UK speedtest (Vodafone broadband)</t>
  </si>
  <si>
    <t>RUN 5</t>
  </si>
  <si>
    <t>RUN 4</t>
  </si>
  <si>
    <t>Run 1 Total</t>
  </si>
  <si>
    <t>Run 2 Total</t>
  </si>
  <si>
    <t>Run 3 Total</t>
  </si>
  <si>
    <t>Run 4 Total</t>
  </si>
  <si>
    <t>Run 5 Total</t>
  </si>
  <si>
    <t>Clique (Permissioned PoA hosted on Azure) - Deploy an Election and perform 10 votes and count</t>
  </si>
  <si>
    <t>Ropstein (Public PoW) - Deploy an Election and perform 10 votes and count (closer to production net)</t>
  </si>
  <si>
    <t>Avg. Block Time 15s - 44 Active nodes (27/04/2020) - Avg Block size 20-30 kb - Gas limit 7.9 mln - TPS (min 21,000 gas) max 22 tx/s - TPS for vote (200,000 Gas) 8tx/s</t>
  </si>
  <si>
    <t>Adds 100 votes randomly (Set OP)</t>
  </si>
  <si>
    <t>Clique (Permissioned PoA hosted on Azure) - Deploy an Election and perform 100 votes and count</t>
  </si>
  <si>
    <t>Test from Internet speed 1 Gbps / 1 Gbps (Down/Up) - 5 ms lantecy to London Vodafone UK speedtest (Vaioni broadband)</t>
  </si>
  <si>
    <t>Azure VM size: Standard B2s (2 vcpus, 4 GiB memory) - Burnstable VMs (performances vary - only 10% of full performances in 24h)</t>
  </si>
  <si>
    <t>Node OS: ubuntu 18.04 / WAN speed 3 Gbps / 3 Gbps</t>
  </si>
  <si>
    <t>N VOTE</t>
  </si>
  <si>
    <t>AVG TIME</t>
  </si>
  <si>
    <t>ACTION</t>
  </si>
  <si>
    <t>Count Votes</t>
  </si>
  <si>
    <t>Cast Votes</t>
  </si>
  <si>
    <t>Cost Votes</t>
  </si>
  <si>
    <t>Ethash (Permissioned PoW hosted on Azure) - Deploy an Election and perform 10 votes and count</t>
  </si>
  <si>
    <t>Avg. Block Time 5s - 3 Active nodes - Avg Block size 20-30 kb - Gas limit 4.7 mln - TPS max (21,000 min Gas) 44.7 tx/s - TPS for vote (200,000 Gas) 4.7 tx/s</t>
  </si>
  <si>
    <t>Avg. Block Time 13.29s - 341 Active nodes (29/04/2020) - Avg Block size 20-30 kb - Gas limit 4.7mln - TPS max (min 21,000 gas)  16.8 tx/s - TPS for vote (200,000 Gas) 1.76 tx/s</t>
  </si>
  <si>
    <t>Avg. Block Time 5s - 3 Active nodes - Avg Block size 20-30 kb - Gas limit 4.7 mln - TPS max (min 21,000 gas)  44.7 tx/s - TPS for vote (200,000 Gas) 4.7 tx/s</t>
  </si>
  <si>
    <t>Ethash (Permissioned PoW hosted on Azure) - Deploy an Election and perform 100 votes and count</t>
  </si>
  <si>
    <t>Blockchain</t>
  </si>
  <si>
    <t>Run</t>
  </si>
  <si>
    <t>Rinkeby</t>
  </si>
  <si>
    <t>Ropsten</t>
  </si>
  <si>
    <t>TOTAL RUN TIME COMPARISON</t>
  </si>
  <si>
    <t>VOTE CASTING TIME COMPARISON</t>
  </si>
  <si>
    <t>VOTE COUNTING TIME COMPARISON</t>
  </si>
  <si>
    <t>TOTAL RUN TIME COMPARISON (10 Votes)</t>
  </si>
  <si>
    <t>Clique</t>
  </si>
  <si>
    <t>Ethash</t>
  </si>
  <si>
    <t>TOTAL RUN TIME COMPARISON (100 Votes)</t>
  </si>
  <si>
    <t>VOTE CASTING TIME COMPARISON (100 Votes)</t>
  </si>
  <si>
    <t>VOTE COUNTING TIME COMPARISON (100 Votes)</t>
  </si>
  <si>
    <t>VOTE CASTING TIME COMPARISON (10 Votes)</t>
  </si>
  <si>
    <t>VOTE COUNTING TIME COMPARISON (10 Votes)</t>
  </si>
  <si>
    <t>AVG TIME (ms)</t>
  </si>
  <si>
    <t>Avg. Block Time 20 s - 3 Active nodes - Avg Block size 20-30 kb - Gas limit 4.7 mln - TPS max (min 21,000 gas) 11 tx/s - TPS for vote (200,000 Gas) 1.1 tx/s</t>
  </si>
  <si>
    <t>Avg. Block Time X s - 3 Active nodes - Avg Block size 20-30 kb - Gas limit 4.7 mln - TPS max (min 21,000 gas) 11 tx/s - TPS for vote (200,000 Gas) 1.1 tx/s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</si>
</sst>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0" xfId="0" applyFont="1"/>
    <xf numFmtId="0" fontId="0" fillId="4" borderId="0" xfId="0" applyFont="1" applyFill="1"/>
    <xf numFmtId="0" fontId="2" fillId="3" borderId="7" xfId="2" applyBorder="1"/>
    <xf numFmtId="0" fontId="1" fillId="2" borderId="3" xfId="1" applyBorder="1"/>
    <xf numFmtId="0" fontId="2" fillId="3" borderId="3" xfId="2" applyBorder="1"/>
    <xf numFmtId="0" fontId="3" fillId="0" borderId="1" xfId="0" applyFont="1" applyBorder="1"/>
    <xf numFmtId="0" fontId="3" fillId="0" borderId="3" xfId="0" applyFont="1" applyBorder="1"/>
    <xf numFmtId="0" fontId="3" fillId="0" borderId="7" xfId="0" applyFont="1" applyBorder="1"/>
    <xf numFmtId="0" fontId="0" fillId="5" borderId="0" xfId="0" applyFill="1" applyBorder="1"/>
    <xf numFmtId="0" fontId="3" fillId="0" borderId="0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9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Votes 5 Run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'Rinkeby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'Rinkeby 10 Votes'!$B$8:$B$16</c:f>
              <c:numCache>
                <c:formatCode>General</c:formatCode>
                <c:ptCount val="9"/>
                <c:pt idx="0">
                  <c:v>13292</c:v>
                </c:pt>
                <c:pt idx="1">
                  <c:v>14494</c:v>
                </c:pt>
                <c:pt idx="2">
                  <c:v>803</c:v>
                </c:pt>
                <c:pt idx="3">
                  <c:v>29189</c:v>
                </c:pt>
                <c:pt idx="4">
                  <c:v>14582</c:v>
                </c:pt>
                <c:pt idx="5">
                  <c:v>14466</c:v>
                </c:pt>
                <c:pt idx="6">
                  <c:v>150183</c:v>
                </c:pt>
                <c:pt idx="7">
                  <c:v>15510</c:v>
                </c:pt>
                <c:pt idx="8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F-1D4A-A80C-B25BBFA38C2B}"/>
            </c:ext>
          </c:extLst>
        </c:ser>
        <c:ser>
          <c:idx val="1"/>
          <c:order val="1"/>
          <c:tx>
            <c:v>Run2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'Rinkeby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'Rinkeby 10 Votes'!$B$21:$B$29</c:f>
              <c:numCache>
                <c:formatCode>General</c:formatCode>
                <c:ptCount val="9"/>
                <c:pt idx="0">
                  <c:v>18010</c:v>
                </c:pt>
                <c:pt idx="1">
                  <c:v>14447</c:v>
                </c:pt>
                <c:pt idx="2">
                  <c:v>788</c:v>
                </c:pt>
                <c:pt idx="3">
                  <c:v>29412</c:v>
                </c:pt>
                <c:pt idx="4">
                  <c:v>14968</c:v>
                </c:pt>
                <c:pt idx="5">
                  <c:v>15445</c:v>
                </c:pt>
                <c:pt idx="6">
                  <c:v>149058</c:v>
                </c:pt>
                <c:pt idx="7">
                  <c:v>16498</c:v>
                </c:pt>
                <c:pt idx="8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F-1D4A-A80C-B25BBFA38C2B}"/>
            </c:ext>
          </c:extLst>
        </c:ser>
        <c:ser>
          <c:idx val="2"/>
          <c:order val="2"/>
          <c:tx>
            <c:v>Run3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'Rinkeby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'Rinkeby 10 Votes'!$B$34:$B$42</c:f>
              <c:numCache>
                <c:formatCode>General</c:formatCode>
                <c:ptCount val="9"/>
                <c:pt idx="0">
                  <c:v>15990</c:v>
                </c:pt>
                <c:pt idx="1">
                  <c:v>14368</c:v>
                </c:pt>
                <c:pt idx="2">
                  <c:v>778</c:v>
                </c:pt>
                <c:pt idx="3">
                  <c:v>29996</c:v>
                </c:pt>
                <c:pt idx="4">
                  <c:v>14411</c:v>
                </c:pt>
                <c:pt idx="5">
                  <c:v>15478</c:v>
                </c:pt>
                <c:pt idx="6">
                  <c:v>150398</c:v>
                </c:pt>
                <c:pt idx="7">
                  <c:v>14457</c:v>
                </c:pt>
                <c:pt idx="8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F-1D4A-A80C-B25BBFA38C2B}"/>
            </c:ext>
          </c:extLst>
        </c:ser>
        <c:ser>
          <c:idx val="3"/>
          <c:order val="3"/>
          <c:tx>
            <c:v>Run4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'Rinkeby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'Rinkeby 10 Votes'!$B$47:$B$55</c:f>
              <c:numCache>
                <c:formatCode>General</c:formatCode>
                <c:ptCount val="9"/>
                <c:pt idx="0">
                  <c:v>11279</c:v>
                </c:pt>
                <c:pt idx="1">
                  <c:v>14467</c:v>
                </c:pt>
                <c:pt idx="2">
                  <c:v>769</c:v>
                </c:pt>
                <c:pt idx="3">
                  <c:v>28762</c:v>
                </c:pt>
                <c:pt idx="4">
                  <c:v>15363</c:v>
                </c:pt>
                <c:pt idx="5">
                  <c:v>15404</c:v>
                </c:pt>
                <c:pt idx="6">
                  <c:v>149917</c:v>
                </c:pt>
                <c:pt idx="7">
                  <c:v>14388</c:v>
                </c:pt>
                <c:pt idx="8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F-1D4A-A80C-B25BBFA38C2B}"/>
            </c:ext>
          </c:extLst>
        </c:ser>
        <c:ser>
          <c:idx val="4"/>
          <c:order val="4"/>
          <c:tx>
            <c:v>Run5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'Rinkeby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'Rinkeby 10 Votes'!$B$60:$B$68</c:f>
              <c:numCache>
                <c:formatCode>General</c:formatCode>
                <c:ptCount val="9"/>
                <c:pt idx="0">
                  <c:v>7814</c:v>
                </c:pt>
                <c:pt idx="1">
                  <c:v>15357</c:v>
                </c:pt>
                <c:pt idx="2">
                  <c:v>792</c:v>
                </c:pt>
                <c:pt idx="3">
                  <c:v>28729</c:v>
                </c:pt>
                <c:pt idx="4">
                  <c:v>15396</c:v>
                </c:pt>
                <c:pt idx="5">
                  <c:v>14502</c:v>
                </c:pt>
                <c:pt idx="6">
                  <c:v>164603</c:v>
                </c:pt>
                <c:pt idx="7">
                  <c:v>15448</c:v>
                </c:pt>
                <c:pt idx="8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BF-1D4A-A80C-B25BBFA3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614991"/>
        <c:axId val="1715616623"/>
      </c:barChart>
      <c:catAx>
        <c:axId val="17156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16623"/>
        <c:crosses val="autoZero"/>
        <c:auto val="1"/>
        <c:lblAlgn val="ctr"/>
        <c:lblOffset val="100"/>
        <c:noMultiLvlLbl val="0"/>
      </c:catAx>
      <c:valAx>
        <c:axId val="17156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Cast</a:t>
            </a:r>
            <a:r>
              <a:rPr lang="en-GB" baseline="0"/>
              <a:t> Votes 10 vs 100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'Clique 100 Votes'!$E$38:$E$39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100 Votes'!$F$38:$F$39</c:f>
              <c:numCache>
                <c:formatCode>General</c:formatCode>
                <c:ptCount val="2"/>
                <c:pt idx="0">
                  <c:v>48636.800000000003</c:v>
                </c:pt>
                <c:pt idx="1">
                  <c:v>498483.8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FE41-98C9-65536E0C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87727"/>
        <c:axId val="1014811743"/>
      </c:lineChart>
      <c:catAx>
        <c:axId val="10095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1743"/>
        <c:crosses val="autoZero"/>
        <c:auto val="1"/>
        <c:lblAlgn val="ctr"/>
        <c:lblOffset val="100"/>
        <c:noMultiLvlLbl val="0"/>
      </c:catAx>
      <c:valAx>
        <c:axId val="1014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General Comparison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'Ethash 10 Votes'!$A$63:$A$71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'Ethash 10 Votes'!$B$11:$B$19</c:f>
              <c:numCache>
                <c:formatCode>General</c:formatCode>
                <c:ptCount val="9"/>
                <c:pt idx="0">
                  <c:v>19697</c:v>
                </c:pt>
                <c:pt idx="1">
                  <c:v>4253</c:v>
                </c:pt>
                <c:pt idx="2">
                  <c:v>112</c:v>
                </c:pt>
                <c:pt idx="3">
                  <c:v>12664</c:v>
                </c:pt>
                <c:pt idx="4">
                  <c:v>8272</c:v>
                </c:pt>
                <c:pt idx="5">
                  <c:v>10265</c:v>
                </c:pt>
                <c:pt idx="6">
                  <c:v>157605</c:v>
                </c:pt>
                <c:pt idx="7">
                  <c:v>6282</c:v>
                </c:pt>
                <c:pt idx="8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A42-BACD-B7CBD6FA96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'Ethash 10 Votes'!$A$63:$A$71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'Ethash 10 Votes'!$B$24:$B$32</c:f>
              <c:numCache>
                <c:formatCode>General</c:formatCode>
                <c:ptCount val="9"/>
                <c:pt idx="0">
                  <c:v>8664</c:v>
                </c:pt>
                <c:pt idx="1">
                  <c:v>7331</c:v>
                </c:pt>
                <c:pt idx="2">
                  <c:v>122</c:v>
                </c:pt>
                <c:pt idx="3">
                  <c:v>12605</c:v>
                </c:pt>
                <c:pt idx="4">
                  <c:v>9275</c:v>
                </c:pt>
                <c:pt idx="5">
                  <c:v>7739</c:v>
                </c:pt>
                <c:pt idx="6">
                  <c:v>56982</c:v>
                </c:pt>
                <c:pt idx="7">
                  <c:v>15335</c:v>
                </c:pt>
                <c:pt idx="8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4-4A42-BACD-B7CBD6FA96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'Ethash 10 Votes'!$A$63:$A$71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'Ethash 10 Votes'!$B$37:$B$45</c:f>
              <c:numCache>
                <c:formatCode>General</c:formatCode>
                <c:ptCount val="9"/>
                <c:pt idx="0">
                  <c:v>17618</c:v>
                </c:pt>
                <c:pt idx="1">
                  <c:v>5741</c:v>
                </c:pt>
                <c:pt idx="2">
                  <c:v>118</c:v>
                </c:pt>
                <c:pt idx="3">
                  <c:v>12838</c:v>
                </c:pt>
                <c:pt idx="4">
                  <c:v>3277</c:v>
                </c:pt>
                <c:pt idx="5">
                  <c:v>4278</c:v>
                </c:pt>
                <c:pt idx="6">
                  <c:v>108050</c:v>
                </c:pt>
                <c:pt idx="7">
                  <c:v>5293</c:v>
                </c:pt>
                <c:pt idx="8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4-4A42-BACD-B7CBD6FA96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'Ethash 10 Votes'!$A$63:$A$71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'Ethash 10 Votes'!$B$50:$B$58</c:f>
              <c:numCache>
                <c:formatCode>General</c:formatCode>
                <c:ptCount val="9"/>
                <c:pt idx="0">
                  <c:v>13553</c:v>
                </c:pt>
                <c:pt idx="1">
                  <c:v>3284</c:v>
                </c:pt>
                <c:pt idx="2">
                  <c:v>963</c:v>
                </c:pt>
                <c:pt idx="3">
                  <c:v>18564</c:v>
                </c:pt>
                <c:pt idx="4">
                  <c:v>2276</c:v>
                </c:pt>
                <c:pt idx="5">
                  <c:v>10282</c:v>
                </c:pt>
                <c:pt idx="6">
                  <c:v>116692</c:v>
                </c:pt>
                <c:pt idx="7">
                  <c:v>4267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4-4A42-BACD-B7CBD6FA96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'Ethash 10 Votes'!$A$63:$A$71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'Ethash 10 Votes'!$B$63:$B$71</c:f>
              <c:numCache>
                <c:formatCode>General</c:formatCode>
                <c:ptCount val="9"/>
                <c:pt idx="0">
                  <c:v>7082</c:v>
                </c:pt>
                <c:pt idx="1">
                  <c:v>6271</c:v>
                </c:pt>
                <c:pt idx="2">
                  <c:v>1175</c:v>
                </c:pt>
                <c:pt idx="3">
                  <c:v>27614</c:v>
                </c:pt>
                <c:pt idx="4">
                  <c:v>2331</c:v>
                </c:pt>
                <c:pt idx="5">
                  <c:v>21368</c:v>
                </c:pt>
                <c:pt idx="6">
                  <c:v>122566</c:v>
                </c:pt>
                <c:pt idx="7">
                  <c:v>4655</c:v>
                </c:pt>
                <c:pt idx="8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4-4A42-BACD-B7CBD6FA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298623"/>
        <c:axId val="1188342895"/>
      </c:barChart>
      <c:catAx>
        <c:axId val="11882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42895"/>
        <c:crosses val="autoZero"/>
        <c:auto val="1"/>
        <c:lblAlgn val="ctr"/>
        <c:lblOffset val="100"/>
        <c:noMultiLvlLbl val="0"/>
      </c:catAx>
      <c:valAx>
        <c:axId val="11883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('Ethash 10 Votes'!$A$20,'Ethash 10 Votes'!$A$33,'Ethash 10 Votes'!$A$46,'Ethash 10 Votes'!$A$59,'Ethash 10 Votes'!$A$72)</c:f>
              <c:strCache>
                <c:ptCount val="5"/>
                <c:pt idx="0">
                  <c:v>Run 1 Total</c:v>
                </c:pt>
                <c:pt idx="1">
                  <c:v>Run 1 Total</c:v>
                </c:pt>
                <c:pt idx="2">
                  <c:v>Run 1 Total</c:v>
                </c:pt>
                <c:pt idx="3">
                  <c:v>Run 1 Total</c:v>
                </c:pt>
                <c:pt idx="4">
                  <c:v>Run 1 Total</c:v>
                </c:pt>
              </c:strCache>
            </c:strRef>
          </c:cat>
          <c:val>
            <c:numRef>
              <c:f>('Ethash 10 Votes'!$B$20,'Ethash 10 Votes'!$B$33,'Ethash 10 Votes'!$B$46,'Ethash 10 Votes'!$B$59,'Ethash 10 Votes'!$B$72)</c:f>
              <c:numCache>
                <c:formatCode>General</c:formatCode>
                <c:ptCount val="5"/>
                <c:pt idx="0">
                  <c:v>219407</c:v>
                </c:pt>
                <c:pt idx="1">
                  <c:v>118294</c:v>
                </c:pt>
                <c:pt idx="2">
                  <c:v>157540</c:v>
                </c:pt>
                <c:pt idx="3">
                  <c:v>170131</c:v>
                </c:pt>
                <c:pt idx="4">
                  <c:v>193517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0-BD4F-92C9-E173E4F4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670991"/>
        <c:axId val="1190080335"/>
      </c:barChart>
      <c:catAx>
        <c:axId val="11916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80335"/>
        <c:crosses val="autoZero"/>
        <c:auto val="1"/>
        <c:lblAlgn val="ctr"/>
        <c:lblOffset val="100"/>
        <c:noMultiLvlLbl val="0"/>
      </c:catAx>
      <c:valAx>
        <c:axId val="11900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('Ethash 100 Votes'!$A$20,'Ethash 100 Votes'!$A$33,'Ethash 100 Votes'!$A$46,'Ethash 100 Votes'!$A$59,'Ethash 100 Votes'!$A$72)</c:f>
              <c:strCache>
                <c:ptCount val="5"/>
                <c:pt idx="0">
                  <c:v>Run 1 Total</c:v>
                </c:pt>
                <c:pt idx="1">
                  <c:v>Run 1 Total</c:v>
                </c:pt>
                <c:pt idx="2">
                  <c:v>Run 1 Total</c:v>
                </c:pt>
                <c:pt idx="3">
                  <c:v>Run 1 Total</c:v>
                </c:pt>
                <c:pt idx="4">
                  <c:v>Run 1 Total</c:v>
                </c:pt>
              </c:strCache>
            </c:strRef>
          </c:cat>
          <c:val>
            <c:numRef>
              <c:f>('Ethash 100 Votes'!$B$20,'Ethash 100 Votes'!$B$33,'Ethash 100 Votes'!$B$46,'Ethash 100 Votes'!$B$59,'Ethash 100 Votes'!$B$72)</c:f>
              <c:numCache>
                <c:formatCode>General</c:formatCode>
                <c:ptCount val="5"/>
                <c:pt idx="0">
                  <c:v>983056</c:v>
                </c:pt>
                <c:pt idx="1">
                  <c:v>1029423</c:v>
                </c:pt>
                <c:pt idx="2">
                  <c:v>920720</c:v>
                </c:pt>
                <c:pt idx="3">
                  <c:v>881483</c:v>
                </c:pt>
                <c:pt idx="4">
                  <c:v>1128544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4-EC46-A475-0E1E8B71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17999"/>
        <c:axId val="659182687"/>
      </c:barChart>
      <c:catAx>
        <c:axId val="6592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2687"/>
        <c:crosses val="autoZero"/>
        <c:auto val="1"/>
        <c:lblAlgn val="ctr"/>
        <c:lblOffset val="100"/>
        <c:noMultiLvlLbl val="0"/>
      </c:catAx>
      <c:valAx>
        <c:axId val="659182687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7999"/>
        <c:crosses val="autoZero"/>
        <c:crossBetween val="between"/>
        <c:minorUnit val="6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Cast Votes 10 vs 100 Time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'Ethash 100 Votes'!$F$36:$F$37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'Ethash 100 Votes'!$G$36:$G$37</c:f>
              <c:numCache>
                <c:formatCode>General</c:formatCode>
                <c:ptCount val="2"/>
                <c:pt idx="0">
                  <c:v>112379</c:v>
                </c:pt>
                <c:pt idx="1">
                  <c:v>919571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A-DA4A-89ED-1C6291EC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002367"/>
        <c:axId val="1153669695"/>
      </c:lineChart>
      <c:catAx>
        <c:axId val="11930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69695"/>
        <c:crosses val="autoZero"/>
        <c:auto val="1"/>
        <c:lblAlgn val="ctr"/>
        <c:lblOffset val="100"/>
        <c:noMultiLvlLbl val="0"/>
      </c:catAx>
      <c:valAx>
        <c:axId val="11536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Votes 10 vs 100 Time</a:t>
            </a:r>
            <a:r>
              <a:rPr lang="en-GB" baseline="0"/>
              <a:t> incrase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'Ethash 100 Votes'!$F$38:$F$39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'Ethash 100 Votes'!$G$38:$G$39</c:f>
              <c:numCache>
                <c:formatCode>General</c:formatCode>
                <c:ptCount val="2"/>
                <c:pt idx="0">
                  <c:v>306</c:v>
                </c:pt>
                <c:pt idx="1">
                  <c:v>488.2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B-6246-87CD-0C38593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78959"/>
        <c:axId val="687167663"/>
      </c:lineChart>
      <c:catAx>
        <c:axId val="6850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7663"/>
        <c:crosses val="autoZero"/>
        <c:auto val="1"/>
        <c:lblAlgn val="ctr"/>
        <c:lblOffset val="100"/>
        <c:noMultiLvlLbl val="0"/>
      </c:catAx>
      <c:valAx>
        <c:axId val="6871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Run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Rinkeby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25-7745-8426-EA6BE3CF0C17}"/>
                </c:ext>
              </c:extLst>
            </c:dLbl>
            <c:dLbl>
              <c:idx val="1"/>
              <c:layout>
                <c:manualLayout>
                  <c:x val="1.3513513513513514E-3"/>
                  <c:y val="2.9999999999999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25-7745-8426-EA6BE3CF0C17}"/>
                </c:ext>
              </c:extLst>
            </c:dLbl>
            <c:dLbl>
              <c:idx val="2"/>
              <c:layout>
                <c:manualLayout>
                  <c:x val="-4.0540540540540543E-3"/>
                  <c:y val="2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25-7745-8426-EA6BE3CF0C17}"/>
                </c:ext>
              </c:extLst>
            </c:dLbl>
            <c:dLbl>
              <c:idx val="3"/>
              <c:layout>
                <c:manualLayout>
                  <c:x val="-9.9097954311074542E-17"/>
                  <c:y val="2.6666666666666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25-7745-8426-EA6BE3CF0C17}"/>
                </c:ext>
              </c:extLst>
            </c:dLbl>
            <c:dLbl>
              <c:idx val="4"/>
              <c:layout>
                <c:manualLayout>
                  <c:x val="-9.4594594594595589E-3"/>
                  <c:y val="2.6666666666666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25-7745-8426-EA6BE3CF0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'Robsten vs Rinkeby'!$C$10:$C$14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Rinkeby'!$D$5:$D$9</c:f>
              <c:numCache>
                <c:formatCode>General</c:formatCode>
                <c:ptCount val="5"/>
                <c:pt idx="0">
                  <c:v>253451</c:v>
                </c:pt>
                <c:pt idx="1">
                  <c:v>259461</c:v>
                </c:pt>
                <c:pt idx="2">
                  <c:v>256714</c:v>
                </c:pt>
                <c:pt idx="3">
                  <c:v>251287</c:v>
                </c:pt>
                <c:pt idx="4">
                  <c:v>263476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5-7745-8426-EA6BE3CF0C17}"/>
            </c:ext>
          </c:extLst>
        </c:ser>
        <c:ser>
          <c:idx val="1"/>
          <c:order val="1"/>
          <c:tx>
            <c:v>Ropsten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540540540540543E-3"/>
                  <c:y val="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25-7745-8426-EA6BE3CF0C17}"/>
                </c:ext>
              </c:extLst>
            </c:dLbl>
            <c:dLbl>
              <c:idx val="1"/>
              <c:layout>
                <c:manualLayout>
                  <c:x val="-1.3513513513513514E-3"/>
                  <c:y val="-2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25-7745-8426-EA6BE3CF0C17}"/>
                </c:ext>
              </c:extLst>
            </c:dLbl>
            <c:dLbl>
              <c:idx val="2"/>
              <c:layout>
                <c:manualLayout>
                  <c:x val="0"/>
                  <c:y val="2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25-7745-8426-EA6BE3CF0C17}"/>
                </c:ext>
              </c:extLst>
            </c:dLbl>
            <c:dLbl>
              <c:idx val="3"/>
              <c:layout>
                <c:manualLayout>
                  <c:x val="1.3513513513513514E-3"/>
                  <c:y val="2.6666666666666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25-7745-8426-EA6BE3CF0C17}"/>
                </c:ext>
              </c:extLst>
            </c:dLbl>
            <c:dLbl>
              <c:idx val="4"/>
              <c:layout>
                <c:manualLayout>
                  <c:x val="-8.1081081081081086E-3"/>
                  <c:y val="2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25-7745-8426-EA6BE3CF0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'Robsten vs Rinkeby'!$C$10:$C$14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Rinkeby'!$D$10:$D$14</c:f>
              <c:numCache>
                <c:formatCode>General</c:formatCode>
                <c:ptCount val="5"/>
                <c:pt idx="0">
                  <c:v>644273</c:v>
                </c:pt>
                <c:pt idx="1">
                  <c:v>615579</c:v>
                </c:pt>
                <c:pt idx="2">
                  <c:v>442401</c:v>
                </c:pt>
                <c:pt idx="3">
                  <c:v>456118</c:v>
                </c:pt>
                <c:pt idx="4">
                  <c:v>496291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5-7745-8426-EA6BE3CF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4271"/>
        <c:axId val="681529311"/>
      </c:lineChart>
      <c:catAx>
        <c:axId val="6841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29311"/>
        <c:crosses val="autoZero"/>
        <c:auto val="1"/>
        <c:lblAlgn val="ctr"/>
        <c:lblOffset val="100"/>
        <c:noMultiLvlLbl val="0"/>
      </c:catAx>
      <c:valAx>
        <c:axId val="6815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Vote</a:t>
            </a:r>
            <a:r>
              <a:rPr lang="en-GB" baseline="0"/>
              <a:t> Casting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Rinkeby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238095238095247E-3"/>
                  <c:y val="2.7118644067796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8B-2F4B-BBBA-EEDD57DFD8F9}"/>
                </c:ext>
              </c:extLst>
            </c:dLbl>
            <c:dLbl>
              <c:idx val="1"/>
              <c:layout>
                <c:manualLayout>
                  <c:x val="-4.0816326530612249E-3"/>
                  <c:y val="5.0847457627118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8B-2F4B-BBBA-EEDD57DFD8F9}"/>
                </c:ext>
              </c:extLst>
            </c:dLbl>
            <c:dLbl>
              <c:idx val="2"/>
              <c:layout>
                <c:manualLayout>
                  <c:x val="-5.4421768707483987E-3"/>
                  <c:y val="4.7457627118643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8B-2F4B-BBBA-EEDD57DFD8F9}"/>
                </c:ext>
              </c:extLst>
            </c:dLbl>
            <c:dLbl>
              <c:idx val="3"/>
              <c:layout>
                <c:manualLayout>
                  <c:x val="-6.8027210884354736E-3"/>
                  <c:y val="4.7457627118643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8B-2F4B-BBBA-EEDD57DFD8F9}"/>
                </c:ext>
              </c:extLst>
            </c:dLbl>
            <c:dLbl>
              <c:idx val="4"/>
              <c:layout>
                <c:manualLayout>
                  <c:x val="-1.6326530612244997E-2"/>
                  <c:y val="4.4067796610169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8B-2F4B-BBBA-EEDD57DF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'Robsten vs Rinkeby'!$C$31:$C$35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Rinkeby'!$D$26:$D$30</c:f>
              <c:numCache>
                <c:formatCode>General</c:formatCode>
                <c:ptCount val="5"/>
                <c:pt idx="0">
                  <c:v>150183</c:v>
                </c:pt>
                <c:pt idx="1">
                  <c:v>149058</c:v>
                </c:pt>
                <c:pt idx="2">
                  <c:v>150398</c:v>
                </c:pt>
                <c:pt idx="3">
                  <c:v>149917</c:v>
                </c:pt>
                <c:pt idx="4">
                  <c:v>164603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B-2F4B-BBBA-EEDD57DFD8F9}"/>
            </c:ext>
          </c:extLst>
        </c:ser>
        <c:ser>
          <c:idx val="1"/>
          <c:order val="1"/>
          <c:tx>
            <c:v>Ropsten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0816326530612249E-3"/>
                  <c:y val="-2.3728680101427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387755102040815E-2"/>
                      <c:h val="6.4338983050847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98B-2F4B-BBBA-EEDD57DFD8F9}"/>
                </c:ext>
              </c:extLst>
            </c:dLbl>
            <c:dLbl>
              <c:idx val="1"/>
              <c:layout>
                <c:manualLayout>
                  <c:x val="-1.3605442176870747E-3"/>
                  <c:y val="-4.0677966101694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8B-2F4B-BBBA-EEDD57DFD8F9}"/>
                </c:ext>
              </c:extLst>
            </c:dLbl>
            <c:dLbl>
              <c:idx val="2"/>
              <c:layout>
                <c:manualLayout>
                  <c:x val="0"/>
                  <c:y val="-3.7288135593220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8B-2F4B-BBBA-EEDD57DFD8F9}"/>
                </c:ext>
              </c:extLst>
            </c:dLbl>
            <c:dLbl>
              <c:idx val="3"/>
              <c:layout>
                <c:manualLayout>
                  <c:x val="0"/>
                  <c:y val="-7.4576271186440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8B-2F4B-BBBA-EEDD57DFD8F9}"/>
                </c:ext>
              </c:extLst>
            </c:dLbl>
            <c:dLbl>
              <c:idx val="4"/>
              <c:layout>
                <c:manualLayout>
                  <c:x val="-1.6326530612244997E-2"/>
                  <c:y val="-3.05084745762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8B-2F4B-BBBA-EEDD57DF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'Robsten vs Rinkeby'!$C$31:$C$35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Rinkeby'!$D$31:$D$35</c:f>
              <c:numCache>
                <c:formatCode>General</c:formatCode>
                <c:ptCount val="5"/>
                <c:pt idx="0">
                  <c:v>459506</c:v>
                </c:pt>
                <c:pt idx="1">
                  <c:v>371921</c:v>
                </c:pt>
                <c:pt idx="2">
                  <c:v>286667</c:v>
                </c:pt>
                <c:pt idx="3">
                  <c:v>269962</c:v>
                </c:pt>
                <c:pt idx="4">
                  <c:v>353107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B-2F4B-BBBA-EEDD57DF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165375"/>
        <c:axId val="759510607"/>
      </c:lineChart>
      <c:catAx>
        <c:axId val="7581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10607"/>
        <c:crosses val="autoZero"/>
        <c:auto val="1"/>
        <c:lblAlgn val="ctr"/>
        <c:lblOffset val="100"/>
        <c:noMultiLvlLbl val="0"/>
      </c:catAx>
      <c:valAx>
        <c:axId val="7595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Vote. Counting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Rinkeby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'Robsten vs Rinkeby'!$C$52:$C$56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Rinkeby'!$D$47:$D$51</c:f>
              <c:numCache>
                <c:formatCode>General</c:formatCode>
                <c:ptCount val="5"/>
                <c:pt idx="0">
                  <c:v>932</c:v>
                </c:pt>
                <c:pt idx="1">
                  <c:v>835</c:v>
                </c:pt>
                <c:pt idx="2">
                  <c:v>838</c:v>
                </c:pt>
                <c:pt idx="3">
                  <c:v>938</c:v>
                </c:pt>
                <c:pt idx="4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1748-854E-0929E428573F}"/>
            </c:ext>
          </c:extLst>
        </c:ser>
        <c:ser>
          <c:idx val="1"/>
          <c:order val="1"/>
          <c:tx>
            <c:v>Ropsten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'Robsten vs Rinkeby'!$C$52:$C$56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'Robsten vs Rinkeby'!$D$52:$D$56</c:f>
              <c:numCache>
                <c:formatCode>General</c:formatCode>
                <c:ptCount val="5"/>
                <c:pt idx="0">
                  <c:v>1968</c:v>
                </c:pt>
                <c:pt idx="1">
                  <c:v>833</c:v>
                </c:pt>
                <c:pt idx="2">
                  <c:v>1027</c:v>
                </c:pt>
                <c:pt idx="3">
                  <c:v>734</c:v>
                </c:pt>
                <c:pt idx="4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1748-854E-0929E428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76687"/>
        <c:axId val="761834527"/>
      </c:lineChart>
      <c:catAx>
        <c:axId val="7617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34527"/>
        <c:crosses val="autoZero"/>
        <c:auto val="1"/>
        <c:lblAlgn val="ctr"/>
        <c:lblOffset val="100"/>
        <c:noMultiLvlLbl val="0"/>
      </c:catAx>
      <c:valAx>
        <c:axId val="7618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Clique vs Ethash (10 Votes)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 (PoA)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Ethash'!$D$5:$D$9</c:f>
              <c:numCache>
                <c:formatCode>General</c:formatCode>
                <c:ptCount val="5"/>
                <c:pt idx="0">
                  <c:v>84307</c:v>
                </c:pt>
                <c:pt idx="1">
                  <c:v>74305</c:v>
                </c:pt>
                <c:pt idx="2">
                  <c:v>82485</c:v>
                </c:pt>
                <c:pt idx="3">
                  <c:v>81429</c:v>
                </c:pt>
                <c:pt idx="4">
                  <c:v>73472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A-8D42-B3CA-9347E0DA77B4}"/>
            </c:ext>
          </c:extLst>
        </c:ser>
        <c:ser>
          <c:idx val="1"/>
          <c:order val="1"/>
          <c:tx>
            <c:v>Ethash (PoW)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Ethash'!$D$10:$D$14</c:f>
              <c:numCache>
                <c:formatCode>General</c:formatCode>
                <c:ptCount val="5"/>
                <c:pt idx="0">
                  <c:v>219407</c:v>
                </c:pt>
                <c:pt idx="1">
                  <c:v>118294</c:v>
                </c:pt>
                <c:pt idx="2">
                  <c:v>157540</c:v>
                </c:pt>
                <c:pt idx="3">
                  <c:v>170131</c:v>
                </c:pt>
                <c:pt idx="4">
                  <c:v>193517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A-8D42-B3CA-9347E0DA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20143"/>
        <c:axId val="706300703"/>
      </c:lineChart>
      <c:catAx>
        <c:axId val="7064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0703"/>
        <c:crosses val="autoZero"/>
        <c:auto val="1"/>
        <c:lblAlgn val="ctr"/>
        <c:lblOffset val="100"/>
        <c:noMultiLvlLbl val="0"/>
      </c:catAx>
      <c:valAx>
        <c:axId val="7063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execution between 5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('Rinkeby 10 Votes'!$A$17,'Rinkeby 10 Votes'!$A$30,'Rinkeby 10 Votes'!$A$43,'Rinkeby 10 Votes'!$A$56,'Rinkeby 10 Votes'!$A$69)</c:f>
              <c:strCache>
                <c:ptCount val="5"/>
                <c:pt idx="0">
                  <c:v>Run 1 Total</c:v>
                </c:pt>
                <c:pt idx="1">
                  <c:v>Run 2 Total</c:v>
                </c:pt>
                <c:pt idx="2">
                  <c:v>Run 3 Total</c:v>
                </c:pt>
                <c:pt idx="3">
                  <c:v>Run 4 Total</c:v>
                </c:pt>
                <c:pt idx="4">
                  <c:v>Run 5 Total</c:v>
                </c:pt>
              </c:strCache>
            </c:strRef>
          </c:cat>
          <c:val>
            <c:numRef>
              <c:f>('Rinkeby 10 Votes'!$B$17,'Rinkeby 10 Votes'!$B$30,'Rinkeby 10 Votes'!$B$43,'Rinkeby 10 Votes'!$B$56,'Rinkeby 10 Votes'!$B$69)</c:f>
              <c:numCache>
                <c:formatCode>General</c:formatCode>
                <c:ptCount val="5"/>
                <c:pt idx="0">
                  <c:v>253451</c:v>
                </c:pt>
                <c:pt idx="1">
                  <c:v>259461</c:v>
                </c:pt>
                <c:pt idx="2">
                  <c:v>256714</c:v>
                </c:pt>
                <c:pt idx="3">
                  <c:v>251287</c:v>
                </c:pt>
                <c:pt idx="4">
                  <c:v>263476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4-204E-B9A8-F5E7E6BC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218111"/>
        <c:axId val="1250783919"/>
      </c:barChart>
      <c:catAx>
        <c:axId val="1221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83919"/>
        <c:crosses val="autoZero"/>
        <c:auto val="1"/>
        <c:lblAlgn val="ctr"/>
        <c:lblOffset val="100"/>
        <c:noMultiLvlLbl val="0"/>
      </c:catAx>
      <c:valAx>
        <c:axId val="1250783919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Clique</a:t>
            </a:r>
            <a:r>
              <a:rPr lang="en-GB" baseline="0"/>
              <a:t> vs Ethash (100 Votes)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 (PoA)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Ethash'!$D$27:$D$31</c:f>
              <c:numCache>
                <c:formatCode>General</c:formatCode>
                <c:ptCount val="5"/>
                <c:pt idx="0">
                  <c:v>531947</c:v>
                </c:pt>
                <c:pt idx="1">
                  <c:v>532078</c:v>
                </c:pt>
                <c:pt idx="2">
                  <c:v>531875</c:v>
                </c:pt>
                <c:pt idx="3">
                  <c:v>527305</c:v>
                </c:pt>
                <c:pt idx="4">
                  <c:v>537098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8-1047-A29C-B378AEC6F486}"/>
            </c:ext>
          </c:extLst>
        </c:ser>
        <c:ser>
          <c:idx val="1"/>
          <c:order val="1"/>
          <c:tx>
            <c:v>Ethash (PoW)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Ethash'!$D$32:$D$36</c:f>
              <c:numCache>
                <c:formatCode>General</c:formatCode>
                <c:ptCount val="5"/>
                <c:pt idx="0">
                  <c:v>983056</c:v>
                </c:pt>
                <c:pt idx="1">
                  <c:v>1029423</c:v>
                </c:pt>
                <c:pt idx="2">
                  <c:v>920720</c:v>
                </c:pt>
                <c:pt idx="3">
                  <c:v>881483</c:v>
                </c:pt>
                <c:pt idx="4">
                  <c:v>1128544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8-1047-A29C-B378AEC6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516863"/>
        <c:axId val="706237039"/>
      </c:lineChart>
      <c:catAx>
        <c:axId val="11845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7039"/>
        <c:crosses val="autoZero"/>
        <c:auto val="1"/>
        <c:lblAlgn val="ctr"/>
        <c:lblOffset val="100"/>
        <c:noMultiLvlLbl val="0"/>
      </c:catAx>
      <c:valAx>
        <c:axId val="706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Ethash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Votes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Ethash'!$D$10:$D$14</c:f>
              <c:numCache>
                <c:formatCode>General</c:formatCode>
                <c:ptCount val="5"/>
                <c:pt idx="0">
                  <c:v>219407</c:v>
                </c:pt>
                <c:pt idx="1">
                  <c:v>118294</c:v>
                </c:pt>
                <c:pt idx="2">
                  <c:v>157540</c:v>
                </c:pt>
                <c:pt idx="3">
                  <c:v>170131</c:v>
                </c:pt>
                <c:pt idx="4">
                  <c:v>193517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6F48-ACB4-1FDD4243CCC6}"/>
            </c:ext>
          </c:extLst>
        </c:ser>
        <c:ser>
          <c:idx val="1"/>
          <c:order val="1"/>
          <c:tx>
            <c:v>100 Votes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Ethash'!$D$32:$D$36</c:f>
              <c:numCache>
                <c:formatCode>General</c:formatCode>
                <c:ptCount val="5"/>
                <c:pt idx="0">
                  <c:v>983056</c:v>
                </c:pt>
                <c:pt idx="1">
                  <c:v>1029423</c:v>
                </c:pt>
                <c:pt idx="2">
                  <c:v>920720</c:v>
                </c:pt>
                <c:pt idx="3">
                  <c:v>881483</c:v>
                </c:pt>
                <c:pt idx="4">
                  <c:v>1128544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B-6F48-ACB4-1FDD4243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055487"/>
        <c:axId val="844765199"/>
      </c:lineChart>
      <c:catAx>
        <c:axId val="7920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65199"/>
        <c:crosses val="autoZero"/>
        <c:auto val="1"/>
        <c:lblAlgn val="ctr"/>
        <c:lblOffset val="100"/>
        <c:noMultiLvlLbl val="0"/>
      </c:catAx>
      <c:valAx>
        <c:axId val="8447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Clique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Votes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Ethash'!$D$5:$D$9</c:f>
              <c:numCache>
                <c:formatCode>General</c:formatCode>
                <c:ptCount val="5"/>
                <c:pt idx="0">
                  <c:v>84307</c:v>
                </c:pt>
                <c:pt idx="1">
                  <c:v>74305</c:v>
                </c:pt>
                <c:pt idx="2">
                  <c:v>82485</c:v>
                </c:pt>
                <c:pt idx="3">
                  <c:v>81429</c:v>
                </c:pt>
                <c:pt idx="4">
                  <c:v>73472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B-2245-845D-23986B65078C}"/>
            </c:ext>
          </c:extLst>
        </c:ser>
        <c:ser>
          <c:idx val="1"/>
          <c:order val="1"/>
          <c:tx>
            <c:v>100 Votes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Ethash'!$D$27:$D$31</c:f>
              <c:numCache>
                <c:formatCode>General</c:formatCode>
                <c:ptCount val="5"/>
                <c:pt idx="0">
                  <c:v>531947</c:v>
                </c:pt>
                <c:pt idx="1">
                  <c:v>532078</c:v>
                </c:pt>
                <c:pt idx="2">
                  <c:v>531875</c:v>
                </c:pt>
                <c:pt idx="3">
                  <c:v>527305</c:v>
                </c:pt>
                <c:pt idx="4">
                  <c:v>537098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B-2245-845D-23986B65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952095"/>
        <c:axId val="1150953727"/>
      </c:lineChart>
      <c:catAx>
        <c:axId val="11509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53727"/>
        <c:crosses val="autoZero"/>
        <c:auto val="1"/>
        <c:lblAlgn val="ctr"/>
        <c:lblOffset val="100"/>
        <c:noMultiLvlLbl val="0"/>
      </c:catAx>
      <c:valAx>
        <c:axId val="11509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Vote Casting (100 Votes)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Ethash'!$C$55:$C$59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Ethash'!$D$50:$D$54</c:f>
              <c:numCache>
                <c:formatCode>General</c:formatCode>
                <c:ptCount val="5"/>
                <c:pt idx="0">
                  <c:v>498854</c:v>
                </c:pt>
                <c:pt idx="1">
                  <c:v>499980</c:v>
                </c:pt>
                <c:pt idx="2">
                  <c:v>499193</c:v>
                </c:pt>
                <c:pt idx="3">
                  <c:v>497347</c:v>
                </c:pt>
                <c:pt idx="4">
                  <c:v>497045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9-9041-B3DB-FB6DB703E935}"/>
            </c:ext>
          </c:extLst>
        </c:ser>
        <c:ser>
          <c:idx val="1"/>
          <c:order val="1"/>
          <c:tx>
            <c:v>Ethash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Ethash'!$C$55:$C$59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Ethash'!$D$55:$D$59</c:f>
              <c:numCache>
                <c:formatCode>General</c:formatCode>
                <c:ptCount val="5"/>
                <c:pt idx="0">
                  <c:v>936424</c:v>
                </c:pt>
                <c:pt idx="1">
                  <c:v>946549</c:v>
                </c:pt>
                <c:pt idx="2">
                  <c:v>853507</c:v>
                </c:pt>
                <c:pt idx="3">
                  <c:v>791433</c:v>
                </c:pt>
                <c:pt idx="4">
                  <c:v>1069429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9-9041-B3DB-FB6DB703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76335"/>
        <c:axId val="876703039"/>
      </c:lineChart>
      <c:catAx>
        <c:axId val="909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3039"/>
        <c:crosses val="autoZero"/>
        <c:auto val="1"/>
        <c:lblAlgn val="ctr"/>
        <c:lblOffset val="100"/>
        <c:noMultiLvlLbl val="0"/>
      </c:catAx>
      <c:valAx>
        <c:axId val="8767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Vote</a:t>
            </a:r>
            <a:r>
              <a:rPr lang="en-GB" baseline="0"/>
              <a:t> Countin (100 Votes)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'Clique vs Ethash'!$C$70:$C$74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Ethash'!$D$70:$D$74</c:f>
              <c:numCache>
                <c:formatCode>General</c:formatCode>
                <c:ptCount val="5"/>
                <c:pt idx="0">
                  <c:v>435</c:v>
                </c:pt>
                <c:pt idx="1">
                  <c:v>350</c:v>
                </c:pt>
                <c:pt idx="2">
                  <c:v>302</c:v>
                </c:pt>
                <c:pt idx="3">
                  <c:v>1211</c:v>
                </c:pt>
                <c:pt idx="4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8-6342-B572-A6ECD18EAEAE}"/>
            </c:ext>
          </c:extLst>
        </c:ser>
        <c:ser>
          <c:idx val="1"/>
          <c:order val="1"/>
          <c:tx>
            <c:v>Ethash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'Clique vs Ethash'!$C$70:$C$74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'Clique vs Ethash'!$D$65:$D$69</c:f>
              <c:numCache>
                <c:formatCode>General</c:formatCode>
                <c:ptCount val="5"/>
                <c:pt idx="0">
                  <c:v>591</c:v>
                </c:pt>
                <c:pt idx="1">
                  <c:v>455</c:v>
                </c:pt>
                <c:pt idx="2">
                  <c:v>322</c:v>
                </c:pt>
                <c:pt idx="3">
                  <c:v>320</c:v>
                </c:pt>
                <c:pt idx="4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8-6342-B572-A6ECD18E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87583"/>
        <c:axId val="912910095"/>
      </c:lineChart>
      <c:catAx>
        <c:axId val="9124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10095"/>
        <c:crosses val="autoZero"/>
        <c:auto val="1"/>
        <c:lblAlgn val="ctr"/>
        <c:lblOffset val="100"/>
        <c:noMultiLvlLbl val="0"/>
      </c:catAx>
      <c:valAx>
        <c:axId val="9129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</a:t>
            </a:r>
          </a:p>
          <a:p>
            <a:pPr>
              <a:defRPr/>
            </a:pPr>
            <a:r>
              <a:rPr lang="en-GB"/>
              <a:t>Clique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Ethash'!$D$106:$D$107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Ethash'!$E$106:$E$107</c:f>
              <c:numCache>
                <c:formatCode>General</c:formatCode>
                <c:ptCount val="2"/>
                <c:pt idx="0">
                  <c:v>214.8</c:v>
                </c:pt>
                <c:pt idx="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8-A547-B92E-8AD1EDF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32943"/>
        <c:axId val="488492511"/>
      </c:lineChart>
      <c:catAx>
        <c:axId val="39393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92511"/>
        <c:crosses val="autoZero"/>
        <c:auto val="1"/>
        <c:lblAlgn val="ctr"/>
        <c:lblOffset val="100"/>
        <c:noMultiLvlLbl val="0"/>
      </c:catAx>
      <c:valAx>
        <c:axId val="4884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CAST</a:t>
            </a:r>
            <a:br>
              <a:rPr lang="en-GB"/>
            </a:br>
            <a:r>
              <a:rPr lang="en-GB"/>
              <a:t>Clique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Ethash'!$D$108:$D$109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Ethash'!$E$108:$E$109</c:f>
              <c:numCache>
                <c:formatCode>General</c:formatCode>
                <c:ptCount val="2"/>
                <c:pt idx="0">
                  <c:v>48636.800000000003</c:v>
                </c:pt>
                <c:pt idx="1">
                  <c:v>498483.8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5-2D43-9011-EB383031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00895"/>
        <c:axId val="493554943"/>
      </c:lineChart>
      <c:catAx>
        <c:axId val="490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4943"/>
        <c:crosses val="autoZero"/>
        <c:auto val="1"/>
        <c:lblAlgn val="ctr"/>
        <c:lblOffset val="100"/>
        <c:noMultiLvlLbl val="0"/>
      </c:catAx>
      <c:valAx>
        <c:axId val="4935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</a:t>
            </a:r>
            <a:br>
              <a:rPr lang="en-GB"/>
            </a:br>
            <a:r>
              <a:rPr lang="en-GB"/>
              <a:t>Ethash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Ethash'!$D$110:$D$111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Ethash'!$E$110:$E$111</c:f>
              <c:numCache>
                <c:formatCode>General</c:formatCode>
                <c:ptCount val="2"/>
                <c:pt idx="0">
                  <c:v>306</c:v>
                </c:pt>
                <c:pt idx="1">
                  <c:v>674.4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A-614F-9B16-C6313300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470111"/>
        <c:axId val="390825615"/>
      </c:lineChart>
      <c:catAx>
        <c:axId val="1184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5615"/>
        <c:crosses val="autoZero"/>
        <c:auto val="1"/>
        <c:lblAlgn val="ctr"/>
        <c:lblOffset val="100"/>
        <c:noMultiLvlLbl val="0"/>
      </c:catAx>
      <c:valAx>
        <c:axId val="3908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CAST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Ethash'!$D$112:$D$113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Ethash'!$E$112:$E$113</c:f>
              <c:numCache>
                <c:formatCode>General</c:formatCode>
                <c:ptCount val="2"/>
                <c:pt idx="0">
                  <c:v>112379</c:v>
                </c:pt>
                <c:pt idx="1">
                  <c:v>919468.4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6-654B-99EE-810A2BCF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30607"/>
        <c:axId val="390792799"/>
      </c:lineChart>
      <c:catAx>
        <c:axId val="3905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2799"/>
        <c:crosses val="autoZero"/>
        <c:auto val="1"/>
        <c:lblAlgn val="ctr"/>
        <c:lblOffset val="100"/>
        <c:noMultiLvlLbl val="0"/>
      </c:catAx>
      <c:valAx>
        <c:axId val="390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</a:t>
            </a:r>
            <a:br>
              <a:rPr lang="en-GB"/>
            </a:br>
            <a:r>
              <a:rPr lang="en-GB"/>
              <a:t>Clique vs Ethash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Ethash'!$D$110:$D$111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Ethash'!$E$106:$E$107</c:f>
              <c:numCache>
                <c:formatCode>General</c:formatCode>
                <c:ptCount val="2"/>
                <c:pt idx="0">
                  <c:v>214.8</c:v>
                </c:pt>
                <c:pt idx="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C-D74E-A33D-37311EB04CE8}"/>
            </c:ext>
          </c:extLst>
        </c:ser>
        <c:ser>
          <c:idx val="1"/>
          <c:order val="1"/>
          <c:tx>
            <c:v>Ethash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Ethash'!$D$110:$D$111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Ethash'!$E$110:$E$111</c:f>
              <c:numCache>
                <c:formatCode>General</c:formatCode>
                <c:ptCount val="2"/>
                <c:pt idx="0">
                  <c:v>306</c:v>
                </c:pt>
                <c:pt idx="1">
                  <c:v>674.4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C-D74E-A33D-37311EB0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75711"/>
        <c:axId val="493320991"/>
      </c:lineChart>
      <c:catAx>
        <c:axId val="5079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0991"/>
        <c:crosses val="autoZero"/>
        <c:auto val="1"/>
        <c:lblAlgn val="ctr"/>
        <c:lblOffset val="100"/>
        <c:noMultiLvlLbl val="0"/>
      </c:catAx>
      <c:valAx>
        <c:axId val="4933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'Ropsten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'Ropsten 10 Votes'!$B$8:$B$16</c:f>
              <c:numCache>
                <c:formatCode>General</c:formatCode>
                <c:ptCount val="9"/>
                <c:pt idx="0">
                  <c:v>24775</c:v>
                </c:pt>
                <c:pt idx="1">
                  <c:v>67186</c:v>
                </c:pt>
                <c:pt idx="2">
                  <c:v>731</c:v>
                </c:pt>
                <c:pt idx="3">
                  <c:v>54692</c:v>
                </c:pt>
                <c:pt idx="4">
                  <c:v>18617</c:v>
                </c:pt>
                <c:pt idx="5">
                  <c:v>9628</c:v>
                </c:pt>
                <c:pt idx="6">
                  <c:v>459506</c:v>
                </c:pt>
                <c:pt idx="7">
                  <c:v>7170</c:v>
                </c:pt>
                <c:pt idx="8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6-D74C-991D-62B0F95A90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'Ropsten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'Ropsten 10 Votes'!$B$21:$B$29</c:f>
              <c:numCache>
                <c:formatCode>General</c:formatCode>
                <c:ptCount val="9"/>
                <c:pt idx="0">
                  <c:v>14775</c:v>
                </c:pt>
                <c:pt idx="1">
                  <c:v>80034</c:v>
                </c:pt>
                <c:pt idx="2">
                  <c:v>711</c:v>
                </c:pt>
                <c:pt idx="3">
                  <c:v>67420</c:v>
                </c:pt>
                <c:pt idx="4">
                  <c:v>13316</c:v>
                </c:pt>
                <c:pt idx="5">
                  <c:v>20335</c:v>
                </c:pt>
                <c:pt idx="6">
                  <c:v>371921</c:v>
                </c:pt>
                <c:pt idx="7">
                  <c:v>46234</c:v>
                </c:pt>
                <c:pt idx="8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6-D74C-991D-62B0F95A90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'Ropsten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'Ropsten 10 Votes'!$B$34:$B$42</c:f>
              <c:numCache>
                <c:formatCode>General</c:formatCode>
                <c:ptCount val="9"/>
                <c:pt idx="0">
                  <c:v>15644</c:v>
                </c:pt>
                <c:pt idx="1">
                  <c:v>40272</c:v>
                </c:pt>
                <c:pt idx="2">
                  <c:v>700</c:v>
                </c:pt>
                <c:pt idx="3">
                  <c:v>12512</c:v>
                </c:pt>
                <c:pt idx="4">
                  <c:v>19165</c:v>
                </c:pt>
                <c:pt idx="5">
                  <c:v>15109</c:v>
                </c:pt>
                <c:pt idx="6">
                  <c:v>286667</c:v>
                </c:pt>
                <c:pt idx="7">
                  <c:v>51305</c:v>
                </c:pt>
                <c:pt idx="8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6-D74C-991D-62B0F95A90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'Ropsten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'Ropsten 10 Votes'!$B$47:$B$55</c:f>
              <c:numCache>
                <c:formatCode>General</c:formatCode>
                <c:ptCount val="9"/>
                <c:pt idx="0">
                  <c:v>46928</c:v>
                </c:pt>
                <c:pt idx="1">
                  <c:v>52305</c:v>
                </c:pt>
                <c:pt idx="2">
                  <c:v>758</c:v>
                </c:pt>
                <c:pt idx="3">
                  <c:v>38537</c:v>
                </c:pt>
                <c:pt idx="4">
                  <c:v>7406</c:v>
                </c:pt>
                <c:pt idx="5">
                  <c:v>21270</c:v>
                </c:pt>
                <c:pt idx="6">
                  <c:v>269962</c:v>
                </c:pt>
                <c:pt idx="7">
                  <c:v>18218</c:v>
                </c:pt>
                <c:pt idx="8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6-D74C-991D-62B0F95A900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'Ropsten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'Ropsten 10 Votes'!$B$60:$B$68</c:f>
              <c:numCache>
                <c:formatCode>General</c:formatCode>
                <c:ptCount val="9"/>
                <c:pt idx="0">
                  <c:v>19620</c:v>
                </c:pt>
                <c:pt idx="1">
                  <c:v>13394</c:v>
                </c:pt>
                <c:pt idx="2">
                  <c:v>686</c:v>
                </c:pt>
                <c:pt idx="3">
                  <c:v>42361</c:v>
                </c:pt>
                <c:pt idx="4">
                  <c:v>10118</c:v>
                </c:pt>
                <c:pt idx="5">
                  <c:v>19505</c:v>
                </c:pt>
                <c:pt idx="6">
                  <c:v>353107</c:v>
                </c:pt>
                <c:pt idx="7">
                  <c:v>36667</c:v>
                </c:pt>
                <c:pt idx="8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6-D74C-991D-62B0F95A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95679"/>
        <c:axId val="929797311"/>
      </c:barChart>
      <c:catAx>
        <c:axId val="9297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97311"/>
        <c:crosses val="autoZero"/>
        <c:auto val="1"/>
        <c:lblAlgn val="ctr"/>
        <c:lblOffset val="100"/>
        <c:noMultiLvlLbl val="0"/>
      </c:catAx>
      <c:valAx>
        <c:axId val="9297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CAST</a:t>
            </a:r>
            <a:br>
              <a:rPr lang="en-GB"/>
            </a:br>
            <a:r>
              <a:rPr lang="en-GB"/>
              <a:t>Clique vs Ethash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Ethash'!$D$112:$D$113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Ethash'!$E$108:$E$109</c:f>
              <c:numCache>
                <c:formatCode>General</c:formatCode>
                <c:ptCount val="2"/>
                <c:pt idx="0">
                  <c:v>48636.800000000003</c:v>
                </c:pt>
                <c:pt idx="1">
                  <c:v>498483.8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1-5F46-86E7-895D24B4D020}"/>
            </c:ext>
          </c:extLst>
        </c:ser>
        <c:ser>
          <c:idx val="1"/>
          <c:order val="1"/>
          <c:tx>
            <c:v>Ethash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'Clique vs Ethash'!$D$112:$D$113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vs Ethash'!$E$112:$E$113</c:f>
              <c:numCache>
                <c:formatCode>General</c:formatCode>
                <c:ptCount val="2"/>
                <c:pt idx="0">
                  <c:v>112379</c:v>
                </c:pt>
                <c:pt idx="1">
                  <c:v>919468.4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1-5F46-86E7-895D24B4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23871"/>
        <c:axId val="538594559"/>
      </c:lineChart>
      <c:catAx>
        <c:axId val="5041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94559"/>
        <c:crosses val="autoZero"/>
        <c:auto val="1"/>
        <c:lblAlgn val="ctr"/>
        <c:lblOffset val="100"/>
        <c:noMultiLvlLbl val="0"/>
      </c:catAx>
      <c:valAx>
        <c:axId val="5385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('Ropsten 10 Votes'!$A$17,'Ropsten 10 Votes'!$A$30,'Ropsten 10 Votes'!$A$43,'Ropsten 10 Votes'!$A$56,'Ropsten 10 Votes'!$A$69)</c:f>
              <c:strCache>
                <c:ptCount val="5"/>
                <c:pt idx="0">
                  <c:v>Run 1 Total</c:v>
                </c:pt>
                <c:pt idx="1">
                  <c:v>Run 2 Total</c:v>
                </c:pt>
                <c:pt idx="2">
                  <c:v>Run 3 Total</c:v>
                </c:pt>
                <c:pt idx="3">
                  <c:v>Run 4 Total</c:v>
                </c:pt>
                <c:pt idx="4">
                  <c:v>Run 5 Total</c:v>
                </c:pt>
              </c:strCache>
            </c:strRef>
          </c:cat>
          <c:val>
            <c:numRef>
              <c:f>('Ropsten 10 Votes'!$B$17,'Ropsten 10 Votes'!$B$30,'Ropsten 10 Votes'!$B$43,'Ropsten 10 Votes'!$B$56,'Ropsten 10 Votes'!$B$69)</c:f>
              <c:numCache>
                <c:formatCode>General</c:formatCode>
                <c:ptCount val="5"/>
                <c:pt idx="0">
                  <c:v>644273</c:v>
                </c:pt>
                <c:pt idx="1">
                  <c:v>615579</c:v>
                </c:pt>
                <c:pt idx="2">
                  <c:v>442401</c:v>
                </c:pt>
                <c:pt idx="3">
                  <c:v>456118</c:v>
                </c:pt>
                <c:pt idx="4">
                  <c:v>496291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6741-AFBB-6242D429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431567"/>
        <c:axId val="1389770639"/>
      </c:barChart>
      <c:catAx>
        <c:axId val="13754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70639"/>
        <c:crosses val="autoZero"/>
        <c:auto val="1"/>
        <c:lblAlgn val="ctr"/>
        <c:lblOffset val="100"/>
        <c:noMultiLvlLbl val="0"/>
      </c:catAx>
      <c:valAx>
        <c:axId val="13897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'Clique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'Clique 10 Votes'!$B$8:$B$16</c:f>
              <c:numCache>
                <c:formatCode>General</c:formatCode>
                <c:ptCount val="9"/>
                <c:pt idx="0">
                  <c:v>7501</c:v>
                </c:pt>
                <c:pt idx="1">
                  <c:v>5288</c:v>
                </c:pt>
                <c:pt idx="2">
                  <c:v>148</c:v>
                </c:pt>
                <c:pt idx="3">
                  <c:v>10526</c:v>
                </c:pt>
                <c:pt idx="4">
                  <c:v>4273</c:v>
                </c:pt>
                <c:pt idx="5">
                  <c:v>4260</c:v>
                </c:pt>
                <c:pt idx="6">
                  <c:v>48839</c:v>
                </c:pt>
                <c:pt idx="7">
                  <c:v>3274</c:v>
                </c:pt>
                <c:pt idx="8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2-384A-99B0-F1630CCC1879}"/>
            </c:ext>
          </c:extLst>
        </c:ser>
        <c:ser>
          <c:idx val="1"/>
          <c:order val="1"/>
          <c:tx>
            <c:v>run2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'Clique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'Clique 10 Votes'!$B$21:$B$29</c:f>
              <c:numCache>
                <c:formatCode>General</c:formatCode>
                <c:ptCount val="9"/>
                <c:pt idx="0">
                  <c:v>2484</c:v>
                </c:pt>
                <c:pt idx="1">
                  <c:v>4267</c:v>
                </c:pt>
                <c:pt idx="2">
                  <c:v>130</c:v>
                </c:pt>
                <c:pt idx="3">
                  <c:v>7606</c:v>
                </c:pt>
                <c:pt idx="4">
                  <c:v>4261</c:v>
                </c:pt>
                <c:pt idx="5">
                  <c:v>4296</c:v>
                </c:pt>
                <c:pt idx="6">
                  <c:v>47787</c:v>
                </c:pt>
                <c:pt idx="7">
                  <c:v>3254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2-384A-99B0-F1630CCC1879}"/>
            </c:ext>
          </c:extLst>
        </c:ser>
        <c:ser>
          <c:idx val="2"/>
          <c:order val="2"/>
          <c:tx>
            <c:v>run3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'Clique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'Clique 10 Votes'!$B$34:$B$42</c:f>
              <c:numCache>
                <c:formatCode>General</c:formatCode>
                <c:ptCount val="9"/>
                <c:pt idx="0">
                  <c:v>4532</c:v>
                </c:pt>
                <c:pt idx="1">
                  <c:v>5282</c:v>
                </c:pt>
                <c:pt idx="2">
                  <c:v>131</c:v>
                </c:pt>
                <c:pt idx="3">
                  <c:v>12590</c:v>
                </c:pt>
                <c:pt idx="4">
                  <c:v>4273</c:v>
                </c:pt>
                <c:pt idx="5">
                  <c:v>2298</c:v>
                </c:pt>
                <c:pt idx="6">
                  <c:v>48882</c:v>
                </c:pt>
                <c:pt idx="7">
                  <c:v>4281</c:v>
                </c:pt>
                <c:pt idx="8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2-384A-99B0-F1630CCC1879}"/>
            </c:ext>
          </c:extLst>
        </c:ser>
        <c:ser>
          <c:idx val="3"/>
          <c:order val="3"/>
          <c:tx>
            <c:v>run4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'Clique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'Clique 10 Votes'!$B$47:$B$55</c:f>
              <c:numCache>
                <c:formatCode>General</c:formatCode>
                <c:ptCount val="9"/>
                <c:pt idx="0">
                  <c:v>4512</c:v>
                </c:pt>
                <c:pt idx="1">
                  <c:v>3287</c:v>
                </c:pt>
                <c:pt idx="2">
                  <c:v>126</c:v>
                </c:pt>
                <c:pt idx="3">
                  <c:v>11565</c:v>
                </c:pt>
                <c:pt idx="4">
                  <c:v>5272</c:v>
                </c:pt>
                <c:pt idx="5">
                  <c:v>2270</c:v>
                </c:pt>
                <c:pt idx="6">
                  <c:v>48892</c:v>
                </c:pt>
                <c:pt idx="7">
                  <c:v>5285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2-384A-99B0-F1630CCC1879}"/>
            </c:ext>
          </c:extLst>
        </c:ser>
        <c:ser>
          <c:idx val="4"/>
          <c:order val="4"/>
          <c:tx>
            <c:v>run5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'Clique 10 Votes'!$A$60:$A$68</c:f>
              <c:strCache>
                <c:ptCount val="9"/>
                <c:pt idx="0">
                  <c:v>Deploy an election factory (Set OP)</c:v>
                </c:pt>
                <c:pt idx="1">
                  <c:v>Create a new test election (Set OP)</c:v>
                </c:pt>
                <c:pt idx="2">
                  <c:v>Obtain the newly created election address (Get OP)</c:v>
                </c:pt>
                <c:pt idx="3">
                  <c:v>Adds two voting options (Set OP)</c:v>
                </c:pt>
                <c:pt idx="4">
                  <c:v>Adds a voting station (Set OP)</c:v>
                </c:pt>
                <c:pt idx="5">
                  <c:v>Enable the election (Set OP)</c:v>
                </c:pt>
                <c:pt idx="6">
                  <c:v>Adds 10 votes randomly (Set OP)</c:v>
                </c:pt>
                <c:pt idx="7">
                  <c:v>Finalize the election (Set OP)</c:v>
                </c:pt>
                <c:pt idx="8">
                  <c:v>Counts al the votes (Get OP)</c:v>
                </c:pt>
              </c:strCache>
            </c:strRef>
          </c:cat>
          <c:val>
            <c:numRef>
              <c:f>'Clique 10 Votes'!$B$60:$B$68</c:f>
              <c:numCache>
                <c:formatCode>General</c:formatCode>
                <c:ptCount val="9"/>
                <c:pt idx="0">
                  <c:v>1605</c:v>
                </c:pt>
                <c:pt idx="1">
                  <c:v>3301</c:v>
                </c:pt>
                <c:pt idx="2">
                  <c:v>127</c:v>
                </c:pt>
                <c:pt idx="3">
                  <c:v>7540</c:v>
                </c:pt>
                <c:pt idx="4">
                  <c:v>4311</c:v>
                </c:pt>
                <c:pt idx="5">
                  <c:v>4305</c:v>
                </c:pt>
                <c:pt idx="6">
                  <c:v>48784</c:v>
                </c:pt>
                <c:pt idx="7">
                  <c:v>3278</c:v>
                </c:pt>
                <c:pt idx="8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2-384A-99B0-F1630CCC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83599"/>
        <c:axId val="1275035615"/>
      </c:barChart>
      <c:catAx>
        <c:axId val="12179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35615"/>
        <c:crosses val="autoZero"/>
        <c:auto val="1"/>
        <c:lblAlgn val="ctr"/>
        <c:lblOffset val="100"/>
        <c:noMultiLvlLbl val="0"/>
      </c:catAx>
      <c:valAx>
        <c:axId val="12750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('Clique 10 Votes'!$A$17,'Clique 10 Votes'!$A$30,'Clique 10 Votes'!$A$43,'Clique 10 Votes'!$A$56,'Clique 10 Votes'!$A$69)</c:f>
              <c:strCache>
                <c:ptCount val="5"/>
                <c:pt idx="0">
                  <c:v>Run 1 Total</c:v>
                </c:pt>
                <c:pt idx="1">
                  <c:v>Run 2 Total</c:v>
                </c:pt>
                <c:pt idx="2">
                  <c:v>Run 3 Total</c:v>
                </c:pt>
                <c:pt idx="3">
                  <c:v>Run 4 Total</c:v>
                </c:pt>
                <c:pt idx="4">
                  <c:v>Run 5 Total</c:v>
                </c:pt>
              </c:strCache>
            </c:strRef>
          </c:cat>
          <c:val>
            <c:numRef>
              <c:f>('Clique 10 Votes'!$B$17,'Clique 10 Votes'!$B$30,'Clique 10 Votes'!$B$43,'Clique 10 Votes'!$B$56,'Clique 10 Votes'!$B$69)</c:f>
              <c:numCache>
                <c:formatCode>General</c:formatCode>
                <c:ptCount val="5"/>
                <c:pt idx="0">
                  <c:v>84307</c:v>
                </c:pt>
                <c:pt idx="1">
                  <c:v>74305</c:v>
                </c:pt>
                <c:pt idx="2">
                  <c:v>82485</c:v>
                </c:pt>
                <c:pt idx="3">
                  <c:v>81429</c:v>
                </c:pt>
                <c:pt idx="4">
                  <c:v>73472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1441-B067-ADFB53B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651823"/>
        <c:axId val="1224649039"/>
      </c:barChart>
      <c:catAx>
        <c:axId val="12246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9039"/>
        <c:crosses val="autoZero"/>
        <c:auto val="1"/>
        <c:lblAlgn val="ctr"/>
        <c:lblOffset val="100"/>
        <c:noMultiLvlLbl val="0"/>
      </c:catAx>
      <c:valAx>
        <c:axId val="1224649039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from Home Broadband</a:t>
            </a:r>
          </a:p>
        </c:rich>
      </c:tx>
      <c:layout>
        <c:manualLayout>
          <c:xMode val="edge"/>
          <c:yMode val="edge"/>
          <c:x val="0.40606145167742058"/>
          <c:y val="7.69888897555471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('Clique 100 Votes'!$A$20,'Clique 100 Votes'!$A$33,'Clique 100 Votes'!$A$46,'Clique 100 Votes'!$A$59,'Clique 100 Votes'!$A$72)</c:f>
              <c:strCache>
                <c:ptCount val="5"/>
                <c:pt idx="0">
                  <c:v>Run 1 Total</c:v>
                </c:pt>
                <c:pt idx="1">
                  <c:v>Run 2 Total</c:v>
                </c:pt>
                <c:pt idx="2">
                  <c:v>Run 3 Total</c:v>
                </c:pt>
                <c:pt idx="3">
                  <c:v>Run 4 Total</c:v>
                </c:pt>
                <c:pt idx="4">
                  <c:v>Run 5 Total</c:v>
                </c:pt>
              </c:strCache>
            </c:strRef>
          </c:cat>
          <c:val>
            <c:numRef>
              <c:f>('Clique 100 Votes'!$B$20,'Clique 100 Votes'!$B$33,'Clique 100 Votes'!$B$46,'Clique 100 Votes'!$B$59,'Clique 100 Votes'!$B$72)</c:f>
              <c:numCache>
                <c:formatCode>General</c:formatCode>
                <c:ptCount val="5"/>
                <c:pt idx="0">
                  <c:v>531947</c:v>
                </c:pt>
                <c:pt idx="1">
                  <c:v>532078</c:v>
                </c:pt>
                <c:pt idx="2">
                  <c:v>531875</c:v>
                </c:pt>
                <c:pt idx="3">
                  <c:v>527305</c:v>
                </c:pt>
                <c:pt idx="4">
                  <c:v>537098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1C42-A728-549A0EDA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00607"/>
        <c:axId val="988058143"/>
      </c:barChart>
      <c:catAx>
        <c:axId val="9865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58143"/>
        <c:crosses val="autoZero"/>
        <c:auto val="1"/>
        <c:lblAlgn val="ctr"/>
        <c:lblOffset val="100"/>
        <c:noMultiLvlLbl val="0"/>
      </c:catAx>
      <c:valAx>
        <c:axId val="988058143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from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('Clique 100 Votes'!$A$87,'Clique 100 Votes'!$A$100,'Clique 100 Votes'!$A$113,'Clique 100 Votes'!$A$126,'Clique 100 Votes'!$A$139)</c:f>
              <c:strCache>
                <c:ptCount val="5"/>
                <c:pt idx="0">
                  <c:v>Run 1 Total</c:v>
                </c:pt>
                <c:pt idx="1">
                  <c:v>Run 2 Total</c:v>
                </c:pt>
                <c:pt idx="2">
                  <c:v>Run 3 Total</c:v>
                </c:pt>
                <c:pt idx="3">
                  <c:v>Run 4 Total</c:v>
                </c:pt>
                <c:pt idx="4">
                  <c:v>Run 5 Total</c:v>
                </c:pt>
              </c:strCache>
            </c:strRef>
          </c:cat>
          <c:val>
            <c:numRef>
              <c:f>('Clique 100 Votes'!$B$87,'Clique 100 Votes'!$B$100,'Clique 100 Votes'!$B$113,'Clique 100 Votes'!$B$126,'Clique 100 Votes'!$B$139)</c:f>
              <c:numCache>
                <c:formatCode>General</c:formatCode>
                <c:ptCount val="5"/>
                <c:pt idx="0">
                  <c:v>537535</c:v>
                </c:pt>
                <c:pt idx="1">
                  <c:v>532078</c:v>
                </c:pt>
                <c:pt idx="2">
                  <c:v>531613</c:v>
                </c:pt>
                <c:pt idx="3">
                  <c:v>526366</c:v>
                </c:pt>
                <c:pt idx="4">
                  <c:v>539583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E544-99DD-909952296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656911"/>
        <c:axId val="1011021103"/>
      </c:barChart>
      <c:catAx>
        <c:axId val="10066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21103"/>
        <c:crosses val="autoZero"/>
        <c:auto val="1"/>
        <c:lblAlgn val="ctr"/>
        <c:lblOffset val="100"/>
        <c:noMultiLvlLbl val="0"/>
      </c:catAx>
      <c:valAx>
        <c:axId val="1011021103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votes 10 vs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'Clique 100 Votes'!$E$36:$E$37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'Clique 100 Votes'!$F$36:$F$37</c:f>
              <c:numCache>
                <c:formatCode>General</c:formatCode>
                <c:ptCount val="2"/>
                <c:pt idx="0">
                  <c:v>215</c:v>
                </c:pt>
                <c:pt idx="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3949-BB5D-C76713E2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88175"/>
        <c:axId val="1007639695"/>
      </c:lineChart>
      <c:catAx>
        <c:axId val="9861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39695"/>
        <c:crosses val="autoZero"/>
        <c:auto val="1"/>
        <c:lblAlgn val="ctr"/>
        <c:lblOffset val="100"/>
        <c:noMultiLvlLbl val="0"/>
      </c:catAx>
      <c:valAx>
        <c:axId val="10076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8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490482</xdr:colOff>
      <xdr:row>4</xdr:row>
      <xdr:rowOff>140138</xdr:rowOff>
    </xdr:from>
    <xdr:to>
      <xdr:col>13</xdr:col>
      <xdr:colOff>332828</xdr:colOff>
      <xdr:row>29</xdr:row>
      <xdr:rowOff>148897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D2A7-118A-C849-8A40-310AAEF5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481726</xdr:colOff>
      <xdr:row>31</xdr:row>
      <xdr:rowOff>117365</xdr:rowOff>
    </xdr:from>
    <xdr:to>
      <xdr:col>13</xdr:col>
      <xdr:colOff>245242</xdr:colOff>
      <xdr:row>48</xdr:row>
      <xdr:rowOff>52551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831017-1366-E342-AD9A-EB868EF1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4</xdr:row>
      <xdr:rowOff>194732</xdr:rowOff>
    </xdr:from>
    <xdr:to>
      <xdr:col>18</xdr:col>
      <xdr:colOff>222250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8339C-78D9-CA48-BF8C-CB228F99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486832</xdr:colOff>
      <xdr:row>38</xdr:row>
      <xdr:rowOff>14816</xdr:rowOff>
    </xdr:from>
    <xdr:to>
      <xdr:col>16</xdr:col>
      <xdr:colOff>10583</xdr:colOff>
      <xdr:row>59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EF94E4-98A4-7843-8AB9-09438FC7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464291</xdr:colOff>
      <xdr:row>5</xdr:row>
      <xdr:rowOff>13854</xdr:rowOff>
    </xdr:from>
    <xdr:to>
      <xdr:col>15</xdr:col>
      <xdr:colOff>772583</xdr:colOff>
      <xdr:row>27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8AA7F-5224-7D4C-9F4C-A95E2BF4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522018</xdr:colOff>
      <xdr:row>29</xdr:row>
      <xdr:rowOff>2444</xdr:rowOff>
    </xdr:from>
    <xdr:to>
      <xdr:col>15</xdr:col>
      <xdr:colOff>751415</xdr:colOff>
      <xdr:row>48</xdr:row>
      <xdr:rowOff>116415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227454-FDC5-064B-BF68-96AF5F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793748</xdr:colOff>
      <xdr:row>7</xdr:row>
      <xdr:rowOff>184151</xdr:rowOff>
    </xdr:from>
    <xdr:to>
      <xdr:col>19</xdr:col>
      <xdr:colOff>507999</xdr:colOff>
      <xdr:row>31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624F1-775E-4945-8E2A-BBC161D13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21165</xdr:colOff>
      <xdr:row>75</xdr:row>
      <xdr:rowOff>25400</xdr:rowOff>
    </xdr:from>
    <xdr:to>
      <xdr:col>19</xdr:col>
      <xdr:colOff>814916</xdr:colOff>
      <xdr:row>97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F6EC36-F849-F444-9BB4-B303ED6A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455082</xdr:colOff>
      <xdr:row>33</xdr:row>
      <xdr:rowOff>78314</xdr:rowOff>
    </xdr:from>
    <xdr:to>
      <xdr:col>12</xdr:col>
      <xdr:colOff>666749</xdr:colOff>
      <xdr:row>48</xdr:row>
      <xdr:rowOff>116415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CA564-25C2-6F4C-9318-67EB7727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433917</xdr:colOff>
      <xdr:row>49</xdr:row>
      <xdr:rowOff>120651</xdr:rowOff>
    </xdr:from>
    <xdr:to>
      <xdr:col>12</xdr:col>
      <xdr:colOff>730250</xdr:colOff>
      <xdr:row>65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7E6563-ACED-CC4C-82BA-24840BF2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496793</xdr:colOff>
      <xdr:row>7</xdr:row>
      <xdr:rowOff>178545</xdr:rowOff>
    </xdr:from>
    <xdr:to>
      <xdr:col>14</xdr:col>
      <xdr:colOff>410882</xdr:colOff>
      <xdr:row>28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D71CC-B540-0841-959C-D7AE0FCEF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664882</xdr:colOff>
      <xdr:row>29</xdr:row>
      <xdr:rowOff>75826</xdr:rowOff>
    </xdr:from>
    <xdr:to>
      <xdr:col>14</xdr:col>
      <xdr:colOff>289486</xdr:colOff>
      <xdr:row>46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1BC86-32AE-8846-BD6B-6D73D2D7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308274</xdr:colOff>
      <xdr:row>7</xdr:row>
      <xdr:rowOff>158912</xdr:rowOff>
    </xdr:from>
    <xdr:to>
      <xdr:col>14</xdr:col>
      <xdr:colOff>434189</xdr:colOff>
      <xdr:row>29</xdr:row>
      <xdr:rowOff>184530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A9879-6DAE-FC47-8DB6-CE7B6824B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547078</xdr:colOff>
      <xdr:row>34</xdr:row>
      <xdr:rowOff>72075</xdr:rowOff>
    </xdr:from>
    <xdr:to>
      <xdr:col>13</xdr:col>
      <xdr:colOff>169334</xdr:colOff>
      <xdr:row>47</xdr:row>
      <xdr:rowOff>69036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FF550-602B-8C43-BEA3-15BF37D7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574213</xdr:colOff>
      <xdr:row>47</xdr:row>
      <xdr:rowOff>213186</xdr:rowOff>
    </xdr:from>
    <xdr:to>
      <xdr:col>13</xdr:col>
      <xdr:colOff>196469</xdr:colOff>
      <xdr:row>60</xdr:row>
      <xdr:rowOff>210147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7078F-9CA0-DA42-8A76-E3B731B1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</xdr:row>
      <xdr:rowOff>177800</xdr:rowOff>
    </xdr:from>
    <xdr:to>
      <xdr:col>15</xdr:col>
      <xdr:colOff>495300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A41D8-9F45-C445-8B18-D8ACFB166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23</xdr:row>
      <xdr:rowOff>0</xdr:rowOff>
    </xdr:from>
    <xdr:to>
      <xdr:col>15</xdr:col>
      <xdr:colOff>482600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65D4D-9E41-8C40-B99A-2D79B219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43</xdr:row>
      <xdr:rowOff>127000</xdr:rowOff>
    </xdr:from>
    <xdr:to>
      <xdr:col>15</xdr:col>
      <xdr:colOff>444500</xdr:colOff>
      <xdr:row>63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4C736-F400-0A4D-8412-877BCD5E8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190500</xdr:rowOff>
    </xdr:from>
    <xdr:to>
      <xdr:col>15</xdr:col>
      <xdr:colOff>139700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8C2B0-3A95-D146-B133-55D07F05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24</xdr:row>
      <xdr:rowOff>25400</xdr:rowOff>
    </xdr:from>
    <xdr:to>
      <xdr:col>15</xdr:col>
      <xdr:colOff>152400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51412-CB20-224F-A9F3-F26D1A3DB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317500</xdr:colOff>
      <xdr:row>24</xdr:row>
      <xdr:rowOff>0</xdr:rowOff>
    </xdr:from>
    <xdr:to>
      <xdr:col>24</xdr:col>
      <xdr:colOff>520700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F482A-4379-6A40-9C1F-1E76A013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330200</xdr:colOff>
      <xdr:row>2</xdr:row>
      <xdr:rowOff>25400</xdr:rowOff>
    </xdr:from>
    <xdr:to>
      <xdr:col>24</xdr:col>
      <xdr:colOff>520700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A7EFF-2A1F-BE4E-93B1-316A7AF58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46</xdr:row>
      <xdr:rowOff>38100</xdr:rowOff>
    </xdr:from>
    <xdr:to>
      <xdr:col>15</xdr:col>
      <xdr:colOff>114300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7C6F2-700F-0844-80E4-EB32A627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800100</xdr:colOff>
      <xdr:row>68</xdr:row>
      <xdr:rowOff>101600</xdr:rowOff>
    </xdr:from>
    <xdr:to>
      <xdr:col>15</xdr:col>
      <xdr:colOff>177800</xdr:colOff>
      <xdr:row>88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7E7A6-BB18-3C4C-A03D-9A32BA12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615950</xdr:colOff>
      <xdr:row>92</xdr:row>
      <xdr:rowOff>38100</xdr:rowOff>
    </xdr:from>
    <xdr:to>
      <xdr:col>11</xdr:col>
      <xdr:colOff>234950</xdr:colOff>
      <xdr:row>105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BFF41-9A07-A746-B7B8-F2E34208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609600</xdr:colOff>
      <xdr:row>92</xdr:row>
      <xdr:rowOff>38100</xdr:rowOff>
    </xdr:from>
    <xdr:to>
      <xdr:col>17</xdr:col>
      <xdr:colOff>228600</xdr:colOff>
      <xdr:row>105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4BC32E-2A2B-8F45-BC2C-69E22097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635000</xdr:colOff>
      <xdr:row>106</xdr:row>
      <xdr:rowOff>76200</xdr:rowOff>
    </xdr:from>
    <xdr:to>
      <xdr:col>11</xdr:col>
      <xdr:colOff>254000</xdr:colOff>
      <xdr:row>119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D7040C-3832-C444-B970-22D11242F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571500</xdr:colOff>
      <xdr:row>106</xdr:row>
      <xdr:rowOff>88900</xdr:rowOff>
    </xdr:from>
    <xdr:to>
      <xdr:col>17</xdr:col>
      <xdr:colOff>190500</xdr:colOff>
      <xdr:row>119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0ED3A-1B4D-7E4E-9F48-68C6B252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215900</xdr:colOff>
      <xdr:row>120</xdr:row>
      <xdr:rowOff>152400</xdr:rowOff>
    </xdr:from>
    <xdr:to>
      <xdr:col>7</xdr:col>
      <xdr:colOff>431800</xdr:colOff>
      <xdr:row>143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4D845E-FD4C-2F40-A638-3237042FD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406400</xdr:colOff>
      <xdr:row>120</xdr:row>
      <xdr:rowOff>165100</xdr:rowOff>
    </xdr:from>
    <xdr:to>
      <xdr:col>17</xdr:col>
      <xdr:colOff>431800</xdr:colOff>
      <xdr:row>142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3E149B-7327-794D-941C-66966369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4D9D6-5ABF-CB40-A4A1-3268780B9ECB}" name="Table1" displayName="Table1" ref="A7:B17" totalsRowCount="1" headerRowDxfId="289" headerRowBorderDxfId="288" tableBorderDxfId="287" totalsRowBorderDxfId="286">
  <autoFilter ref="A7:B16" xr:uid="{675E65BF-7CAD-E948-8F4F-C6A884C9E549}"/>
  <tableColumns count="2">
    <tableColumn id="1" xr3:uid="{A84C8178-EC32-D648-8EF4-CDD226D8FDF0}" name="Action on blockchain" totalsRowLabel="Run 1 Total" dataDxfId="285" totalsRowDxfId="284"/>
    <tableColumn id="2" xr3:uid="{CF745D6C-AE98-CC4C-87DF-11A1AD9AA056}" name="Time (ms)" totalsRowFunction="custom" dataDxfId="283" totalsRowDxfId="282">
      <totalsRowFormula>SUM(Table1[Time (ms)])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26727D-ADF3-1A4C-91EF-FC0A050CEA5B}" name="Table1345616" displayName="Table1345616" ref="A59:B69" totalsRowCount="1" headerRowDxfId="217" headerRowBorderDxfId="216" tableBorderDxfId="215" totalsRowBorderDxfId="214">
  <autoFilter ref="A59:B68" xr:uid="{2E0B277E-6CF9-F94C-A372-AA9E0363411B}"/>
  <tableColumns count="2">
    <tableColumn id="1" xr3:uid="{C9733142-47F6-D443-A19F-713B7B2534F5}" name="Action on blockchain" totalsRowLabel="Run 5 Total" dataDxfId="213" totalsRowDxfId="212"/>
    <tableColumn id="2" xr3:uid="{60416D24-953C-DF4C-BBC7-C114B9DD203B}" name="Time (ms)" totalsRowFunction="custom" dataDxfId="211" totalsRowDxfId="210">
      <totalsRowFormula>SUM(Table1345616[Time (ms)])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8456FE-C08A-DC41-BEBC-E653C1C106CC}" name="Table17" displayName="Table17" ref="A7:B17" totalsRowCount="1" headerRowDxfId="209" headerRowBorderDxfId="208" tableBorderDxfId="207" totalsRowBorderDxfId="206">
  <autoFilter ref="A7:B16" xr:uid="{FBA91B6E-5D36-D340-B322-160E26286F4D}"/>
  <tableColumns count="2">
    <tableColumn id="1" xr3:uid="{B06A99E1-CD77-194A-9C01-7DDE71B0F316}" name="Action on blockchain" totalsRowLabel="Run 1 Total" dataDxfId="205" totalsRowDxfId="204"/>
    <tableColumn id="2" xr3:uid="{3C16F947-18B8-E646-83B8-48F1160E2728}" name="Time (ms)" totalsRowFunction="custom" dataDxfId="203" totalsRowDxfId="202">
      <totalsRowFormula>SUM(Table17[Time (ms)])</totalsRow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F2F7FD-72D4-B149-B2A9-82819B372CDB}" name="Table138" displayName="Table138" ref="A20:B30" totalsRowCount="1" headerRowDxfId="201" headerRowBorderDxfId="200" tableBorderDxfId="199" totalsRowBorderDxfId="198">
  <autoFilter ref="A20:B29" xr:uid="{E64B40E7-A46C-9B44-A0D9-5F4FC8E3FF1B}"/>
  <tableColumns count="2">
    <tableColumn id="1" xr3:uid="{D8D96683-7862-274F-8A87-CA672856F19A}" name="Action on blockchain" totalsRowLabel="Run 2 Total" dataDxfId="197" totalsRowDxfId="196"/>
    <tableColumn id="2" xr3:uid="{4759985A-D194-3A46-B1AD-C98024CC2C12}" name="Time (ms)" totalsRowFunction="custom" dataDxfId="195" totalsRowDxfId="194">
      <totalsRowFormula>SUM(Table138[Time (ms)])</totalsRow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700B5A-729A-6D48-88A0-0667BBB9C2C2}" name="Table1349" displayName="Table1349" ref="A33:B43" totalsRowCount="1" headerRowDxfId="193" headerRowBorderDxfId="192" tableBorderDxfId="191" totalsRowBorderDxfId="190">
  <autoFilter ref="A33:B42" xr:uid="{C8381240-B9E7-F944-82B0-B4E538924368}"/>
  <tableColumns count="2">
    <tableColumn id="1" xr3:uid="{5451B573-6C67-1E48-B0ED-950CD44F7821}" name="Action on blockchain" totalsRowLabel="Run 3 Total" dataDxfId="189" totalsRowDxfId="188"/>
    <tableColumn id="2" xr3:uid="{C7A3EFE1-1C67-4146-BE84-8C9C852E2C22}" name="Time (ms)" totalsRowFunction="custom" dataDxfId="187" totalsRowDxfId="186">
      <totalsRowFormula>SUM(Table1349[Time (ms)])</totalsRow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92B96C-FE7C-8B48-8580-309569AD7E2A}" name="Table134510" displayName="Table134510" ref="A46:B56" totalsRowCount="1" headerRowDxfId="185" headerRowBorderDxfId="184" tableBorderDxfId="183" totalsRowBorderDxfId="182">
  <autoFilter ref="A46:B55" xr:uid="{6E834D93-773F-3543-9B11-8758104BE7BF}"/>
  <tableColumns count="2">
    <tableColumn id="1" xr3:uid="{B5F794A2-84E1-124C-9F35-380413A2130D}" name="Action on blockchain" totalsRowLabel="Run 4 Total" dataDxfId="181" totalsRowDxfId="180"/>
    <tableColumn id="2" xr3:uid="{BC96E84F-0DE7-7D4E-8382-64697610483A}" name="Time (ms)" totalsRowFunction="custom" dataDxfId="179" totalsRowDxfId="178">
      <totalsRowFormula>SUM(Table134510[Time (ms)])</totalsRow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9B007B-DC8F-184B-9A16-7EC5B2B8423A}" name="Table1345611" displayName="Table1345611" ref="A59:B69" totalsRowCount="1" headerRowDxfId="177" headerRowBorderDxfId="176" tableBorderDxfId="175" totalsRowBorderDxfId="174">
  <autoFilter ref="A59:B68" xr:uid="{84FA3072-B113-9B41-9119-0F26512FC34C}"/>
  <tableColumns count="2">
    <tableColumn id="1" xr3:uid="{384CFAB1-4D80-CC45-B04F-15E0586C1AB5}" name="Action on blockchain" totalsRowLabel="Run 5 Total" dataDxfId="173" totalsRowDxfId="172"/>
    <tableColumn id="2" xr3:uid="{2D5A0D90-A876-8548-83A7-2E8FF17F8965}" name="Time (ms)" totalsRowFunction="custom" dataDxfId="171" totalsRowDxfId="170">
      <totalsRowFormula>SUM(Table1345611[Time (ms)])</totalsRow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B675857-4DE0-7F4C-B3D0-32AD38805975}" name="Table1717" displayName="Table1717" ref="A10:B20" totalsRowCount="1" headerRowDxfId="169" headerRowBorderDxfId="168" tableBorderDxfId="167" totalsRowBorderDxfId="166">
  <autoFilter ref="A10:B19" xr:uid="{D1639B9F-ECC7-8243-81D8-C9706C572885}"/>
  <tableColumns count="2">
    <tableColumn id="1" xr3:uid="{91C7A12C-FD7E-6547-9E25-B12A050D4522}" name="Action on blockchain" totalsRowLabel="Run 1 Total" dataDxfId="165" totalsRowDxfId="164"/>
    <tableColumn id="2" xr3:uid="{371C09FB-5B53-1C4F-9F3A-4FA4EE0A45B8}" name="Time (ms)" totalsRowFunction="custom" dataDxfId="163" totalsRowDxfId="162">
      <totalsRowFormula>SUM(Table1717[Time (ms)])</totalsRow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B4DD159-2307-1646-9B98-D90A99D5FCEE}" name="Table13818" displayName="Table13818" ref="A23:B33" totalsRowCount="1" headerRowDxfId="161" headerRowBorderDxfId="160" tableBorderDxfId="159" totalsRowBorderDxfId="158">
  <autoFilter ref="A23:B32" xr:uid="{2C7BAD93-FAA2-F641-A92B-8FD7F29C9342}"/>
  <tableColumns count="2">
    <tableColumn id="1" xr3:uid="{54D036BD-D6AF-9C4A-8190-275C75A81268}" name="Action on blockchain" totalsRowLabel="Run 2 Total" dataDxfId="157" totalsRowDxfId="156"/>
    <tableColumn id="2" xr3:uid="{50379F04-1945-494D-9F69-F3CE352BA344}" name="Time (ms)" totalsRowFunction="custom" dataDxfId="155" totalsRowDxfId="154">
      <totalsRowFormula>SUM(Table13818[Time (ms)])</totalsRow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C677FD-3125-B64C-BDA7-65BD96145F41}" name="Table134919" displayName="Table134919" ref="A36:B46" totalsRowCount="1" headerRowDxfId="153" headerRowBorderDxfId="152" tableBorderDxfId="151" totalsRowBorderDxfId="150">
  <autoFilter ref="A36:B45" xr:uid="{ECD01768-92CD-7245-ADA1-BB24FD893E8F}"/>
  <tableColumns count="2">
    <tableColumn id="1" xr3:uid="{C1432817-ADFC-8241-8154-61CDA038F519}" name="Action on blockchain" totalsRowLabel="Run 3 Total" dataDxfId="149" totalsRowDxfId="148"/>
    <tableColumn id="2" xr3:uid="{AAE9F6ED-7A26-A149-BDCB-27DACBC7CD8B}" name="Time (ms)" totalsRowFunction="custom" dataDxfId="147" totalsRowDxfId="146">
      <totalsRowFormula>SUM(Table134919[Time (ms)])</totalsRow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3D5C898-DB5E-2F4E-98D5-6C0C42E9FB66}" name="Table13451020" displayName="Table13451020" ref="A49:B59" totalsRowCount="1" headerRowDxfId="145" headerRowBorderDxfId="144" tableBorderDxfId="143" totalsRowBorderDxfId="142">
  <autoFilter ref="A49:B58" xr:uid="{5511151F-E0E5-3142-A1D0-69EC6AB4EB1E}"/>
  <tableColumns count="2">
    <tableColumn id="1" xr3:uid="{DA5CCA45-93F1-624F-AA8C-3CAF20A6E458}" name="Action on blockchain" totalsRowLabel="Run 4 Total" dataDxfId="141" totalsRowDxfId="140"/>
    <tableColumn id="2" xr3:uid="{4A2B5E6F-6CF3-F94B-A211-4923448765CB}" name="Time (ms)" totalsRowFunction="custom" dataDxfId="139" totalsRowDxfId="138">
      <totalsRowFormula>SUM(Table13451020[Time (ms)])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4B89C-4F3B-0844-9A80-9E006478F731}" name="Table13" displayName="Table13" ref="A20:B30" totalsRowCount="1" headerRowDxfId="281" headerRowBorderDxfId="280" tableBorderDxfId="279" totalsRowBorderDxfId="278">
  <autoFilter ref="A20:B29" xr:uid="{7EC6832A-1D55-344E-99FC-0FE04024D1B4}"/>
  <tableColumns count="2">
    <tableColumn id="1" xr3:uid="{E4E0E978-E88A-2C40-B810-AA9C26ADCE94}" name="Action on blockchain" totalsRowLabel="Run 2 Total" dataDxfId="277" totalsRowDxfId="276"/>
    <tableColumn id="2" xr3:uid="{37CC86E6-BE9F-634B-AEBC-F61E660F65AA}" name="Time (ms)" totalsRowFunction="custom" dataDxfId="275" totalsRowDxfId="274">
      <totalsRowFormula>SUM(Table13[Time (ms)])</totalsRow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6195C2-27DB-0143-AC91-149417EF71E4}" name="Table134561121" displayName="Table134561121" ref="A62:B72" totalsRowCount="1" headerRowDxfId="137" headerRowBorderDxfId="136" tableBorderDxfId="135" totalsRowBorderDxfId="134">
  <autoFilter ref="A62:B71" xr:uid="{0A2C75BC-E84A-4044-BCAC-CCEAA13837D4}"/>
  <tableColumns count="2">
    <tableColumn id="1" xr3:uid="{6AA2B28F-4F6F-074F-8364-3D9C30391093}" name="Action on blockchain" totalsRowLabel="Run 5 Total" dataDxfId="133" totalsRowDxfId="132"/>
    <tableColumn id="2" xr3:uid="{3C9F6803-993E-0041-9C60-9AE16C070628}" name="Time (ms)" totalsRowFunction="custom" dataDxfId="131" totalsRowDxfId="130">
      <totalsRowFormula>SUM(Table134561121[Time (ms)])</totalsRow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88ABCEC-055D-F64A-8DF6-0F3B58D7D68E}" name="Table171722" displayName="Table171722" ref="A77:B87" totalsRowCount="1" headerRowDxfId="129" headerRowBorderDxfId="128" tableBorderDxfId="127" totalsRowBorderDxfId="126">
  <autoFilter ref="A77:B86" xr:uid="{F6D105EC-F29B-4C4A-B234-F45A0F9F7F0D}"/>
  <tableColumns count="2">
    <tableColumn id="1" xr3:uid="{59FE69F6-E559-5D48-8A87-5BB3E0F69C2A}" name="Action on blockchain" totalsRowLabel="Run 1 Total" dataDxfId="125" totalsRowDxfId="124"/>
    <tableColumn id="2" xr3:uid="{BFE04193-2BDC-9E4E-8B88-394A9F1643CF}" name="Time (ms)" totalsRowFunction="custom" dataDxfId="123" totalsRowDxfId="122">
      <totalsRowFormula>SUM(Table171722[Time (ms)])</totalsRow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274902-F94C-DD43-B351-34D7CC9728DA}" name="Table1381823" displayName="Table1381823" ref="A90:B100" totalsRowCount="1" headerRowDxfId="121" headerRowBorderDxfId="120" tableBorderDxfId="119" totalsRowBorderDxfId="118">
  <autoFilter ref="A90:B99" xr:uid="{3FD9C559-2267-D44B-B83B-E982A65D3171}"/>
  <tableColumns count="2">
    <tableColumn id="1" xr3:uid="{80DF0959-F98F-4A4B-8AE2-03E07F419A5A}" name="Action on blockchain" totalsRowLabel="Run 2 Total" dataDxfId="117" totalsRowDxfId="116"/>
    <tableColumn id="2" xr3:uid="{4AFA9677-B031-E942-BF83-AB4D1A8304BB}" name="Time (ms)" totalsRowFunction="custom" dataDxfId="115" totalsRowDxfId="114">
      <totalsRowFormula>SUM(Table1381823[Time (ms)])</totalsRow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3C7FACC-562E-E947-9B42-21FF9483ABB6}" name="Table13491924" displayName="Table13491924" ref="A103:B113" totalsRowCount="1" headerRowDxfId="113" headerRowBorderDxfId="112" tableBorderDxfId="111" totalsRowBorderDxfId="110">
  <autoFilter ref="A103:B112" xr:uid="{2D621060-F58D-3F4E-BE11-D9D34FB9C0DF}"/>
  <tableColumns count="2">
    <tableColumn id="1" xr3:uid="{94F2407C-0573-7241-8692-5997D4C4F5C9}" name="Action on blockchain" totalsRowLabel="Run 3 Total" dataDxfId="109" totalsRowDxfId="108"/>
    <tableColumn id="2" xr3:uid="{5E71D2A9-E240-214C-973E-1D84603A34E4}" name="Time (ms)" totalsRowFunction="custom" dataDxfId="107" totalsRowDxfId="106">
      <totalsRowFormula>SUM(Table13491924[Time (ms)])</totalsRow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8666B61-AE56-504E-8450-E3309540623E}" name="Table1345102025" displayName="Table1345102025" ref="A116:B126" totalsRowCount="1" headerRowDxfId="105" headerRowBorderDxfId="104" tableBorderDxfId="103" totalsRowBorderDxfId="102">
  <autoFilter ref="A116:B125" xr:uid="{DEC49C48-7853-F343-BBF4-BD2CFA9AD93C}"/>
  <tableColumns count="2">
    <tableColumn id="1" xr3:uid="{4CF857C0-B2A3-1C4A-A81A-F58ED26C42E6}" name="Action on blockchain" totalsRowLabel="Run 4 Total" dataDxfId="101" totalsRowDxfId="100"/>
    <tableColumn id="2" xr3:uid="{B14B17A8-18E0-5B4E-98E9-26FC861653D7}" name="Time (ms)" totalsRowFunction="custom" dataDxfId="99" totalsRowDxfId="98">
      <totalsRowFormula>SUM(Table1345102025[Time (ms)])</totalsRow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5AEE9A0-3105-E14B-80E2-2C86A91482E2}" name="Table13456112126" displayName="Table13456112126" ref="A129:B139" totalsRowCount="1" headerRowDxfId="97" headerRowBorderDxfId="96" tableBorderDxfId="95" totalsRowBorderDxfId="94">
  <autoFilter ref="A129:B138" xr:uid="{154261DB-3032-DB47-B1B9-9FCAED6FD4A1}"/>
  <tableColumns count="2">
    <tableColumn id="1" xr3:uid="{EBA15142-1C89-0E47-A1F5-1502C021A447}" name="Action on blockchain" totalsRowLabel="Run 5 Total" dataDxfId="93" totalsRowDxfId="92"/>
    <tableColumn id="2" xr3:uid="{2A255ABF-D29A-9B47-89C1-AC2C122A1112}" name="Time (ms)" totalsRowFunction="custom" dataDxfId="91" totalsRowDxfId="90">
      <totalsRowFormula>SUM(Table13456112126[Time (ms)])</totalsRow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A3061EC-6C1B-6D41-8779-DFE8C82AAEE7}" name="Table26" displayName="Table26" ref="D35:F39" totalsRowShown="0">
  <autoFilter ref="D35:F39" xr:uid="{D132A1D3-41F7-0745-8907-EE65EAA95468}"/>
  <tableColumns count="3">
    <tableColumn id="1" xr3:uid="{C8F9BFD5-478B-2944-B651-EE00FD60D937}" name="ACTION"/>
    <tableColumn id="2" xr3:uid="{2ABA1524-DBD3-7A4C-AF22-C930DE9EBACB}" name="N VOTE"/>
    <tableColumn id="3" xr3:uid="{CE8087B4-1D12-1F4E-A63D-B7703C408451}" name="AVG TIME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E9722A5-1D09-0E4D-B3E4-4703A9D35A5B}" name="Table171728" displayName="Table171728" ref="A10:B20" totalsRowCount="1" headerRowDxfId="89" headerRowBorderDxfId="88" tableBorderDxfId="87" totalsRowBorderDxfId="86">
  <autoFilter ref="A10:B19" xr:uid="{03986EA3-43FE-F344-B259-7CB665DBF823}"/>
  <tableColumns count="2">
    <tableColumn id="1" xr3:uid="{48B83018-0707-DF44-B934-0DF396E90A83}" name="Action on blockchain" totalsRowLabel="Run 1 Total" dataDxfId="85" totalsRowDxfId="84"/>
    <tableColumn id="2" xr3:uid="{6DC67CAA-8BB9-5546-9DC2-3890FD9B2750}" name="Time (ms)" totalsRowFunction="custom" dataDxfId="83" totalsRowDxfId="82">
      <totalsRowFormula>SUM(Table171728[Time (ms)])</totalsRow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AF3C82B-AE19-734F-BE3A-14A0F5C692F2}" name="Table17172830" displayName="Table17172830" ref="A23:B33" totalsRowCount="1" headerRowDxfId="81" headerRowBorderDxfId="80" tableBorderDxfId="79" totalsRowBorderDxfId="78">
  <autoFilter ref="A23:B32" xr:uid="{F9B5FD69-6ABD-4343-BC92-308342D67FBB}"/>
  <tableColumns count="2">
    <tableColumn id="1" xr3:uid="{9BFA3455-1051-0140-A217-DF7172C6BD8C}" name="Action on blockchain" totalsRowLabel="Run 1 Total" dataDxfId="77" totalsRowDxfId="76"/>
    <tableColumn id="2" xr3:uid="{43FFCD9A-5494-E845-9CA5-8D4C5D77464E}" name="Time (ms)" totalsRowFunction="custom" dataDxfId="75" totalsRowDxfId="74">
      <totalsRowFormula>SUM(Table17172830[Time (ms)])</totalsRow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57FBAA4-D898-AB4F-90D1-E4D77F42866B}" name="Table17172831" displayName="Table17172831" ref="A36:B46" totalsRowCount="1" headerRowDxfId="73" headerRowBorderDxfId="72" tableBorderDxfId="71" totalsRowBorderDxfId="70">
  <autoFilter ref="A36:B45" xr:uid="{F4E5CE55-6579-0843-A8DA-102BC309A201}"/>
  <tableColumns count="2">
    <tableColumn id="1" xr3:uid="{615C03C5-22A2-8442-A9E3-CF560ED662CE}" name="Action on blockchain" totalsRowLabel="Run 1 Total" dataDxfId="69" totalsRowDxfId="68"/>
    <tableColumn id="2" xr3:uid="{AA4E9D51-1A6B-444B-BDB2-DB0AC40A3DCB}" name="Time (ms)" totalsRowFunction="custom" dataDxfId="67" totalsRowDxfId="66">
      <totalsRowFormula>SUM(Table17172831[Time (ms)])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27A3FA-AF73-7F4E-ABF2-A091248A2D61}" name="Table134" displayName="Table134" ref="A33:B43" totalsRowCount="1" headerRowDxfId="273" headerRowBorderDxfId="272" tableBorderDxfId="271" totalsRowBorderDxfId="270">
  <autoFilter ref="A33:B42" xr:uid="{81A7550F-4C24-6C4C-9E42-9B44AEC64828}"/>
  <tableColumns count="2">
    <tableColumn id="1" xr3:uid="{0096F641-061E-0A4D-9A8B-709A368BA026}" name="Action on blockchain" totalsRowLabel="Run 3 Total" dataDxfId="269" totalsRowDxfId="268"/>
    <tableColumn id="2" xr3:uid="{B6412F8C-3E26-7149-87A3-4E49069AADC1}" name="Time (ms)" totalsRowFunction="custom" dataDxfId="267" totalsRowDxfId="266">
      <totalsRowFormula>SUM(Table134[Time (ms)])</totalsRow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EF3BDEF-0FC8-D24D-B449-D4D92EC19EA3}" name="Table17172832" displayName="Table17172832" ref="A49:B59" totalsRowCount="1" headerRowDxfId="65" headerRowBorderDxfId="64" tableBorderDxfId="63" totalsRowBorderDxfId="62">
  <autoFilter ref="A49:B58" xr:uid="{E4C1FA9E-E290-4346-979A-3D67E3736923}"/>
  <tableColumns count="2">
    <tableColumn id="1" xr3:uid="{3F158CEF-845C-054B-B6C7-7EE761F8E18F}" name="Action on blockchain" totalsRowLabel="Run 1 Total" dataDxfId="61" totalsRowDxfId="60"/>
    <tableColumn id="2" xr3:uid="{0B59286B-9C8E-CF47-916D-DA4B8FB58E47}" name="Time (ms)" totalsRowFunction="custom" dataDxfId="59" totalsRowDxfId="58">
      <totalsRowFormula>SUM(Table17172832[Time (ms)])</totalsRow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726956-252F-6646-845E-A2B4E3CBDDAD}" name="Table17172833" displayName="Table17172833" ref="A62:B72" totalsRowCount="1" headerRowDxfId="57" headerRowBorderDxfId="56" tableBorderDxfId="55" totalsRowBorderDxfId="54">
  <autoFilter ref="A62:B71" xr:uid="{916A779C-8456-024A-A072-6CEFEBF9A444}"/>
  <tableColumns count="2">
    <tableColumn id="1" xr3:uid="{02B0822B-EB8B-AD48-AFD6-71A4FDE8ADC9}" name="Action on blockchain" totalsRowLabel="Run 1 Total" dataDxfId="53" totalsRowDxfId="52"/>
    <tableColumn id="2" xr3:uid="{EE332A89-AFE8-6A4E-9D8D-ED1DB0F86A5B}" name="Time (ms)" totalsRowFunction="custom" dataDxfId="51" totalsRowDxfId="50">
      <totalsRowFormula>SUM(Table17172833[Time (ms)])</totalsRow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A0B9625-732E-C444-B4C9-E0BFD95A8952}" name="Table17172829" displayName="Table17172829" ref="A10:B20" totalsRowCount="1" headerRowDxfId="49" headerRowBorderDxfId="48" tableBorderDxfId="47" totalsRowBorderDxfId="46">
  <autoFilter ref="A10:B19" xr:uid="{2032531C-F1C0-C247-8B4B-FBCC1AA9FF41}"/>
  <tableColumns count="2">
    <tableColumn id="1" xr3:uid="{48006F6F-43C0-2645-8C5D-F18DE24B4381}" name="Action on blockchain" totalsRowLabel="Run 1 Total" dataDxfId="45" totalsRowDxfId="44"/>
    <tableColumn id="2" xr3:uid="{A886717E-3296-7449-A0C4-5903AAB14341}" name="Time (ms)" totalsRowFunction="custom" dataDxfId="43" totalsRowDxfId="42">
      <totalsRowFormula>SUM(Table17172829[Time (ms)])</totalsRowFormula>
    </tableColumn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9700EE4-B2D5-A747-9DBE-0313551F532D}" name="Table1717283034" displayName="Table1717283034" ref="A23:B33" totalsRowCount="1" headerRowDxfId="41" headerRowBorderDxfId="40" tableBorderDxfId="39" totalsRowBorderDxfId="38">
  <autoFilter ref="A23:B32" xr:uid="{E67A3DE9-BF8C-644A-9B50-438803A8BB66}"/>
  <tableColumns count="2">
    <tableColumn id="1" xr3:uid="{06BB5C87-7600-2943-9FA4-81C41EAA2620}" name="Action on blockchain" totalsRowLabel="Run 1 Total" dataDxfId="37" totalsRowDxfId="36"/>
    <tableColumn id="2" xr3:uid="{F5B1D037-9A5E-D74A-9BA7-90931C676D80}" name="Time (ms)" totalsRowFunction="custom" dataDxfId="35" totalsRowDxfId="34">
      <totalsRowFormula>SUM(Table1717283034[Time (ms)])</totalsRow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ACCE7F9-FC1D-1540-9A0B-E0600B318257}" name="Table1717283135" displayName="Table1717283135" ref="A36:B46" totalsRowCount="1" headerRowDxfId="33" headerRowBorderDxfId="32" tableBorderDxfId="31" totalsRowBorderDxfId="30">
  <autoFilter ref="A36:B45" xr:uid="{9BB36AFC-DC18-3C43-AFF7-11A56775136B}"/>
  <tableColumns count="2">
    <tableColumn id="1" xr3:uid="{4E456891-173F-504F-80CC-0FAA90FD5EA0}" name="Action on blockchain" totalsRowLabel="Run 1 Total" dataDxfId="29" totalsRowDxfId="28"/>
    <tableColumn id="2" xr3:uid="{42EFE88F-D9FD-2B4C-84E2-5148DB90FC4A}" name="Time (ms)" totalsRowFunction="custom" dataDxfId="27" totalsRowDxfId="26">
      <totalsRowFormula>SUM(Table1717283135[Time (ms)])</totalsRowFormula>
    </tableColumn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56FC0CB-FD78-954B-BACB-A54C1F959E77}" name="Table1717283236" displayName="Table1717283236" ref="A49:B59" totalsRowCount="1" headerRowDxfId="25" headerRowBorderDxfId="24" tableBorderDxfId="23" totalsRowBorderDxfId="22">
  <autoFilter ref="A49:B58" xr:uid="{91B3C5EC-B655-524E-95A8-8279AD7C0772}"/>
  <tableColumns count="2">
    <tableColumn id="1" xr3:uid="{8057C166-16B5-C341-B996-51858D54B1BD}" name="Action on blockchain" totalsRowLabel="Run 1 Total" dataDxfId="21" totalsRowDxfId="20"/>
    <tableColumn id="2" xr3:uid="{5AC6B0FB-8350-4D4E-9ACC-056A9BAB1805}" name="Time (ms)" totalsRowFunction="custom" dataDxfId="19" totalsRowDxfId="18">
      <totalsRowFormula>SUM(Table1717283236[Time (ms)])</totalsRow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45C665C-5AA9-174F-9105-62FC1F74B1EB}" name="Table1717283337" displayName="Table1717283337" ref="A62:B72" totalsRowCount="1" headerRowDxfId="17" headerRowBorderDxfId="16" tableBorderDxfId="15" totalsRowBorderDxfId="14">
  <autoFilter ref="A62:B71" xr:uid="{9648F721-7547-AF49-9823-722286B94CFE}"/>
  <tableColumns count="2">
    <tableColumn id="1" xr3:uid="{42B1D5FA-7EB4-9B4B-B016-FB193E0B2C11}" name="Action on blockchain" totalsRowLabel="Run 1 Total" dataDxfId="13" totalsRowDxfId="12"/>
    <tableColumn id="2" xr3:uid="{5121CE71-4DC0-384A-A5A4-F50FB4672411}" name="Time (ms)" totalsRowFunction="custom" dataDxfId="11" totalsRowDxfId="10">
      <totalsRowFormula>SUM(Table1717283337[Time (ms)])</totalsRowFormula>
    </tableColumn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41EAAC7-D5E8-E944-AEC2-7422B3A56F99}" name="Table2638" displayName="Table2638" ref="E35:G39" totalsRowShown="0">
  <autoFilter ref="E35:G39" xr:uid="{10A7B47F-FBA4-5F40-9528-E4489D9EF645}"/>
  <tableColumns count="3">
    <tableColumn id="1" xr3:uid="{4AB64618-8A66-434A-BFF6-77EB95FB9B6E}" name="ACTION"/>
    <tableColumn id="2" xr3:uid="{6F74ED1B-F1FB-D14E-8F89-B5343C904C3C}" name="N VOTE"/>
    <tableColumn id="3" xr3:uid="{7926CD03-38FE-9149-AFD8-3D04B5102202}" name="AVG TIME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7CB5E95-BC49-CA49-A6ED-598D99381574}" name="Table38" displayName="Table38" ref="B4:D14" totalsRowShown="0">
  <autoFilter ref="B4:D14" xr:uid="{0ED7E3A5-0906-C944-A8EC-E9778E537081}"/>
  <tableColumns count="3">
    <tableColumn id="1" xr3:uid="{774A488B-00EA-9D40-B749-FBCBFC308CEA}" name="Blockchain"/>
    <tableColumn id="2" xr3:uid="{05FA13BD-CAC1-5543-91FC-207F87D74EA2}" name="Run"/>
    <tableColumn id="3" xr3:uid="{5E3D2BE4-CBC7-094E-828B-6F3C12CF5E2A}" name="Time (ms)" dataDxfId="9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413572C-66B6-0544-833C-24E2C0B8BD67}" name="Table3840" displayName="Table3840" ref="B25:D35" totalsRowShown="0">
  <autoFilter ref="B25:D35" xr:uid="{20EF3A40-56B0-B848-A45F-DC466CC234B0}"/>
  <tableColumns count="3">
    <tableColumn id="1" xr3:uid="{A5365568-97FE-7748-BBFE-781464EB4850}" name="Blockchain"/>
    <tableColumn id="2" xr3:uid="{7B644D35-C245-8548-B688-31318EAA6882}" name="Run"/>
    <tableColumn id="3" xr3:uid="{BAF5859F-F0A0-F344-990F-C2B1B70FFBC9}" name="Time (ms)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0E7159-9ACA-614B-9ADC-0BA0FB0AC24F}" name="Table1345" displayName="Table1345" ref="A46:B56" totalsRowCount="1" headerRowDxfId="265" headerRowBorderDxfId="264" tableBorderDxfId="263" totalsRowBorderDxfId="262">
  <autoFilter ref="A46:B55" xr:uid="{FC38ABCD-9064-534A-BB94-CDFF1CE075CC}"/>
  <tableColumns count="2">
    <tableColumn id="1" xr3:uid="{463EA966-F75E-7540-92AC-0353B4228AF2}" name="Action on blockchain" totalsRowLabel="Run 4 Total" dataDxfId="261" totalsRowDxfId="260"/>
    <tableColumn id="2" xr3:uid="{D7780D58-BB19-0B42-8D73-88B45261BF77}" name="Time (ms)" totalsRowFunction="custom" dataDxfId="259" totalsRowDxfId="258">
      <totalsRowFormula>SUM(Table1345[Time (ms)])</totalsRowFormula>
    </tableColumn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B161A15-D5D6-3944-B4B8-79A0B1F4F38D}" name="Table384041" displayName="Table384041" ref="B46:D56" totalsRowShown="0">
  <autoFilter ref="B46:D56" xr:uid="{924E1A55-2389-6B4D-BBFC-AC753EF68E4D}"/>
  <tableColumns count="3">
    <tableColumn id="1" xr3:uid="{E24B14BA-60F0-9B45-BF8D-58F79335CA3A}" name="Blockchain"/>
    <tableColumn id="2" xr3:uid="{E6446150-8168-F340-9496-5E0BE8DFFEF4}" name="Run"/>
    <tableColumn id="3" xr3:uid="{A411B781-943C-3E45-A0A1-81DE270EF1CF}" name="Time (ms)" dataDxfId="7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8E33F04-9EA9-C349-B30E-FD905842065E}" name="Table3842" displayName="Table3842" ref="B4:D14" totalsRowShown="0">
  <autoFilter ref="B4:D14" xr:uid="{DD09C4A5-2111-9946-9E62-C350C2317785}"/>
  <tableColumns count="3">
    <tableColumn id="1" xr3:uid="{D0F09C6E-848F-F048-AEFC-A5A72AA26023}" name="Blockchain"/>
    <tableColumn id="2" xr3:uid="{C54F3A04-4BBA-5343-B77A-DCA0EEF35448}" name="Run"/>
    <tableColumn id="3" xr3:uid="{BA5736BC-859C-9D47-ACDF-2BEED011E374}" name="Time (ms)" dataDxfId="6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C211FA8-1445-1247-A989-7C9F6A149C8E}" name="Table384243" displayName="Table384243" ref="B26:D36" totalsRowShown="0">
  <autoFilter ref="B26:D36" xr:uid="{ACAF1220-D39C-2345-95FA-E2AFC75E1EBC}"/>
  <tableColumns count="3">
    <tableColumn id="1" xr3:uid="{1F6C2A11-FBAA-E643-912E-9AFB0D5AE35F}" name="Blockchain"/>
    <tableColumn id="2" xr3:uid="{8D851320-7750-C941-8F47-0F06DC3C09F6}" name="Run"/>
    <tableColumn id="3" xr3:uid="{B67BB945-F74D-2C4D-A9ED-986F43022105}" name="Time (ms)" dataDxfId="5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857701B-CCB0-F444-88F1-04D70707E06B}" name="Table384044" displayName="Table384044" ref="B49:D59" totalsRowShown="0">
  <autoFilter ref="B49:D59" xr:uid="{5ED69C3E-5516-4545-86FF-D16371645109}"/>
  <tableColumns count="3">
    <tableColumn id="1" xr3:uid="{92567B26-49A2-CB42-A51F-9FB90F0C8CDC}" name="Blockchain"/>
    <tableColumn id="2" xr3:uid="{5D1ADB2E-C36D-A140-B9AE-FACD04FC69FB}" name="Run"/>
    <tableColumn id="3" xr3:uid="{40BF02E4-7512-4D47-B285-95AF81CC53F4}" name="Time (ms)" dataDxfId="4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BCD2E3A-2C06-754A-B2F8-0D82CC16B743}" name="Table38404445" displayName="Table38404445" ref="B64:D74" totalsRowShown="0">
  <autoFilter ref="B64:D74" xr:uid="{234AA530-21D1-2C44-A999-C3AFE406764C}"/>
  <tableColumns count="3">
    <tableColumn id="1" xr3:uid="{6897DE86-B7BF-E044-8C7C-F1BD41AC5A10}" name="Blockchain"/>
    <tableColumn id="2" xr3:uid="{E970EC6F-44EA-144F-85BF-2D11FBF7B873}" name="Run"/>
    <tableColumn id="3" xr3:uid="{846BC849-A901-9747-9185-16107D00D586}" name="Time (ms)" dataDxfId="3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162B419-AFDC-4E48-86A3-A8E1E2EF4335}" name="Table38404448" displayName="Table38404448" ref="B78:D88" totalsRowShown="0">
  <autoFilter ref="B78:D88" xr:uid="{CA787C85-EDFB-DE4E-B493-ED300AD40407}"/>
  <tableColumns count="3">
    <tableColumn id="1" xr3:uid="{8D8C506D-29AA-C149-B923-BB410FF98375}" name="Blockchain"/>
    <tableColumn id="2" xr3:uid="{49006FBF-9034-3D40-A539-C502301BB9B0}" name="Run"/>
    <tableColumn id="3" xr3:uid="{A83B62D7-6175-7344-98DB-16C599255C7F}" name="Time (ms)" dataDxfId="2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95D33F9-D56B-DE40-93A5-A1BE43B3B394}" name="Table264649" displayName="Table264649" ref="C105:E113" totalsRowShown="0">
  <autoFilter ref="C105:E113" xr:uid="{2E1F1F8F-E481-CB4B-AF60-B162BAFD40BA}"/>
  <tableColumns count="3">
    <tableColumn id="1" xr3:uid="{4CCE4249-3A42-1446-AE46-750AF90B5CA7}" name="ACTION"/>
    <tableColumn id="2" xr3:uid="{B5763D9E-9A1C-C14D-AD24-954691D925BF}" name="N VOTE"/>
    <tableColumn id="3" xr3:uid="{E1CE8AA7-2BD2-AD49-8E20-AF5E254E898B}" name="AVG TIME (ms)" dataDxfId="1">
      <calculatedColumnFormula>SUM(D93:D97)/5</calculatedColumnFormula>
    </tableColumn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62A443E-2BA1-6342-97B5-DD111C5E35EB}" name="Table4650" displayName="Table4650" ref="B105:B113" totalsRowShown="0">
  <autoFilter ref="B105:B113" xr:uid="{0699C8F6-05E0-294E-93BA-347512D74147}"/>
  <tableColumns count="1">
    <tableColumn id="1" xr3:uid="{F88ADE0E-9BB5-B047-A570-FA3AF3CD3FF0}" name="Blockchain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C506860-6C5B-F849-AE6B-389EF95B4646}" name="Table3840444551" displayName="Table3840444551" ref="B92:D102" totalsRowShown="0">
  <autoFilter ref="B92:D102" xr:uid="{128F9AD0-5860-2C48-B2A4-737FD9971CE9}"/>
  <tableColumns count="3">
    <tableColumn id="1" xr3:uid="{54D8F1CB-DC0B-BF4F-90DE-36FF2FAE6B58}" name="Blockchain"/>
    <tableColumn id="2" xr3:uid="{2C171941-5292-A043-95E3-E7D7DE7AC025}" name="Run"/>
    <tableColumn id="3" xr3:uid="{9079AC60-E688-BA4A-AF1D-3B41559E6D9E}" name="Time (ms)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9850D7-6E07-7043-BBD1-758B37826E57}" name="Table13456" displayName="Table13456" ref="A59:B69" totalsRowCount="1" headerRowDxfId="257" headerRowBorderDxfId="256" tableBorderDxfId="255" totalsRowBorderDxfId="254">
  <autoFilter ref="A59:B68" xr:uid="{282E03BD-8ABF-EA4D-B5F1-1622AA64BE9A}"/>
  <tableColumns count="2">
    <tableColumn id="1" xr3:uid="{A6C25C8F-7E51-8747-8BB2-6AC3A3E0C82A}" name="Action on blockchain" totalsRowLabel="Run 5 Total" dataDxfId="253" totalsRowDxfId="252"/>
    <tableColumn id="2" xr3:uid="{A478FD3C-5E2F-5344-9F9B-0DB6A285411B}" name="Time (ms)" totalsRowFunction="custom" dataDxfId="251" totalsRowDxfId="250">
      <totalsRowFormula>SUM(Table13456[Time (ms)])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0CD9D57-FF97-E349-99BF-5E10C27A8B95}" name="Table112" displayName="Table112" ref="A7:B17" totalsRowCount="1" headerRowDxfId="249" headerRowBorderDxfId="248" tableBorderDxfId="247" totalsRowBorderDxfId="246">
  <autoFilter ref="A7:B16" xr:uid="{B9ED5C06-BFCF-984D-8650-7840C412EF0F}"/>
  <tableColumns count="2">
    <tableColumn id="1" xr3:uid="{D6DD0D5B-149D-F342-BCE0-933B1A3F4DE6}" name="Action on blockchain" totalsRowLabel="Run 1 Total" dataDxfId="245" totalsRowDxfId="244"/>
    <tableColumn id="2" xr3:uid="{105DDA70-667A-6741-B835-75754938FE37}" name="Time (ms)" totalsRowFunction="custom" dataDxfId="243" totalsRowDxfId="242">
      <totalsRowFormula>SUM(Table112[Time (ms)])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B6325C-50C8-6848-8914-74040B5B6FD4}" name="Table1313" displayName="Table1313" ref="A20:B30" totalsRowCount="1" headerRowDxfId="241" headerRowBorderDxfId="240" tableBorderDxfId="239" totalsRowBorderDxfId="238">
  <autoFilter ref="A20:B29" xr:uid="{E8B78B01-C8E3-1A49-BCE6-4D1735F5A2B7}"/>
  <tableColumns count="2">
    <tableColumn id="1" xr3:uid="{1A55614D-9FD8-EF42-9A86-D99E44DD0298}" name="Action on blockchain" totalsRowLabel="Run 2 Total" dataDxfId="237" totalsRowDxfId="236"/>
    <tableColumn id="2" xr3:uid="{F91D5508-D6CD-E844-9BF5-F6C00ED3556B}" name="Time (ms)" totalsRowFunction="custom" dataDxfId="235" totalsRowDxfId="234">
      <totalsRowFormula>SUM(Table1313[Time (ms)])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36EC0D-06AF-DB48-A2E6-185AA8778AB8}" name="Table13414" displayName="Table13414" ref="A33:B43" totalsRowCount="1" headerRowDxfId="233" headerRowBorderDxfId="232" tableBorderDxfId="231" totalsRowBorderDxfId="230">
  <autoFilter ref="A33:B42" xr:uid="{8D780337-92B3-EC4C-BD90-51B0DD84BF78}"/>
  <tableColumns count="2">
    <tableColumn id="1" xr3:uid="{77856C5D-CD81-E94F-BF15-5B15DBBD5BEF}" name="Action on blockchain" totalsRowLabel="Run 3 Total" dataDxfId="229" totalsRowDxfId="228"/>
    <tableColumn id="2" xr3:uid="{757F6872-F3A4-7940-9D25-2B573E965750}" name="Time (ms)" totalsRowFunction="custom" dataDxfId="227" totalsRowDxfId="226">
      <totalsRowFormula>SUM(Table13414[Time (ms)])</totalsRow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1F97F75-AF98-AB43-BF23-42536AC10602}" name="Table134515" displayName="Table134515" ref="A46:B56" totalsRowCount="1" headerRowDxfId="225" headerRowBorderDxfId="224" tableBorderDxfId="223" totalsRowBorderDxfId="222">
  <autoFilter ref="A46:B55" xr:uid="{C46DCCB0-2C9D-AE41-9C36-D86F7F2AECE3}"/>
  <tableColumns count="2">
    <tableColumn id="1" xr3:uid="{55592474-8D83-424F-AA05-535490C60118}" name="Action on blockchain" totalsRowLabel="Run 4 Total" dataDxfId="221" totalsRowDxfId="220"/>
    <tableColumn id="2" xr3:uid="{3CEFDC84-E03E-764D-AEE5-1AEA3895CA48}" name="Time (ms)" totalsRowFunction="custom" dataDxfId="219" totalsRowDxfId="218">
      <totalsRowFormula>SUM(Table134515[Time (ms)])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5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drawing" Target="../drawings/drawing6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drawing" Target="../drawings/drawing7.xml"/><Relationship Id="rId4" Type="http://schemas.openxmlformats.org/officeDocument/2006/relationships/table" Target="../tables/table4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7.xml"/><Relationship Id="rId3" Type="http://schemas.openxmlformats.org/officeDocument/2006/relationships/table" Target="../tables/table42.xml"/><Relationship Id="rId7" Type="http://schemas.openxmlformats.org/officeDocument/2006/relationships/table" Target="../tables/table46.xml"/><Relationship Id="rId2" Type="http://schemas.openxmlformats.org/officeDocument/2006/relationships/table" Target="../tables/table41.xml"/><Relationship Id="rId1" Type="http://schemas.openxmlformats.org/officeDocument/2006/relationships/drawing" Target="../drawings/drawing8.xml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Relationship Id="rId9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0005-159F-DF44-8A81-FE145F3CD6B0}">
  <dimension ref="A1:M69"/>
  <sheetViews>
    <sheetView topLeftCell="A6" zoomScale="120" zoomScaleNormal="120" workbookViewId="0">
      <selection activeCell="B16" sqref="B16"/>
    </sheetView>
  </sheetViews>
  <sheetFormatPr baseColWidth="10" defaultRowHeight="16" x14ac:dyDescent="0.2"/>
  <cols>
    <col min="1" max="1" width="48.1640625" bestFit="1" customWidth="1"/>
  </cols>
  <sheetData>
    <row r="1" spans="1:13" ht="24" x14ac:dyDescent="0.3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" x14ac:dyDescent="0.25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4" spans="1:13" x14ac:dyDescent="0.2">
      <c r="A4" t="s">
        <v>15</v>
      </c>
    </row>
    <row r="6" spans="1:13" ht="21" x14ac:dyDescent="0.25">
      <c r="A6" s="18" t="s">
        <v>2</v>
      </c>
      <c r="B6" s="18"/>
    </row>
    <row r="7" spans="1:13" x14ac:dyDescent="0.2">
      <c r="A7" s="3" t="s">
        <v>0</v>
      </c>
      <c r="B7" s="4" t="s">
        <v>1</v>
      </c>
    </row>
    <row r="8" spans="1:13" x14ac:dyDescent="0.2">
      <c r="A8" s="1" t="s">
        <v>5</v>
      </c>
      <c r="B8" s="2">
        <v>13292</v>
      </c>
    </row>
    <row r="9" spans="1:13" x14ac:dyDescent="0.2">
      <c r="A9" s="1" t="s">
        <v>6</v>
      </c>
      <c r="B9" s="2">
        <v>14494</v>
      </c>
    </row>
    <row r="10" spans="1:13" x14ac:dyDescent="0.2">
      <c r="A10" s="1" t="s">
        <v>7</v>
      </c>
      <c r="B10" s="2">
        <v>803</v>
      </c>
    </row>
    <row r="11" spans="1:13" x14ac:dyDescent="0.2">
      <c r="A11" s="1" t="s">
        <v>8</v>
      </c>
      <c r="B11" s="2">
        <v>29189</v>
      </c>
    </row>
    <row r="12" spans="1:13" x14ac:dyDescent="0.2">
      <c r="A12" s="1" t="s">
        <v>9</v>
      </c>
      <c r="B12" s="2">
        <v>14582</v>
      </c>
    </row>
    <row r="13" spans="1:13" x14ac:dyDescent="0.2">
      <c r="A13" s="1" t="s">
        <v>10</v>
      </c>
      <c r="B13" s="2">
        <v>14466</v>
      </c>
    </row>
    <row r="14" spans="1:13" x14ac:dyDescent="0.2">
      <c r="A14" s="1" t="s">
        <v>11</v>
      </c>
      <c r="B14" s="2">
        <v>150183</v>
      </c>
    </row>
    <row r="15" spans="1:13" x14ac:dyDescent="0.2">
      <c r="A15" s="1" t="s">
        <v>12</v>
      </c>
      <c r="B15" s="2">
        <v>15510</v>
      </c>
    </row>
    <row r="16" spans="1:13" x14ac:dyDescent="0.2">
      <c r="A16" s="5" t="s">
        <v>13</v>
      </c>
      <c r="B16" s="6">
        <v>932</v>
      </c>
    </row>
    <row r="17" spans="1:2" x14ac:dyDescent="0.2">
      <c r="A17" s="5" t="s">
        <v>18</v>
      </c>
      <c r="B17" s="6">
        <f>SUM(Table1[Time (ms)])</f>
        <v>253451</v>
      </c>
    </row>
    <row r="19" spans="1:2" ht="21" x14ac:dyDescent="0.25">
      <c r="A19" s="18" t="s">
        <v>4</v>
      </c>
      <c r="B19" s="18"/>
    </row>
    <row r="20" spans="1:2" x14ac:dyDescent="0.2">
      <c r="A20" s="3" t="s">
        <v>0</v>
      </c>
      <c r="B20" s="4" t="s">
        <v>1</v>
      </c>
    </row>
    <row r="21" spans="1:2" x14ac:dyDescent="0.2">
      <c r="A21" s="1" t="s">
        <v>5</v>
      </c>
      <c r="B21" s="2">
        <v>18010</v>
      </c>
    </row>
    <row r="22" spans="1:2" x14ac:dyDescent="0.2">
      <c r="A22" s="1" t="s">
        <v>6</v>
      </c>
      <c r="B22" s="2">
        <v>14447</v>
      </c>
    </row>
    <row r="23" spans="1:2" x14ac:dyDescent="0.2">
      <c r="A23" s="1" t="s">
        <v>7</v>
      </c>
      <c r="B23" s="2">
        <v>788</v>
      </c>
    </row>
    <row r="24" spans="1:2" x14ac:dyDescent="0.2">
      <c r="A24" s="1" t="s">
        <v>8</v>
      </c>
      <c r="B24" s="2">
        <v>29412</v>
      </c>
    </row>
    <row r="25" spans="1:2" x14ac:dyDescent="0.2">
      <c r="A25" s="1" t="s">
        <v>9</v>
      </c>
      <c r="B25" s="2">
        <v>14968</v>
      </c>
    </row>
    <row r="26" spans="1:2" x14ac:dyDescent="0.2">
      <c r="A26" s="1" t="s">
        <v>10</v>
      </c>
      <c r="B26" s="2">
        <v>15445</v>
      </c>
    </row>
    <row r="27" spans="1:2" x14ac:dyDescent="0.2">
      <c r="A27" s="1" t="s">
        <v>11</v>
      </c>
      <c r="B27" s="2">
        <v>149058</v>
      </c>
    </row>
    <row r="28" spans="1:2" x14ac:dyDescent="0.2">
      <c r="A28" s="1" t="s">
        <v>12</v>
      </c>
      <c r="B28" s="2">
        <v>16498</v>
      </c>
    </row>
    <row r="29" spans="1:2" x14ac:dyDescent="0.2">
      <c r="A29" s="5" t="s">
        <v>13</v>
      </c>
      <c r="B29" s="6">
        <v>835</v>
      </c>
    </row>
    <row r="30" spans="1:2" x14ac:dyDescent="0.2">
      <c r="A30" s="5" t="s">
        <v>19</v>
      </c>
      <c r="B30" s="6">
        <f>SUM(Table13[Time (ms)])</f>
        <v>259461</v>
      </c>
    </row>
    <row r="32" spans="1:2" ht="21" x14ac:dyDescent="0.25">
      <c r="A32" s="18" t="s">
        <v>14</v>
      </c>
      <c r="B32" s="18"/>
    </row>
    <row r="33" spans="1:2" x14ac:dyDescent="0.2">
      <c r="A33" s="3" t="s">
        <v>0</v>
      </c>
      <c r="B33" s="4" t="s">
        <v>1</v>
      </c>
    </row>
    <row r="34" spans="1:2" x14ac:dyDescent="0.2">
      <c r="A34" s="1" t="s">
        <v>5</v>
      </c>
      <c r="B34" s="2">
        <v>15990</v>
      </c>
    </row>
    <row r="35" spans="1:2" x14ac:dyDescent="0.2">
      <c r="A35" s="1" t="s">
        <v>6</v>
      </c>
      <c r="B35" s="2">
        <v>14368</v>
      </c>
    </row>
    <row r="36" spans="1:2" x14ac:dyDescent="0.2">
      <c r="A36" s="1" t="s">
        <v>7</v>
      </c>
      <c r="B36" s="2">
        <v>778</v>
      </c>
    </row>
    <row r="37" spans="1:2" x14ac:dyDescent="0.2">
      <c r="A37" s="1" t="s">
        <v>8</v>
      </c>
      <c r="B37" s="2">
        <v>29996</v>
      </c>
    </row>
    <row r="38" spans="1:2" x14ac:dyDescent="0.2">
      <c r="A38" s="1" t="s">
        <v>9</v>
      </c>
      <c r="B38" s="2">
        <v>14411</v>
      </c>
    </row>
    <row r="39" spans="1:2" x14ac:dyDescent="0.2">
      <c r="A39" s="1" t="s">
        <v>10</v>
      </c>
      <c r="B39" s="2">
        <v>15478</v>
      </c>
    </row>
    <row r="40" spans="1:2" x14ac:dyDescent="0.2">
      <c r="A40" s="1" t="s">
        <v>11</v>
      </c>
      <c r="B40" s="2">
        <v>150398</v>
      </c>
    </row>
    <row r="41" spans="1:2" x14ac:dyDescent="0.2">
      <c r="A41" s="1" t="s">
        <v>12</v>
      </c>
      <c r="B41" s="2">
        <v>14457</v>
      </c>
    </row>
    <row r="42" spans="1:2" x14ac:dyDescent="0.2">
      <c r="A42" s="5" t="s">
        <v>13</v>
      </c>
      <c r="B42" s="6">
        <v>838</v>
      </c>
    </row>
    <row r="43" spans="1:2" x14ac:dyDescent="0.2">
      <c r="A43" s="5" t="s">
        <v>20</v>
      </c>
      <c r="B43" s="6">
        <f>SUM(Table134[Time (ms)])</f>
        <v>256714</v>
      </c>
    </row>
    <row r="45" spans="1:2" ht="21" x14ac:dyDescent="0.25">
      <c r="A45" s="18" t="s">
        <v>17</v>
      </c>
      <c r="B45" s="18"/>
    </row>
    <row r="46" spans="1:2" x14ac:dyDescent="0.2">
      <c r="A46" s="3" t="s">
        <v>0</v>
      </c>
      <c r="B46" s="4" t="s">
        <v>1</v>
      </c>
    </row>
    <row r="47" spans="1:2" x14ac:dyDescent="0.2">
      <c r="A47" s="1" t="s">
        <v>5</v>
      </c>
      <c r="B47" s="2">
        <v>11279</v>
      </c>
    </row>
    <row r="48" spans="1:2" x14ac:dyDescent="0.2">
      <c r="A48" s="1" t="s">
        <v>6</v>
      </c>
      <c r="B48" s="2">
        <v>14467</v>
      </c>
    </row>
    <row r="49" spans="1:2" x14ac:dyDescent="0.2">
      <c r="A49" s="1" t="s">
        <v>7</v>
      </c>
      <c r="B49" s="2">
        <v>769</v>
      </c>
    </row>
    <row r="50" spans="1:2" x14ac:dyDescent="0.2">
      <c r="A50" s="1" t="s">
        <v>8</v>
      </c>
      <c r="B50" s="2">
        <v>28762</v>
      </c>
    </row>
    <row r="51" spans="1:2" x14ac:dyDescent="0.2">
      <c r="A51" s="1" t="s">
        <v>9</v>
      </c>
      <c r="B51" s="2">
        <v>15363</v>
      </c>
    </row>
    <row r="52" spans="1:2" x14ac:dyDescent="0.2">
      <c r="A52" s="1" t="s">
        <v>10</v>
      </c>
      <c r="B52" s="2">
        <v>15404</v>
      </c>
    </row>
    <row r="53" spans="1:2" x14ac:dyDescent="0.2">
      <c r="A53" s="1" t="s">
        <v>11</v>
      </c>
      <c r="B53" s="2">
        <v>149917</v>
      </c>
    </row>
    <row r="54" spans="1:2" x14ac:dyDescent="0.2">
      <c r="A54" s="1" t="s">
        <v>12</v>
      </c>
      <c r="B54" s="2">
        <v>14388</v>
      </c>
    </row>
    <row r="55" spans="1:2" x14ac:dyDescent="0.2">
      <c r="A55" s="5" t="s">
        <v>13</v>
      </c>
      <c r="B55" s="6">
        <v>938</v>
      </c>
    </row>
    <row r="56" spans="1:2" x14ac:dyDescent="0.2">
      <c r="A56" s="5" t="s">
        <v>21</v>
      </c>
      <c r="B56" s="6">
        <f>SUM(Table1345[Time (ms)])</f>
        <v>251287</v>
      </c>
    </row>
    <row r="58" spans="1:2" ht="21" x14ac:dyDescent="0.25">
      <c r="A58" s="18" t="s">
        <v>16</v>
      </c>
      <c r="B58" s="18"/>
    </row>
    <row r="59" spans="1:2" x14ac:dyDescent="0.2">
      <c r="A59" s="3" t="s">
        <v>0</v>
      </c>
      <c r="B59" s="4" t="s">
        <v>1</v>
      </c>
    </row>
    <row r="60" spans="1:2" x14ac:dyDescent="0.2">
      <c r="A60" s="1" t="s">
        <v>5</v>
      </c>
      <c r="B60" s="2">
        <v>7814</v>
      </c>
    </row>
    <row r="61" spans="1:2" x14ac:dyDescent="0.2">
      <c r="A61" s="1" t="s">
        <v>6</v>
      </c>
      <c r="B61" s="2">
        <v>15357</v>
      </c>
    </row>
    <row r="62" spans="1:2" x14ac:dyDescent="0.2">
      <c r="A62" s="1" t="s">
        <v>7</v>
      </c>
      <c r="B62" s="2">
        <v>792</v>
      </c>
    </row>
    <row r="63" spans="1:2" x14ac:dyDescent="0.2">
      <c r="A63" s="1" t="s">
        <v>8</v>
      </c>
      <c r="B63" s="2">
        <v>28729</v>
      </c>
    </row>
    <row r="64" spans="1:2" x14ac:dyDescent="0.2">
      <c r="A64" s="1" t="s">
        <v>9</v>
      </c>
      <c r="B64" s="2">
        <v>15396</v>
      </c>
    </row>
    <row r="65" spans="1:2" x14ac:dyDescent="0.2">
      <c r="A65" s="1" t="s">
        <v>10</v>
      </c>
      <c r="B65" s="2">
        <v>14502</v>
      </c>
    </row>
    <row r="66" spans="1:2" x14ac:dyDescent="0.2">
      <c r="A66" s="1" t="s">
        <v>11</v>
      </c>
      <c r="B66" s="2">
        <v>164603</v>
      </c>
    </row>
    <row r="67" spans="1:2" x14ac:dyDescent="0.2">
      <c r="A67" s="1" t="s">
        <v>12</v>
      </c>
      <c r="B67" s="2">
        <v>15448</v>
      </c>
    </row>
    <row r="68" spans="1:2" x14ac:dyDescent="0.2">
      <c r="A68" s="5" t="s">
        <v>13</v>
      </c>
      <c r="B68" s="6">
        <v>835</v>
      </c>
    </row>
    <row r="69" spans="1:2" x14ac:dyDescent="0.2">
      <c r="A69" s="5" t="s">
        <v>22</v>
      </c>
      <c r="B69" s="6">
        <f>SUM(Table13456[Time (ms)])</f>
        <v>263476</v>
      </c>
    </row>
  </sheetData>
  <mergeCells count="7">
    <mergeCell ref="A58:B58"/>
    <mergeCell ref="A2:M2"/>
    <mergeCell ref="A1:M1"/>
    <mergeCell ref="A6:B6"/>
    <mergeCell ref="A19:B19"/>
    <mergeCell ref="A32:B32"/>
    <mergeCell ref="A45:B45"/>
  </mergeCells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4458-2312-2F43-B1CF-3C6B26F43C4E}">
  <dimension ref="A1:M69"/>
  <sheetViews>
    <sheetView topLeftCell="A34" zoomScale="120" zoomScaleNormal="120" workbookViewId="0">
      <selection activeCell="B66" sqref="B66"/>
    </sheetView>
  </sheetViews>
  <sheetFormatPr baseColWidth="10" defaultRowHeight="16" x14ac:dyDescent="0.2"/>
  <cols>
    <col min="1" max="1" width="48.1640625" bestFit="1" customWidth="1"/>
    <col min="2" max="2" width="11.5" customWidth="1"/>
  </cols>
  <sheetData>
    <row r="1" spans="1:13" ht="24" x14ac:dyDescent="0.3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" x14ac:dyDescent="0.25">
      <c r="A2" s="19" t="s">
        <v>39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4" spans="1:13" x14ac:dyDescent="0.2">
      <c r="A4" t="s">
        <v>15</v>
      </c>
    </row>
    <row r="6" spans="1:13" ht="21" x14ac:dyDescent="0.25">
      <c r="A6" s="18" t="s">
        <v>2</v>
      </c>
      <c r="B6" s="18"/>
    </row>
    <row r="7" spans="1:13" x14ac:dyDescent="0.2">
      <c r="A7" s="3" t="s">
        <v>0</v>
      </c>
      <c r="B7" s="4" t="s">
        <v>1</v>
      </c>
    </row>
    <row r="8" spans="1:13" x14ac:dyDescent="0.2">
      <c r="A8" s="1" t="s">
        <v>5</v>
      </c>
      <c r="B8" s="2">
        <v>24775</v>
      </c>
    </row>
    <row r="9" spans="1:13" x14ac:dyDescent="0.2">
      <c r="A9" s="1" t="s">
        <v>6</v>
      </c>
      <c r="B9" s="2">
        <v>67186</v>
      </c>
    </row>
    <row r="10" spans="1:13" x14ac:dyDescent="0.2">
      <c r="A10" s="1" t="s">
        <v>7</v>
      </c>
      <c r="B10" s="2">
        <v>731</v>
      </c>
    </row>
    <row r="11" spans="1:13" x14ac:dyDescent="0.2">
      <c r="A11" s="1" t="s">
        <v>8</v>
      </c>
      <c r="B11" s="2">
        <v>54692</v>
      </c>
    </row>
    <row r="12" spans="1:13" x14ac:dyDescent="0.2">
      <c r="A12" s="1" t="s">
        <v>9</v>
      </c>
      <c r="B12" s="2">
        <v>18617</v>
      </c>
    </row>
    <row r="13" spans="1:13" x14ac:dyDescent="0.2">
      <c r="A13" s="1" t="s">
        <v>10</v>
      </c>
      <c r="B13" s="2">
        <v>9628</v>
      </c>
    </row>
    <row r="14" spans="1:13" x14ac:dyDescent="0.2">
      <c r="A14" s="1" t="s">
        <v>11</v>
      </c>
      <c r="B14" s="2">
        <v>459506</v>
      </c>
    </row>
    <row r="15" spans="1:13" x14ac:dyDescent="0.2">
      <c r="A15" s="1" t="s">
        <v>12</v>
      </c>
      <c r="B15" s="2">
        <v>7170</v>
      </c>
    </row>
    <row r="16" spans="1:13" x14ac:dyDescent="0.2">
      <c r="A16" s="5" t="s">
        <v>13</v>
      </c>
      <c r="B16" s="6">
        <v>1968</v>
      </c>
    </row>
    <row r="17" spans="1:2" x14ac:dyDescent="0.2">
      <c r="A17" s="5" t="s">
        <v>18</v>
      </c>
      <c r="B17" s="6">
        <f>SUM(Table112[Time (ms)])</f>
        <v>644273</v>
      </c>
    </row>
    <row r="19" spans="1:2" ht="21" x14ac:dyDescent="0.25">
      <c r="A19" s="18" t="s">
        <v>4</v>
      </c>
      <c r="B19" s="18"/>
    </row>
    <row r="20" spans="1:2" x14ac:dyDescent="0.2">
      <c r="A20" s="3" t="s">
        <v>0</v>
      </c>
      <c r="B20" s="4" t="s">
        <v>1</v>
      </c>
    </row>
    <row r="21" spans="1:2" x14ac:dyDescent="0.2">
      <c r="A21" s="1" t="s">
        <v>5</v>
      </c>
      <c r="B21" s="2">
        <v>14775</v>
      </c>
    </row>
    <row r="22" spans="1:2" x14ac:dyDescent="0.2">
      <c r="A22" s="1" t="s">
        <v>6</v>
      </c>
      <c r="B22" s="2">
        <v>80034</v>
      </c>
    </row>
    <row r="23" spans="1:2" x14ac:dyDescent="0.2">
      <c r="A23" s="1" t="s">
        <v>7</v>
      </c>
      <c r="B23" s="2">
        <v>711</v>
      </c>
    </row>
    <row r="24" spans="1:2" x14ac:dyDescent="0.2">
      <c r="A24" s="1" t="s">
        <v>8</v>
      </c>
      <c r="B24" s="2">
        <v>67420</v>
      </c>
    </row>
    <row r="25" spans="1:2" x14ac:dyDescent="0.2">
      <c r="A25" s="1" t="s">
        <v>9</v>
      </c>
      <c r="B25" s="2">
        <v>13316</v>
      </c>
    </row>
    <row r="26" spans="1:2" x14ac:dyDescent="0.2">
      <c r="A26" s="1" t="s">
        <v>10</v>
      </c>
      <c r="B26" s="2">
        <v>20335</v>
      </c>
    </row>
    <row r="27" spans="1:2" x14ac:dyDescent="0.2">
      <c r="A27" s="1" t="s">
        <v>11</v>
      </c>
      <c r="B27" s="2">
        <v>371921</v>
      </c>
    </row>
    <row r="28" spans="1:2" x14ac:dyDescent="0.2">
      <c r="A28" s="1" t="s">
        <v>12</v>
      </c>
      <c r="B28" s="2">
        <v>46234</v>
      </c>
    </row>
    <row r="29" spans="1:2" x14ac:dyDescent="0.2">
      <c r="A29" s="5" t="s">
        <v>13</v>
      </c>
      <c r="B29" s="6">
        <v>833</v>
      </c>
    </row>
    <row r="30" spans="1:2" x14ac:dyDescent="0.2">
      <c r="A30" s="5" t="s">
        <v>19</v>
      </c>
      <c r="B30" s="6">
        <f>SUM(Table1313[Time (ms)])</f>
        <v>615579</v>
      </c>
    </row>
    <row r="32" spans="1:2" ht="21" x14ac:dyDescent="0.25">
      <c r="A32" s="18" t="s">
        <v>14</v>
      </c>
      <c r="B32" s="18"/>
    </row>
    <row r="33" spans="1:2" x14ac:dyDescent="0.2">
      <c r="A33" s="3" t="s">
        <v>0</v>
      </c>
      <c r="B33" s="4" t="s">
        <v>1</v>
      </c>
    </row>
    <row r="34" spans="1:2" x14ac:dyDescent="0.2">
      <c r="A34" s="1" t="s">
        <v>5</v>
      </c>
      <c r="B34" s="2">
        <v>15644</v>
      </c>
    </row>
    <row r="35" spans="1:2" x14ac:dyDescent="0.2">
      <c r="A35" s="1" t="s">
        <v>6</v>
      </c>
      <c r="B35" s="2">
        <v>40272</v>
      </c>
    </row>
    <row r="36" spans="1:2" x14ac:dyDescent="0.2">
      <c r="A36" s="1" t="s">
        <v>7</v>
      </c>
      <c r="B36" s="2">
        <v>700</v>
      </c>
    </row>
    <row r="37" spans="1:2" x14ac:dyDescent="0.2">
      <c r="A37" s="1" t="s">
        <v>8</v>
      </c>
      <c r="B37" s="2">
        <v>12512</v>
      </c>
    </row>
    <row r="38" spans="1:2" x14ac:dyDescent="0.2">
      <c r="A38" s="1" t="s">
        <v>9</v>
      </c>
      <c r="B38" s="2">
        <v>19165</v>
      </c>
    </row>
    <row r="39" spans="1:2" x14ac:dyDescent="0.2">
      <c r="A39" s="1" t="s">
        <v>10</v>
      </c>
      <c r="B39" s="2">
        <v>15109</v>
      </c>
    </row>
    <row r="40" spans="1:2" x14ac:dyDescent="0.2">
      <c r="A40" s="1" t="s">
        <v>11</v>
      </c>
      <c r="B40" s="2">
        <v>286667</v>
      </c>
    </row>
    <row r="41" spans="1:2" x14ac:dyDescent="0.2">
      <c r="A41" s="1" t="s">
        <v>12</v>
      </c>
      <c r="B41" s="2">
        <v>51305</v>
      </c>
    </row>
    <row r="42" spans="1:2" x14ac:dyDescent="0.2">
      <c r="A42" s="5" t="s">
        <v>13</v>
      </c>
      <c r="B42" s="6">
        <v>1027</v>
      </c>
    </row>
    <row r="43" spans="1:2" x14ac:dyDescent="0.2">
      <c r="A43" s="5" t="s">
        <v>20</v>
      </c>
      <c r="B43" s="6">
        <f>SUM(Table13414[Time (ms)])</f>
        <v>442401</v>
      </c>
    </row>
    <row r="45" spans="1:2" ht="21" x14ac:dyDescent="0.25">
      <c r="A45" s="18" t="s">
        <v>17</v>
      </c>
      <c r="B45" s="18"/>
    </row>
    <row r="46" spans="1:2" x14ac:dyDescent="0.2">
      <c r="A46" s="3" t="s">
        <v>0</v>
      </c>
      <c r="B46" s="4" t="s">
        <v>1</v>
      </c>
    </row>
    <row r="47" spans="1:2" x14ac:dyDescent="0.2">
      <c r="A47" s="1" t="s">
        <v>5</v>
      </c>
      <c r="B47" s="2">
        <v>46928</v>
      </c>
    </row>
    <row r="48" spans="1:2" x14ac:dyDescent="0.2">
      <c r="A48" s="1" t="s">
        <v>6</v>
      </c>
      <c r="B48" s="2">
        <v>52305</v>
      </c>
    </row>
    <row r="49" spans="1:2" x14ac:dyDescent="0.2">
      <c r="A49" s="1" t="s">
        <v>7</v>
      </c>
      <c r="B49" s="2">
        <v>758</v>
      </c>
    </row>
    <row r="50" spans="1:2" x14ac:dyDescent="0.2">
      <c r="A50" s="1" t="s">
        <v>8</v>
      </c>
      <c r="B50" s="2">
        <v>38537</v>
      </c>
    </row>
    <row r="51" spans="1:2" x14ac:dyDescent="0.2">
      <c r="A51" s="1" t="s">
        <v>9</v>
      </c>
      <c r="B51" s="2">
        <v>7406</v>
      </c>
    </row>
    <row r="52" spans="1:2" x14ac:dyDescent="0.2">
      <c r="A52" s="1" t="s">
        <v>10</v>
      </c>
      <c r="B52" s="2">
        <v>21270</v>
      </c>
    </row>
    <row r="53" spans="1:2" x14ac:dyDescent="0.2">
      <c r="A53" s="1" t="s">
        <v>11</v>
      </c>
      <c r="B53" s="2">
        <v>269962</v>
      </c>
    </row>
    <row r="54" spans="1:2" x14ac:dyDescent="0.2">
      <c r="A54" s="1" t="s">
        <v>12</v>
      </c>
      <c r="B54" s="2">
        <v>18218</v>
      </c>
    </row>
    <row r="55" spans="1:2" x14ac:dyDescent="0.2">
      <c r="A55" s="5" t="s">
        <v>13</v>
      </c>
      <c r="B55" s="6">
        <v>734</v>
      </c>
    </row>
    <row r="56" spans="1:2" x14ac:dyDescent="0.2">
      <c r="A56" s="5" t="s">
        <v>21</v>
      </c>
      <c r="B56" s="6">
        <f>SUM(Table134515[Time (ms)])</f>
        <v>456118</v>
      </c>
    </row>
    <row r="58" spans="1:2" ht="21" x14ac:dyDescent="0.25">
      <c r="A58" s="18" t="s">
        <v>16</v>
      </c>
      <c r="B58" s="18"/>
    </row>
    <row r="59" spans="1:2" x14ac:dyDescent="0.2">
      <c r="A59" s="3" t="s">
        <v>0</v>
      </c>
      <c r="B59" s="4" t="s">
        <v>1</v>
      </c>
    </row>
    <row r="60" spans="1:2" x14ac:dyDescent="0.2">
      <c r="A60" s="1" t="s">
        <v>5</v>
      </c>
      <c r="B60" s="2">
        <v>19620</v>
      </c>
    </row>
    <row r="61" spans="1:2" x14ac:dyDescent="0.2">
      <c r="A61" s="1" t="s">
        <v>6</v>
      </c>
      <c r="B61" s="2">
        <v>13394</v>
      </c>
    </row>
    <row r="62" spans="1:2" x14ac:dyDescent="0.2">
      <c r="A62" s="1" t="s">
        <v>7</v>
      </c>
      <c r="B62" s="2">
        <v>686</v>
      </c>
    </row>
    <row r="63" spans="1:2" x14ac:dyDescent="0.2">
      <c r="A63" s="1" t="s">
        <v>8</v>
      </c>
      <c r="B63" s="2">
        <v>42361</v>
      </c>
    </row>
    <row r="64" spans="1:2" x14ac:dyDescent="0.2">
      <c r="A64" s="1" t="s">
        <v>9</v>
      </c>
      <c r="B64" s="2">
        <v>10118</v>
      </c>
    </row>
    <row r="65" spans="1:2" x14ac:dyDescent="0.2">
      <c r="A65" s="1" t="s">
        <v>10</v>
      </c>
      <c r="B65" s="2">
        <v>19505</v>
      </c>
    </row>
    <row r="66" spans="1:2" x14ac:dyDescent="0.2">
      <c r="A66" s="1" t="s">
        <v>11</v>
      </c>
      <c r="B66" s="2">
        <v>353107</v>
      </c>
    </row>
    <row r="67" spans="1:2" x14ac:dyDescent="0.2">
      <c r="A67" s="1" t="s">
        <v>12</v>
      </c>
      <c r="B67" s="2">
        <v>36667</v>
      </c>
    </row>
    <row r="68" spans="1:2" x14ac:dyDescent="0.2">
      <c r="A68" s="5" t="s">
        <v>13</v>
      </c>
      <c r="B68" s="6">
        <v>833</v>
      </c>
    </row>
    <row r="69" spans="1:2" x14ac:dyDescent="0.2">
      <c r="A69" s="5" t="s">
        <v>22</v>
      </c>
      <c r="B69" s="6">
        <f>SUM(Table1345616[Time (ms)])</f>
        <v>496291</v>
      </c>
    </row>
  </sheetData>
  <mergeCells count="7">
    <mergeCell ref="A58:B58"/>
    <mergeCell ref="A1:M1"/>
    <mergeCell ref="A2:M2"/>
    <mergeCell ref="A6:B6"/>
    <mergeCell ref="A19:B19"/>
    <mergeCell ref="A32:B32"/>
    <mergeCell ref="A45:B45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6CBF-BB62-0F4E-9326-F0F66194C377}">
  <dimension ref="A1:M69"/>
  <sheetViews>
    <sheetView topLeftCell="A38" zoomScale="120" zoomScaleNormal="120" workbookViewId="0">
      <selection activeCell="B17" sqref="B17"/>
    </sheetView>
  </sheetViews>
  <sheetFormatPr baseColWidth="10" defaultRowHeight="16" x14ac:dyDescent="0.2"/>
  <cols>
    <col min="1" max="1" width="48.1640625" bestFit="1" customWidth="1"/>
  </cols>
  <sheetData>
    <row r="1" spans="1:13" ht="24" x14ac:dyDescent="0.3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" x14ac:dyDescent="0.25">
      <c r="A2" s="19" t="s">
        <v>38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6" spans="1:13" ht="21" x14ac:dyDescent="0.25">
      <c r="A6" s="18" t="s">
        <v>2</v>
      </c>
      <c r="B6" s="18"/>
    </row>
    <row r="7" spans="1:13" x14ac:dyDescent="0.2">
      <c r="A7" s="3" t="s">
        <v>0</v>
      </c>
      <c r="B7" s="4" t="s">
        <v>1</v>
      </c>
    </row>
    <row r="8" spans="1:13" x14ac:dyDescent="0.2">
      <c r="A8" s="1" t="s">
        <v>5</v>
      </c>
      <c r="B8" s="2">
        <v>7501</v>
      </c>
    </row>
    <row r="9" spans="1:13" x14ac:dyDescent="0.2">
      <c r="A9" s="1" t="s">
        <v>6</v>
      </c>
      <c r="B9" s="2">
        <v>5288</v>
      </c>
    </row>
    <row r="10" spans="1:13" x14ac:dyDescent="0.2">
      <c r="A10" s="1" t="s">
        <v>7</v>
      </c>
      <c r="B10" s="2">
        <v>148</v>
      </c>
    </row>
    <row r="11" spans="1:13" x14ac:dyDescent="0.2">
      <c r="A11" s="1" t="s">
        <v>8</v>
      </c>
      <c r="B11" s="2">
        <v>10526</v>
      </c>
    </row>
    <row r="12" spans="1:13" x14ac:dyDescent="0.2">
      <c r="A12" s="1" t="s">
        <v>9</v>
      </c>
      <c r="B12" s="2">
        <v>4273</v>
      </c>
    </row>
    <row r="13" spans="1:13" x14ac:dyDescent="0.2">
      <c r="A13" s="1" t="s">
        <v>10</v>
      </c>
      <c r="B13" s="2">
        <v>4260</v>
      </c>
    </row>
    <row r="14" spans="1:13" x14ac:dyDescent="0.2">
      <c r="A14" s="1" t="s">
        <v>11</v>
      </c>
      <c r="B14" s="2">
        <v>48839</v>
      </c>
    </row>
    <row r="15" spans="1:13" x14ac:dyDescent="0.2">
      <c r="A15" s="1" t="s">
        <v>12</v>
      </c>
      <c r="B15" s="2">
        <v>3274</v>
      </c>
    </row>
    <row r="16" spans="1:13" x14ac:dyDescent="0.2">
      <c r="A16" s="5" t="s">
        <v>13</v>
      </c>
      <c r="B16" s="6">
        <v>198</v>
      </c>
    </row>
    <row r="17" spans="1:2" x14ac:dyDescent="0.2">
      <c r="A17" s="5" t="s">
        <v>18</v>
      </c>
      <c r="B17" s="6">
        <f>SUM(Table17[Time (ms)])</f>
        <v>84307</v>
      </c>
    </row>
    <row r="19" spans="1:2" ht="21" x14ac:dyDescent="0.25">
      <c r="A19" s="18" t="s">
        <v>4</v>
      </c>
      <c r="B19" s="18"/>
    </row>
    <row r="20" spans="1:2" x14ac:dyDescent="0.2">
      <c r="A20" s="3" t="s">
        <v>0</v>
      </c>
      <c r="B20" s="4" t="s">
        <v>1</v>
      </c>
    </row>
    <row r="21" spans="1:2" x14ac:dyDescent="0.2">
      <c r="A21" s="1" t="s">
        <v>5</v>
      </c>
      <c r="B21" s="2">
        <v>2484</v>
      </c>
    </row>
    <row r="22" spans="1:2" x14ac:dyDescent="0.2">
      <c r="A22" s="1" t="s">
        <v>6</v>
      </c>
      <c r="B22" s="2">
        <v>4267</v>
      </c>
    </row>
    <row r="23" spans="1:2" x14ac:dyDescent="0.2">
      <c r="A23" s="1" t="s">
        <v>7</v>
      </c>
      <c r="B23" s="2">
        <v>130</v>
      </c>
    </row>
    <row r="24" spans="1:2" x14ac:dyDescent="0.2">
      <c r="A24" s="1" t="s">
        <v>8</v>
      </c>
      <c r="B24" s="2">
        <v>7606</v>
      </c>
    </row>
    <row r="25" spans="1:2" x14ac:dyDescent="0.2">
      <c r="A25" s="1" t="s">
        <v>9</v>
      </c>
      <c r="B25" s="2">
        <v>4261</v>
      </c>
    </row>
    <row r="26" spans="1:2" x14ac:dyDescent="0.2">
      <c r="A26" s="1" t="s">
        <v>10</v>
      </c>
      <c r="B26" s="2">
        <v>4296</v>
      </c>
    </row>
    <row r="27" spans="1:2" x14ac:dyDescent="0.2">
      <c r="A27" s="1" t="s">
        <v>11</v>
      </c>
      <c r="B27" s="2">
        <v>47787</v>
      </c>
    </row>
    <row r="28" spans="1:2" x14ac:dyDescent="0.2">
      <c r="A28" s="1" t="s">
        <v>12</v>
      </c>
      <c r="B28" s="2">
        <v>3254</v>
      </c>
    </row>
    <row r="29" spans="1:2" x14ac:dyDescent="0.2">
      <c r="A29" s="5" t="s">
        <v>13</v>
      </c>
      <c r="B29" s="6">
        <v>220</v>
      </c>
    </row>
    <row r="30" spans="1:2" x14ac:dyDescent="0.2">
      <c r="A30" s="5" t="s">
        <v>19</v>
      </c>
      <c r="B30" s="6">
        <f>SUM(Table138[Time (ms)])</f>
        <v>74305</v>
      </c>
    </row>
    <row r="32" spans="1:2" ht="21" x14ac:dyDescent="0.25">
      <c r="A32" s="18" t="s">
        <v>14</v>
      </c>
      <c r="B32" s="18"/>
    </row>
    <row r="33" spans="1:2" x14ac:dyDescent="0.2">
      <c r="A33" s="3" t="s">
        <v>0</v>
      </c>
      <c r="B33" s="4" t="s">
        <v>1</v>
      </c>
    </row>
    <row r="34" spans="1:2" x14ac:dyDescent="0.2">
      <c r="A34" s="1" t="s">
        <v>5</v>
      </c>
      <c r="B34" s="2">
        <v>4532</v>
      </c>
    </row>
    <row r="35" spans="1:2" x14ac:dyDescent="0.2">
      <c r="A35" s="1" t="s">
        <v>6</v>
      </c>
      <c r="B35" s="2">
        <v>5282</v>
      </c>
    </row>
    <row r="36" spans="1:2" x14ac:dyDescent="0.2">
      <c r="A36" s="1" t="s">
        <v>7</v>
      </c>
      <c r="B36" s="2">
        <v>131</v>
      </c>
    </row>
    <row r="37" spans="1:2" x14ac:dyDescent="0.2">
      <c r="A37" s="1" t="s">
        <v>8</v>
      </c>
      <c r="B37" s="2">
        <v>12590</v>
      </c>
    </row>
    <row r="38" spans="1:2" x14ac:dyDescent="0.2">
      <c r="A38" s="1" t="s">
        <v>9</v>
      </c>
      <c r="B38" s="2">
        <v>4273</v>
      </c>
    </row>
    <row r="39" spans="1:2" x14ac:dyDescent="0.2">
      <c r="A39" s="1" t="s">
        <v>10</v>
      </c>
      <c r="B39" s="2">
        <v>2298</v>
      </c>
    </row>
    <row r="40" spans="1:2" x14ac:dyDescent="0.2">
      <c r="A40" s="1" t="s">
        <v>11</v>
      </c>
      <c r="B40" s="2">
        <v>48882</v>
      </c>
    </row>
    <row r="41" spans="1:2" x14ac:dyDescent="0.2">
      <c r="A41" s="1" t="s">
        <v>12</v>
      </c>
      <c r="B41" s="2">
        <v>4281</v>
      </c>
    </row>
    <row r="42" spans="1:2" x14ac:dyDescent="0.2">
      <c r="A42" s="5" t="s">
        <v>13</v>
      </c>
      <c r="B42" s="6">
        <v>216</v>
      </c>
    </row>
    <row r="43" spans="1:2" x14ac:dyDescent="0.2">
      <c r="A43" s="5" t="s">
        <v>20</v>
      </c>
      <c r="B43" s="6">
        <f>SUM(Table1349[Time (ms)])</f>
        <v>82485</v>
      </c>
    </row>
    <row r="45" spans="1:2" ht="21" x14ac:dyDescent="0.25">
      <c r="A45" s="18" t="s">
        <v>17</v>
      </c>
      <c r="B45" s="18"/>
    </row>
    <row r="46" spans="1:2" x14ac:dyDescent="0.2">
      <c r="A46" s="3" t="s">
        <v>0</v>
      </c>
      <c r="B46" s="4" t="s">
        <v>1</v>
      </c>
    </row>
    <row r="47" spans="1:2" x14ac:dyDescent="0.2">
      <c r="A47" s="1" t="s">
        <v>5</v>
      </c>
      <c r="B47" s="2">
        <v>4512</v>
      </c>
    </row>
    <row r="48" spans="1:2" x14ac:dyDescent="0.2">
      <c r="A48" s="1" t="s">
        <v>6</v>
      </c>
      <c r="B48" s="2">
        <v>3287</v>
      </c>
    </row>
    <row r="49" spans="1:2" x14ac:dyDescent="0.2">
      <c r="A49" s="1" t="s">
        <v>7</v>
      </c>
      <c r="B49" s="2">
        <v>126</v>
      </c>
    </row>
    <row r="50" spans="1:2" x14ac:dyDescent="0.2">
      <c r="A50" s="1" t="s">
        <v>8</v>
      </c>
      <c r="B50" s="2">
        <v>11565</v>
      </c>
    </row>
    <row r="51" spans="1:2" x14ac:dyDescent="0.2">
      <c r="A51" s="1" t="s">
        <v>9</v>
      </c>
      <c r="B51" s="2">
        <v>5272</v>
      </c>
    </row>
    <row r="52" spans="1:2" x14ac:dyDescent="0.2">
      <c r="A52" s="1" t="s">
        <v>10</v>
      </c>
      <c r="B52" s="2">
        <v>2270</v>
      </c>
    </row>
    <row r="53" spans="1:2" x14ac:dyDescent="0.2">
      <c r="A53" s="1" t="s">
        <v>11</v>
      </c>
      <c r="B53" s="2">
        <v>48892</v>
      </c>
    </row>
    <row r="54" spans="1:2" x14ac:dyDescent="0.2">
      <c r="A54" s="1" t="s">
        <v>12</v>
      </c>
      <c r="B54" s="2">
        <v>5285</v>
      </c>
    </row>
    <row r="55" spans="1:2" x14ac:dyDescent="0.2">
      <c r="A55" s="5" t="s">
        <v>13</v>
      </c>
      <c r="B55" s="6">
        <v>220</v>
      </c>
    </row>
    <row r="56" spans="1:2" x14ac:dyDescent="0.2">
      <c r="A56" s="5" t="s">
        <v>21</v>
      </c>
      <c r="B56" s="6">
        <f>SUM(Table134510[Time (ms)])</f>
        <v>81429</v>
      </c>
    </row>
    <row r="58" spans="1:2" ht="21" x14ac:dyDescent="0.25">
      <c r="A58" s="18" t="s">
        <v>16</v>
      </c>
      <c r="B58" s="18"/>
    </row>
    <row r="59" spans="1:2" x14ac:dyDescent="0.2">
      <c r="A59" s="3" t="s">
        <v>0</v>
      </c>
      <c r="B59" s="4" t="s">
        <v>1</v>
      </c>
    </row>
    <row r="60" spans="1:2" x14ac:dyDescent="0.2">
      <c r="A60" s="1" t="s">
        <v>5</v>
      </c>
      <c r="B60" s="2">
        <v>1605</v>
      </c>
    </row>
    <row r="61" spans="1:2" x14ac:dyDescent="0.2">
      <c r="A61" s="1" t="s">
        <v>6</v>
      </c>
      <c r="B61" s="2">
        <v>3301</v>
      </c>
    </row>
    <row r="62" spans="1:2" x14ac:dyDescent="0.2">
      <c r="A62" s="1" t="s">
        <v>7</v>
      </c>
      <c r="B62" s="2">
        <v>127</v>
      </c>
    </row>
    <row r="63" spans="1:2" x14ac:dyDescent="0.2">
      <c r="A63" s="1" t="s">
        <v>8</v>
      </c>
      <c r="B63" s="2">
        <v>7540</v>
      </c>
    </row>
    <row r="64" spans="1:2" x14ac:dyDescent="0.2">
      <c r="A64" s="1" t="s">
        <v>9</v>
      </c>
      <c r="B64" s="2">
        <v>4311</v>
      </c>
    </row>
    <row r="65" spans="1:2" x14ac:dyDescent="0.2">
      <c r="A65" s="1" t="s">
        <v>10</v>
      </c>
      <c r="B65" s="2">
        <v>4305</v>
      </c>
    </row>
    <row r="66" spans="1:2" x14ac:dyDescent="0.2">
      <c r="A66" s="1" t="s">
        <v>11</v>
      </c>
      <c r="B66" s="2">
        <v>48784</v>
      </c>
    </row>
    <row r="67" spans="1:2" x14ac:dyDescent="0.2">
      <c r="A67" s="1" t="s">
        <v>12</v>
      </c>
      <c r="B67" s="2">
        <v>3278</v>
      </c>
    </row>
    <row r="68" spans="1:2" x14ac:dyDescent="0.2">
      <c r="A68" s="5" t="s">
        <v>13</v>
      </c>
      <c r="B68" s="6">
        <v>221</v>
      </c>
    </row>
    <row r="69" spans="1:2" x14ac:dyDescent="0.2">
      <c r="A69" s="5" t="s">
        <v>22</v>
      </c>
      <c r="B69" s="6">
        <f>SUM(Table1345611[Time (ms)])</f>
        <v>73472</v>
      </c>
    </row>
  </sheetData>
  <mergeCells count="7">
    <mergeCell ref="A58:B58"/>
    <mergeCell ref="A1:M1"/>
    <mergeCell ref="A2:M2"/>
    <mergeCell ref="A6:B6"/>
    <mergeCell ref="A19:B19"/>
    <mergeCell ref="A32:B32"/>
    <mergeCell ref="A45:B45"/>
  </mergeCells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739-AE1D-9D4B-949A-04F930FBFE57}">
  <dimension ref="A1:N139"/>
  <sheetViews>
    <sheetView topLeftCell="A27" zoomScale="120" zoomScaleNormal="120" workbookViewId="0">
      <selection activeCell="D35" sqref="D35:F39"/>
    </sheetView>
  </sheetViews>
  <sheetFormatPr baseColWidth="10" defaultRowHeight="16" x14ac:dyDescent="0.2"/>
  <cols>
    <col min="1" max="1" width="43.33203125" customWidth="1"/>
    <col min="6" max="6" width="11" customWidth="1"/>
  </cols>
  <sheetData>
    <row r="1" spans="1:14" ht="24" x14ac:dyDescent="0.3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9" x14ac:dyDescent="0.25">
      <c r="A2" s="19" t="s">
        <v>40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1:14" x14ac:dyDescent="0.2">
      <c r="A4" t="s">
        <v>29</v>
      </c>
    </row>
    <row r="5" spans="1:14" x14ac:dyDescent="0.2">
      <c r="A5" t="s">
        <v>30</v>
      </c>
    </row>
    <row r="7" spans="1:14" x14ac:dyDescent="0.2">
      <c r="A7" s="7" t="s">
        <v>15</v>
      </c>
    </row>
    <row r="9" spans="1:14" ht="21" x14ac:dyDescent="0.25">
      <c r="A9" s="18" t="s">
        <v>2</v>
      </c>
      <c r="B9" s="18"/>
    </row>
    <row r="10" spans="1:14" x14ac:dyDescent="0.2">
      <c r="A10" s="3" t="s">
        <v>0</v>
      </c>
      <c r="B10" s="4" t="s">
        <v>1</v>
      </c>
    </row>
    <row r="11" spans="1:14" x14ac:dyDescent="0.2">
      <c r="A11" s="1" t="s">
        <v>5</v>
      </c>
      <c r="B11" s="2">
        <v>4548</v>
      </c>
    </row>
    <row r="12" spans="1:14" x14ac:dyDescent="0.2">
      <c r="A12" s="1" t="s">
        <v>6</v>
      </c>
      <c r="B12" s="2">
        <v>4321</v>
      </c>
    </row>
    <row r="13" spans="1:14" x14ac:dyDescent="0.2">
      <c r="A13" s="1" t="s">
        <v>7</v>
      </c>
      <c r="B13" s="2">
        <v>126</v>
      </c>
    </row>
    <row r="14" spans="1:14" x14ac:dyDescent="0.2">
      <c r="A14" s="1" t="s">
        <v>8</v>
      </c>
      <c r="B14" s="2">
        <v>11585</v>
      </c>
    </row>
    <row r="15" spans="1:14" x14ac:dyDescent="0.2">
      <c r="A15" s="1" t="s">
        <v>9</v>
      </c>
      <c r="B15" s="2">
        <v>3350</v>
      </c>
    </row>
    <row r="16" spans="1:14" x14ac:dyDescent="0.2">
      <c r="A16" s="1" t="s">
        <v>10</v>
      </c>
      <c r="B16" s="2">
        <v>5270</v>
      </c>
    </row>
    <row r="17" spans="1:2" x14ac:dyDescent="0.2">
      <c r="A17" s="1" t="s">
        <v>26</v>
      </c>
      <c r="B17" s="2">
        <v>498854</v>
      </c>
    </row>
    <row r="18" spans="1:2" x14ac:dyDescent="0.2">
      <c r="A18" s="1" t="s">
        <v>12</v>
      </c>
      <c r="B18" s="2">
        <v>3302</v>
      </c>
    </row>
    <row r="19" spans="1:2" x14ac:dyDescent="0.2">
      <c r="A19" s="5" t="s">
        <v>13</v>
      </c>
      <c r="B19" s="6">
        <v>591</v>
      </c>
    </row>
    <row r="20" spans="1:2" x14ac:dyDescent="0.2">
      <c r="A20" s="5" t="s">
        <v>18</v>
      </c>
      <c r="B20" s="6">
        <f>SUM(Table1717[Time (ms)])</f>
        <v>531947</v>
      </c>
    </row>
    <row r="22" spans="1:2" ht="21" x14ac:dyDescent="0.25">
      <c r="A22" s="18" t="s">
        <v>4</v>
      </c>
      <c r="B22" s="18"/>
    </row>
    <row r="23" spans="1:2" x14ac:dyDescent="0.2">
      <c r="A23" s="3" t="s">
        <v>0</v>
      </c>
      <c r="B23" s="4" t="s">
        <v>1</v>
      </c>
    </row>
    <row r="24" spans="1:2" x14ac:dyDescent="0.2">
      <c r="A24" s="1" t="s">
        <v>5</v>
      </c>
      <c r="B24" s="2">
        <v>5528</v>
      </c>
    </row>
    <row r="25" spans="1:2" x14ac:dyDescent="0.2">
      <c r="A25" s="1" t="s">
        <v>6</v>
      </c>
      <c r="B25" s="2">
        <v>2321</v>
      </c>
    </row>
    <row r="26" spans="1:2" x14ac:dyDescent="0.2">
      <c r="A26" s="1" t="s">
        <v>7</v>
      </c>
      <c r="B26" s="2">
        <v>143</v>
      </c>
    </row>
    <row r="27" spans="1:2" x14ac:dyDescent="0.2">
      <c r="A27" s="1" t="s">
        <v>8</v>
      </c>
      <c r="B27" s="2">
        <v>12690</v>
      </c>
    </row>
    <row r="28" spans="1:2" x14ac:dyDescent="0.2">
      <c r="A28" s="1" t="s">
        <v>9</v>
      </c>
      <c r="B28" s="2">
        <v>3301</v>
      </c>
    </row>
    <row r="29" spans="1:2" x14ac:dyDescent="0.2">
      <c r="A29" s="1" t="s">
        <v>10</v>
      </c>
      <c r="B29" s="2">
        <v>4388</v>
      </c>
    </row>
    <row r="30" spans="1:2" x14ac:dyDescent="0.2">
      <c r="A30" s="1" t="s">
        <v>26</v>
      </c>
      <c r="B30" s="2">
        <v>499980</v>
      </c>
    </row>
    <row r="31" spans="1:2" x14ac:dyDescent="0.2">
      <c r="A31" s="1" t="s">
        <v>12</v>
      </c>
      <c r="B31" s="2">
        <v>3272</v>
      </c>
    </row>
    <row r="32" spans="1:2" x14ac:dyDescent="0.2">
      <c r="A32" s="5" t="s">
        <v>13</v>
      </c>
      <c r="B32" s="6">
        <v>455</v>
      </c>
    </row>
    <row r="33" spans="1:6" x14ac:dyDescent="0.2">
      <c r="A33" s="5" t="s">
        <v>19</v>
      </c>
      <c r="B33" s="6">
        <f>SUM(Table13818[Time (ms)])</f>
        <v>532078</v>
      </c>
    </row>
    <row r="35" spans="1:6" ht="21" x14ac:dyDescent="0.25">
      <c r="A35" s="18" t="s">
        <v>14</v>
      </c>
      <c r="B35" s="18"/>
      <c r="D35" t="s">
        <v>33</v>
      </c>
      <c r="E35" t="s">
        <v>31</v>
      </c>
      <c r="F35" t="s">
        <v>32</v>
      </c>
    </row>
    <row r="36" spans="1:6" x14ac:dyDescent="0.2">
      <c r="A36" s="3" t="s">
        <v>0</v>
      </c>
      <c r="B36" s="4" t="s">
        <v>1</v>
      </c>
      <c r="D36" t="s">
        <v>34</v>
      </c>
      <c r="E36">
        <v>10</v>
      </c>
      <c r="F36">
        <f>('Clique 10 Votes'!B16+'Clique 10 Votes'!B29+'Clique 10 Votes'!B42+'Clique 10 Votes'!B55+'Clique 10 Votes'!B68)/5</f>
        <v>215</v>
      </c>
    </row>
    <row r="37" spans="1:6" x14ac:dyDescent="0.2">
      <c r="A37" s="1" t="s">
        <v>5</v>
      </c>
      <c r="B37" s="2">
        <v>5470</v>
      </c>
      <c r="D37" t="s">
        <v>34</v>
      </c>
      <c r="E37">
        <v>100</v>
      </c>
      <c r="F37">
        <f>(B19+B45+B58+B71+B32)/5</f>
        <v>408</v>
      </c>
    </row>
    <row r="38" spans="1:6" x14ac:dyDescent="0.2">
      <c r="A38" s="1" t="s">
        <v>6</v>
      </c>
      <c r="B38" s="2">
        <v>2277</v>
      </c>
      <c r="D38" t="s">
        <v>35</v>
      </c>
      <c r="E38">
        <v>10</v>
      </c>
      <c r="F38">
        <f>('Clique 10 Votes'!B14+'Clique 10 Votes'!B27+'Clique 10 Votes'!B40+'Clique 10 Votes'!B53+'Clique 10 Votes'!B66)/5</f>
        <v>48636.800000000003</v>
      </c>
    </row>
    <row r="39" spans="1:6" x14ac:dyDescent="0.2">
      <c r="A39" s="1" t="s">
        <v>7</v>
      </c>
      <c r="B39" s="2">
        <v>144</v>
      </c>
      <c r="D39" t="s">
        <v>36</v>
      </c>
      <c r="E39">
        <v>100</v>
      </c>
      <c r="F39" s="8">
        <f>(B17+B30+B43+B56+B69)/5</f>
        <v>498483.8</v>
      </c>
    </row>
    <row r="40" spans="1:6" x14ac:dyDescent="0.2">
      <c r="A40" s="1" t="s">
        <v>8</v>
      </c>
      <c r="B40" s="2">
        <v>12576</v>
      </c>
    </row>
    <row r="41" spans="1:6" x14ac:dyDescent="0.2">
      <c r="A41" s="1" t="s">
        <v>9</v>
      </c>
      <c r="B41" s="2">
        <v>4345</v>
      </c>
    </row>
    <row r="42" spans="1:6" x14ac:dyDescent="0.2">
      <c r="A42" s="1" t="s">
        <v>10</v>
      </c>
      <c r="B42" s="2">
        <v>3302</v>
      </c>
    </row>
    <row r="43" spans="1:6" x14ac:dyDescent="0.2">
      <c r="A43" s="1" t="s">
        <v>26</v>
      </c>
      <c r="B43" s="2">
        <v>499193</v>
      </c>
    </row>
    <row r="44" spans="1:6" x14ac:dyDescent="0.2">
      <c r="A44" s="1" t="s">
        <v>12</v>
      </c>
      <c r="B44" s="2">
        <v>4246</v>
      </c>
    </row>
    <row r="45" spans="1:6" x14ac:dyDescent="0.2">
      <c r="A45" s="5" t="s">
        <v>13</v>
      </c>
      <c r="B45" s="6">
        <v>322</v>
      </c>
    </row>
    <row r="46" spans="1:6" x14ac:dyDescent="0.2">
      <c r="A46" s="5" t="s">
        <v>20</v>
      </c>
      <c r="B46" s="6">
        <f>SUM(Table134919[Time (ms)])</f>
        <v>531875</v>
      </c>
    </row>
    <row r="48" spans="1:6" ht="21" x14ac:dyDescent="0.25">
      <c r="A48" s="18" t="s">
        <v>17</v>
      </c>
      <c r="B48" s="18"/>
    </row>
    <row r="49" spans="1:2" x14ac:dyDescent="0.2">
      <c r="A49" s="3" t="s">
        <v>0</v>
      </c>
      <c r="B49" s="4" t="s">
        <v>1</v>
      </c>
    </row>
    <row r="50" spans="1:2" x14ac:dyDescent="0.2">
      <c r="A50" s="1" t="s">
        <v>5</v>
      </c>
      <c r="B50" s="2">
        <v>5462</v>
      </c>
    </row>
    <row r="51" spans="1:2" x14ac:dyDescent="0.2">
      <c r="A51" s="1" t="s">
        <v>6</v>
      </c>
      <c r="B51" s="2">
        <v>3274</v>
      </c>
    </row>
    <row r="52" spans="1:2" x14ac:dyDescent="0.2">
      <c r="A52" s="1" t="s">
        <v>7</v>
      </c>
      <c r="B52" s="2">
        <v>120</v>
      </c>
    </row>
    <row r="53" spans="1:2" x14ac:dyDescent="0.2">
      <c r="A53" s="1" t="s">
        <v>8</v>
      </c>
      <c r="B53" s="2">
        <v>7790</v>
      </c>
    </row>
    <row r="54" spans="1:2" x14ac:dyDescent="0.2">
      <c r="A54" s="1" t="s">
        <v>9</v>
      </c>
      <c r="B54" s="2">
        <v>3413</v>
      </c>
    </row>
    <row r="55" spans="1:2" x14ac:dyDescent="0.2">
      <c r="A55" s="1" t="s">
        <v>10</v>
      </c>
      <c r="B55" s="2">
        <v>5285</v>
      </c>
    </row>
    <row r="56" spans="1:2" x14ac:dyDescent="0.2">
      <c r="A56" s="1" t="s">
        <v>26</v>
      </c>
      <c r="B56" s="2">
        <v>497347</v>
      </c>
    </row>
    <row r="57" spans="1:2" x14ac:dyDescent="0.2">
      <c r="A57" s="1" t="s">
        <v>12</v>
      </c>
      <c r="B57" s="2">
        <v>4294</v>
      </c>
    </row>
    <row r="58" spans="1:2" x14ac:dyDescent="0.2">
      <c r="A58" s="5" t="s">
        <v>13</v>
      </c>
      <c r="B58" s="6">
        <v>320</v>
      </c>
    </row>
    <row r="59" spans="1:2" x14ac:dyDescent="0.2">
      <c r="A59" s="5" t="s">
        <v>21</v>
      </c>
      <c r="B59" s="6">
        <f>SUM(Table13451020[Time (ms)])</f>
        <v>527305</v>
      </c>
    </row>
    <row r="61" spans="1:2" ht="21" x14ac:dyDescent="0.25">
      <c r="A61" s="18" t="s">
        <v>16</v>
      </c>
      <c r="B61" s="18"/>
    </row>
    <row r="62" spans="1:2" x14ac:dyDescent="0.2">
      <c r="A62" s="3" t="s">
        <v>0</v>
      </c>
      <c r="B62" s="4" t="s">
        <v>1</v>
      </c>
    </row>
    <row r="63" spans="1:2" x14ac:dyDescent="0.2">
      <c r="A63" s="1" t="s">
        <v>5</v>
      </c>
      <c r="B63" s="2">
        <v>7144</v>
      </c>
    </row>
    <row r="64" spans="1:2" x14ac:dyDescent="0.2">
      <c r="A64" s="1" t="s">
        <v>6</v>
      </c>
      <c r="B64" s="2">
        <v>7091</v>
      </c>
    </row>
    <row r="65" spans="1:2" x14ac:dyDescent="0.2">
      <c r="A65" s="1" t="s">
        <v>7</v>
      </c>
      <c r="B65" s="2">
        <v>56</v>
      </c>
    </row>
    <row r="66" spans="1:2" x14ac:dyDescent="0.2">
      <c r="A66" s="1" t="s">
        <v>8</v>
      </c>
      <c r="B66" s="2">
        <v>11166</v>
      </c>
    </row>
    <row r="67" spans="1:2" x14ac:dyDescent="0.2">
      <c r="A67" s="1" t="s">
        <v>9</v>
      </c>
      <c r="B67" s="2">
        <v>4081</v>
      </c>
    </row>
    <row r="68" spans="1:2" x14ac:dyDescent="0.2">
      <c r="A68" s="1" t="s">
        <v>10</v>
      </c>
      <c r="B68" s="2">
        <v>5090</v>
      </c>
    </row>
    <row r="69" spans="1:2" x14ac:dyDescent="0.2">
      <c r="A69" s="1" t="s">
        <v>26</v>
      </c>
      <c r="B69" s="2">
        <v>497045</v>
      </c>
    </row>
    <row r="70" spans="1:2" x14ac:dyDescent="0.2">
      <c r="A70" s="1" t="s">
        <v>12</v>
      </c>
      <c r="B70" s="2">
        <v>5073</v>
      </c>
    </row>
    <row r="71" spans="1:2" x14ac:dyDescent="0.2">
      <c r="A71" s="5" t="s">
        <v>13</v>
      </c>
      <c r="B71" s="6">
        <v>352</v>
      </c>
    </row>
    <row r="72" spans="1:2" x14ac:dyDescent="0.2">
      <c r="A72" s="5" t="s">
        <v>22</v>
      </c>
      <c r="B72" s="6">
        <f>SUM(Table134561121[Time (ms)])</f>
        <v>537098</v>
      </c>
    </row>
    <row r="74" spans="1:2" x14ac:dyDescent="0.2">
      <c r="A74" s="7" t="s">
        <v>28</v>
      </c>
    </row>
    <row r="76" spans="1:2" ht="21" x14ac:dyDescent="0.25">
      <c r="A76" s="18" t="s">
        <v>2</v>
      </c>
      <c r="B76" s="18"/>
    </row>
    <row r="77" spans="1:2" x14ac:dyDescent="0.2">
      <c r="A77" s="3" t="s">
        <v>0</v>
      </c>
      <c r="B77" s="4" t="s">
        <v>1</v>
      </c>
    </row>
    <row r="78" spans="1:2" x14ac:dyDescent="0.2">
      <c r="A78" s="1" t="s">
        <v>5</v>
      </c>
      <c r="B78" s="2">
        <v>6109</v>
      </c>
    </row>
    <row r="79" spans="1:2" x14ac:dyDescent="0.2">
      <c r="A79" s="1" t="s">
        <v>6</v>
      </c>
      <c r="B79" s="2">
        <v>3066</v>
      </c>
    </row>
    <row r="80" spans="1:2" x14ac:dyDescent="0.2">
      <c r="A80" s="1" t="s">
        <v>7</v>
      </c>
      <c r="B80" s="2">
        <v>33</v>
      </c>
    </row>
    <row r="81" spans="1:2" x14ac:dyDescent="0.2">
      <c r="A81" s="1" t="s">
        <v>8</v>
      </c>
      <c r="B81" s="2">
        <v>13132</v>
      </c>
    </row>
    <row r="82" spans="1:2" x14ac:dyDescent="0.2">
      <c r="A82" s="1" t="s">
        <v>9</v>
      </c>
      <c r="B82" s="2">
        <v>3072</v>
      </c>
    </row>
    <row r="83" spans="1:2" x14ac:dyDescent="0.2">
      <c r="A83" s="1" t="s">
        <v>10</v>
      </c>
      <c r="B83" s="2">
        <v>5063</v>
      </c>
    </row>
    <row r="84" spans="1:2" x14ac:dyDescent="0.2">
      <c r="A84" s="1" t="s">
        <v>26</v>
      </c>
      <c r="B84" s="2">
        <v>501693</v>
      </c>
    </row>
    <row r="85" spans="1:2" x14ac:dyDescent="0.2">
      <c r="A85" s="1" t="s">
        <v>12</v>
      </c>
      <c r="B85" s="2">
        <v>5063</v>
      </c>
    </row>
    <row r="86" spans="1:2" x14ac:dyDescent="0.2">
      <c r="A86" s="5" t="s">
        <v>13</v>
      </c>
      <c r="B86" s="6">
        <v>304</v>
      </c>
    </row>
    <row r="87" spans="1:2" x14ac:dyDescent="0.2">
      <c r="A87" s="5" t="s">
        <v>18</v>
      </c>
      <c r="B87" s="6">
        <f>SUM(Table171722[Time (ms)])</f>
        <v>537535</v>
      </c>
    </row>
    <row r="89" spans="1:2" ht="21" x14ac:dyDescent="0.25">
      <c r="A89" s="18" t="s">
        <v>4</v>
      </c>
      <c r="B89" s="18"/>
    </row>
    <row r="90" spans="1:2" x14ac:dyDescent="0.2">
      <c r="A90" s="3" t="s">
        <v>0</v>
      </c>
      <c r="B90" s="4" t="s">
        <v>1</v>
      </c>
    </row>
    <row r="91" spans="1:2" x14ac:dyDescent="0.2">
      <c r="A91" s="1" t="s">
        <v>5</v>
      </c>
      <c r="B91" s="2">
        <v>5528</v>
      </c>
    </row>
    <row r="92" spans="1:2" x14ac:dyDescent="0.2">
      <c r="A92" s="1" t="s">
        <v>6</v>
      </c>
      <c r="B92" s="2">
        <v>2321</v>
      </c>
    </row>
    <row r="93" spans="1:2" x14ac:dyDescent="0.2">
      <c r="A93" s="1" t="s">
        <v>7</v>
      </c>
      <c r="B93" s="2">
        <v>143</v>
      </c>
    </row>
    <row r="94" spans="1:2" x14ac:dyDescent="0.2">
      <c r="A94" s="1" t="s">
        <v>8</v>
      </c>
      <c r="B94" s="2">
        <v>12690</v>
      </c>
    </row>
    <row r="95" spans="1:2" x14ac:dyDescent="0.2">
      <c r="A95" s="1" t="s">
        <v>9</v>
      </c>
      <c r="B95" s="2">
        <v>3301</v>
      </c>
    </row>
    <row r="96" spans="1:2" x14ac:dyDescent="0.2">
      <c r="A96" s="1" t="s">
        <v>10</v>
      </c>
      <c r="B96" s="2">
        <v>4388</v>
      </c>
    </row>
    <row r="97" spans="1:2" x14ac:dyDescent="0.2">
      <c r="A97" s="1" t="s">
        <v>26</v>
      </c>
      <c r="B97" s="2">
        <v>499980</v>
      </c>
    </row>
    <row r="98" spans="1:2" x14ac:dyDescent="0.2">
      <c r="A98" s="1" t="s">
        <v>12</v>
      </c>
      <c r="B98" s="2">
        <v>3272</v>
      </c>
    </row>
    <row r="99" spans="1:2" x14ac:dyDescent="0.2">
      <c r="A99" s="5" t="s">
        <v>13</v>
      </c>
      <c r="B99" s="6">
        <v>455</v>
      </c>
    </row>
    <row r="100" spans="1:2" x14ac:dyDescent="0.2">
      <c r="A100" s="5" t="s">
        <v>19</v>
      </c>
      <c r="B100" s="6">
        <f>SUM(Table1381823[Time (ms)])</f>
        <v>532078</v>
      </c>
    </row>
    <row r="102" spans="1:2" ht="21" x14ac:dyDescent="0.25">
      <c r="A102" s="18" t="s">
        <v>14</v>
      </c>
      <c r="B102" s="18"/>
    </row>
    <row r="103" spans="1:2" x14ac:dyDescent="0.2">
      <c r="A103" s="3" t="s">
        <v>0</v>
      </c>
      <c r="B103" s="4" t="s">
        <v>1</v>
      </c>
    </row>
    <row r="104" spans="1:2" x14ac:dyDescent="0.2">
      <c r="A104" s="1" t="s">
        <v>5</v>
      </c>
      <c r="B104" s="2">
        <v>5270</v>
      </c>
    </row>
    <row r="105" spans="1:2" x14ac:dyDescent="0.2">
      <c r="A105" s="1" t="s">
        <v>6</v>
      </c>
      <c r="B105" s="2">
        <v>2174</v>
      </c>
    </row>
    <row r="106" spans="1:2" x14ac:dyDescent="0.2">
      <c r="A106" s="1" t="s">
        <v>7</v>
      </c>
      <c r="B106" s="2">
        <v>145</v>
      </c>
    </row>
    <row r="107" spans="1:2" x14ac:dyDescent="0.2">
      <c r="A107" s="1" t="s">
        <v>8</v>
      </c>
      <c r="B107" s="2">
        <v>12576</v>
      </c>
    </row>
    <row r="108" spans="1:2" x14ac:dyDescent="0.2">
      <c r="A108" s="1" t="s">
        <v>9</v>
      </c>
      <c r="B108" s="2">
        <v>4454</v>
      </c>
    </row>
    <row r="109" spans="1:2" x14ac:dyDescent="0.2">
      <c r="A109" s="1" t="s">
        <v>10</v>
      </c>
      <c r="B109" s="2">
        <v>3233</v>
      </c>
    </row>
    <row r="110" spans="1:2" x14ac:dyDescent="0.2">
      <c r="A110" s="1" t="s">
        <v>26</v>
      </c>
      <c r="B110" s="2">
        <v>499193</v>
      </c>
    </row>
    <row r="111" spans="1:2" x14ac:dyDescent="0.2">
      <c r="A111" s="1" t="s">
        <v>12</v>
      </c>
      <c r="B111" s="2">
        <v>4246</v>
      </c>
    </row>
    <row r="112" spans="1:2" x14ac:dyDescent="0.2">
      <c r="A112" s="5" t="s">
        <v>13</v>
      </c>
      <c r="B112" s="6">
        <v>322</v>
      </c>
    </row>
    <row r="113" spans="1:2" x14ac:dyDescent="0.2">
      <c r="A113" s="5" t="s">
        <v>20</v>
      </c>
      <c r="B113" s="6">
        <f>SUM(Table13491924[Time (ms)])</f>
        <v>531613</v>
      </c>
    </row>
    <row r="115" spans="1:2" ht="21" x14ac:dyDescent="0.25">
      <c r="A115" s="18" t="s">
        <v>17</v>
      </c>
      <c r="B115" s="18"/>
    </row>
    <row r="116" spans="1:2" x14ac:dyDescent="0.2">
      <c r="A116" s="3" t="s">
        <v>0</v>
      </c>
      <c r="B116" s="4" t="s">
        <v>1</v>
      </c>
    </row>
    <row r="117" spans="1:2" x14ac:dyDescent="0.2">
      <c r="A117" s="1" t="s">
        <v>5</v>
      </c>
      <c r="B117" s="2">
        <v>2131</v>
      </c>
    </row>
    <row r="118" spans="1:2" x14ac:dyDescent="0.2">
      <c r="A118" s="1" t="s">
        <v>6</v>
      </c>
      <c r="B118" s="2">
        <v>3077</v>
      </c>
    </row>
    <row r="119" spans="1:2" x14ac:dyDescent="0.2">
      <c r="A119" s="1" t="s">
        <v>7</v>
      </c>
      <c r="B119" s="2">
        <v>33</v>
      </c>
    </row>
    <row r="120" spans="1:2" x14ac:dyDescent="0.2">
      <c r="A120" s="1" t="s">
        <v>8</v>
      </c>
      <c r="B120" s="2">
        <v>8148</v>
      </c>
    </row>
    <row r="121" spans="1:2" x14ac:dyDescent="0.2">
      <c r="A121" s="1" t="s">
        <v>9</v>
      </c>
      <c r="B121" s="2">
        <v>5091</v>
      </c>
    </row>
    <row r="122" spans="1:2" x14ac:dyDescent="0.2">
      <c r="A122" s="1" t="s">
        <v>10</v>
      </c>
      <c r="B122" s="2">
        <v>3086</v>
      </c>
    </row>
    <row r="123" spans="1:2" x14ac:dyDescent="0.2">
      <c r="A123" s="1" t="s">
        <v>26</v>
      </c>
      <c r="B123" s="2">
        <v>501465</v>
      </c>
    </row>
    <row r="124" spans="1:2" x14ac:dyDescent="0.2">
      <c r="A124" s="1" t="s">
        <v>12</v>
      </c>
      <c r="B124" s="2">
        <v>3071</v>
      </c>
    </row>
    <row r="125" spans="1:2" x14ac:dyDescent="0.2">
      <c r="A125" s="5" t="s">
        <v>13</v>
      </c>
      <c r="B125" s="6">
        <v>264</v>
      </c>
    </row>
    <row r="126" spans="1:2" x14ac:dyDescent="0.2">
      <c r="A126" s="5" t="s">
        <v>21</v>
      </c>
      <c r="B126" s="6">
        <f>SUM(Table1345102025[Time (ms)])</f>
        <v>526366</v>
      </c>
    </row>
    <row r="128" spans="1:2" ht="21" x14ac:dyDescent="0.25">
      <c r="A128" s="18" t="s">
        <v>16</v>
      </c>
      <c r="B128" s="18"/>
    </row>
    <row r="129" spans="1:2" x14ac:dyDescent="0.2">
      <c r="A129" s="3" t="s">
        <v>0</v>
      </c>
      <c r="B129" s="4" t="s">
        <v>1</v>
      </c>
    </row>
    <row r="130" spans="1:2" x14ac:dyDescent="0.2">
      <c r="A130" s="1" t="s">
        <v>5</v>
      </c>
      <c r="B130" s="2">
        <v>2177</v>
      </c>
    </row>
    <row r="131" spans="1:2" x14ac:dyDescent="0.2">
      <c r="A131" s="1" t="s">
        <v>6</v>
      </c>
      <c r="B131" s="2">
        <v>5153</v>
      </c>
    </row>
    <row r="132" spans="1:2" x14ac:dyDescent="0.2">
      <c r="A132" s="1" t="s">
        <v>7</v>
      </c>
      <c r="B132" s="2">
        <v>37</v>
      </c>
    </row>
    <row r="133" spans="1:2" x14ac:dyDescent="0.2">
      <c r="A133" s="1" t="s">
        <v>8</v>
      </c>
      <c r="B133" s="2">
        <v>8122</v>
      </c>
    </row>
    <row r="134" spans="1:2" x14ac:dyDescent="0.2">
      <c r="A134" s="1" t="s">
        <v>9</v>
      </c>
      <c r="B134" s="2">
        <v>4774</v>
      </c>
    </row>
    <row r="135" spans="1:2" x14ac:dyDescent="0.2">
      <c r="A135" s="1" t="s">
        <v>10</v>
      </c>
      <c r="B135" s="2">
        <v>3587</v>
      </c>
    </row>
    <row r="136" spans="1:2" x14ac:dyDescent="0.2">
      <c r="A136" s="1" t="s">
        <v>26</v>
      </c>
      <c r="B136" s="2">
        <v>512443</v>
      </c>
    </row>
    <row r="137" spans="1:2" x14ac:dyDescent="0.2">
      <c r="A137" s="1" t="s">
        <v>12</v>
      </c>
      <c r="B137" s="2">
        <v>3022</v>
      </c>
    </row>
    <row r="138" spans="1:2" x14ac:dyDescent="0.2">
      <c r="A138" s="5" t="s">
        <v>13</v>
      </c>
      <c r="B138" s="6">
        <v>268</v>
      </c>
    </row>
    <row r="139" spans="1:2" x14ac:dyDescent="0.2">
      <c r="A139" s="5" t="s">
        <v>22</v>
      </c>
      <c r="B139" s="6">
        <f>SUM(Table13456112126[Time (ms)])</f>
        <v>539583</v>
      </c>
    </row>
  </sheetData>
  <mergeCells count="12">
    <mergeCell ref="A128:B128"/>
    <mergeCell ref="A1:N1"/>
    <mergeCell ref="A2:N2"/>
    <mergeCell ref="A9:B9"/>
    <mergeCell ref="A22:B22"/>
    <mergeCell ref="A35:B35"/>
    <mergeCell ref="A48:B48"/>
    <mergeCell ref="A61:B61"/>
    <mergeCell ref="A76:B76"/>
    <mergeCell ref="A89:B89"/>
    <mergeCell ref="A102:B102"/>
    <mergeCell ref="A115:B115"/>
  </mergeCells>
  <pageMargins left="0.7" right="0.7" top="0.75" bottom="0.75" header="0.3" footer="0.3"/>
  <pageSetup paperSize="9" orientation="portrait" horizontalDpi="0" verticalDpi="0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A3A3-A0DE-EC4C-8823-E58DC8F16EAE}">
  <dimension ref="A1:N72"/>
  <sheetViews>
    <sheetView zoomScale="136" workbookViewId="0">
      <selection activeCell="J6" sqref="J6"/>
    </sheetView>
  </sheetViews>
  <sheetFormatPr baseColWidth="10" defaultRowHeight="16" x14ac:dyDescent="0.2"/>
  <cols>
    <col min="1" max="1" width="46" customWidth="1"/>
  </cols>
  <sheetData>
    <row r="1" spans="1:14" ht="24" x14ac:dyDescent="0.3">
      <c r="A1" s="17" t="s">
        <v>37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9" x14ac:dyDescent="0.25">
      <c r="A2" s="19" t="s">
        <v>58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1:14" x14ac:dyDescent="0.2">
      <c r="A4" t="s">
        <v>29</v>
      </c>
    </row>
    <row r="5" spans="1:14" x14ac:dyDescent="0.2">
      <c r="A5" t="s">
        <v>30</v>
      </c>
    </row>
    <row r="7" spans="1:14" x14ac:dyDescent="0.2">
      <c r="A7" s="7" t="s">
        <v>15</v>
      </c>
    </row>
    <row r="9" spans="1:14" ht="21" x14ac:dyDescent="0.25">
      <c r="A9" s="18" t="s">
        <v>2</v>
      </c>
      <c r="B9" s="18"/>
    </row>
    <row r="10" spans="1:14" x14ac:dyDescent="0.2">
      <c r="A10" s="3" t="s">
        <v>0</v>
      </c>
      <c r="B10" s="4" t="s">
        <v>1</v>
      </c>
    </row>
    <row r="11" spans="1:14" x14ac:dyDescent="0.2">
      <c r="A11" s="1" t="s">
        <v>5</v>
      </c>
      <c r="B11" s="2">
        <v>19697</v>
      </c>
    </row>
    <row r="12" spans="1:14" x14ac:dyDescent="0.2">
      <c r="A12" s="1" t="s">
        <v>6</v>
      </c>
      <c r="B12" s="2">
        <v>4253</v>
      </c>
    </row>
    <row r="13" spans="1:14" x14ac:dyDescent="0.2">
      <c r="A13" s="1" t="s">
        <v>7</v>
      </c>
      <c r="B13" s="2">
        <v>112</v>
      </c>
    </row>
    <row r="14" spans="1:14" x14ac:dyDescent="0.2">
      <c r="A14" s="1" t="s">
        <v>8</v>
      </c>
      <c r="B14" s="2">
        <v>12664</v>
      </c>
    </row>
    <row r="15" spans="1:14" x14ac:dyDescent="0.2">
      <c r="A15" s="1" t="s">
        <v>9</v>
      </c>
      <c r="B15" s="2">
        <v>8272</v>
      </c>
    </row>
    <row r="16" spans="1:14" x14ac:dyDescent="0.2">
      <c r="A16" s="1" t="s">
        <v>10</v>
      </c>
      <c r="B16" s="2">
        <v>10265</v>
      </c>
    </row>
    <row r="17" spans="1:2" x14ac:dyDescent="0.2">
      <c r="A17" s="1" t="s">
        <v>11</v>
      </c>
      <c r="B17" s="2">
        <v>157605</v>
      </c>
    </row>
    <row r="18" spans="1:2" x14ac:dyDescent="0.2">
      <c r="A18" s="1" t="s">
        <v>12</v>
      </c>
      <c r="B18" s="2">
        <v>6282</v>
      </c>
    </row>
    <row r="19" spans="1:2" x14ac:dyDescent="0.2">
      <c r="A19" s="5" t="s">
        <v>13</v>
      </c>
      <c r="B19" s="6">
        <v>257</v>
      </c>
    </row>
    <row r="20" spans="1:2" x14ac:dyDescent="0.2">
      <c r="A20" s="5" t="s">
        <v>18</v>
      </c>
      <c r="B20" s="6">
        <f>SUM(Table171728[Time (ms)])</f>
        <v>219407</v>
      </c>
    </row>
    <row r="22" spans="1:2" ht="21" x14ac:dyDescent="0.25">
      <c r="A22" s="18" t="s">
        <v>4</v>
      </c>
      <c r="B22" s="18"/>
    </row>
    <row r="23" spans="1:2" x14ac:dyDescent="0.2">
      <c r="A23" s="3" t="s">
        <v>0</v>
      </c>
      <c r="B23" s="4" t="s">
        <v>1</v>
      </c>
    </row>
    <row r="24" spans="1:2" x14ac:dyDescent="0.2">
      <c r="A24" s="1" t="s">
        <v>5</v>
      </c>
      <c r="B24" s="2">
        <v>8664</v>
      </c>
    </row>
    <row r="25" spans="1:2" x14ac:dyDescent="0.2">
      <c r="A25" s="1" t="s">
        <v>6</v>
      </c>
      <c r="B25" s="2">
        <v>7331</v>
      </c>
    </row>
    <row r="26" spans="1:2" x14ac:dyDescent="0.2">
      <c r="A26" s="1" t="s">
        <v>7</v>
      </c>
      <c r="B26" s="2">
        <v>122</v>
      </c>
    </row>
    <row r="27" spans="1:2" x14ac:dyDescent="0.2">
      <c r="A27" s="1" t="s">
        <v>8</v>
      </c>
      <c r="B27" s="2">
        <v>12605</v>
      </c>
    </row>
    <row r="28" spans="1:2" x14ac:dyDescent="0.2">
      <c r="A28" s="1" t="s">
        <v>9</v>
      </c>
      <c r="B28" s="2">
        <v>9275</v>
      </c>
    </row>
    <row r="29" spans="1:2" x14ac:dyDescent="0.2">
      <c r="A29" s="1" t="s">
        <v>10</v>
      </c>
      <c r="B29" s="2">
        <v>7739</v>
      </c>
    </row>
    <row r="30" spans="1:2" x14ac:dyDescent="0.2">
      <c r="A30" s="1" t="s">
        <v>11</v>
      </c>
      <c r="B30" s="2">
        <v>56982</v>
      </c>
    </row>
    <row r="31" spans="1:2" x14ac:dyDescent="0.2">
      <c r="A31" s="1" t="s">
        <v>12</v>
      </c>
      <c r="B31" s="2">
        <v>15335</v>
      </c>
    </row>
    <row r="32" spans="1:2" x14ac:dyDescent="0.2">
      <c r="A32" s="5" t="s">
        <v>13</v>
      </c>
      <c r="B32" s="6">
        <v>241</v>
      </c>
    </row>
    <row r="33" spans="1:2" x14ac:dyDescent="0.2">
      <c r="A33" s="5" t="s">
        <v>18</v>
      </c>
      <c r="B33" s="6">
        <f>SUM(Table17172830[Time (ms)])</f>
        <v>118294</v>
      </c>
    </row>
    <row r="35" spans="1:2" ht="21" x14ac:dyDescent="0.25">
      <c r="A35" s="18" t="s">
        <v>14</v>
      </c>
      <c r="B35" s="18"/>
    </row>
    <row r="36" spans="1:2" x14ac:dyDescent="0.2">
      <c r="A36" s="3" t="s">
        <v>0</v>
      </c>
      <c r="B36" s="4" t="s">
        <v>1</v>
      </c>
    </row>
    <row r="37" spans="1:2" x14ac:dyDescent="0.2">
      <c r="A37" s="1" t="s">
        <v>5</v>
      </c>
      <c r="B37" s="2">
        <v>17618</v>
      </c>
    </row>
    <row r="38" spans="1:2" x14ac:dyDescent="0.2">
      <c r="A38" s="1" t="s">
        <v>6</v>
      </c>
      <c r="B38" s="2">
        <v>5741</v>
      </c>
    </row>
    <row r="39" spans="1:2" x14ac:dyDescent="0.2">
      <c r="A39" s="1" t="s">
        <v>7</v>
      </c>
      <c r="B39" s="2">
        <v>118</v>
      </c>
    </row>
    <row r="40" spans="1:2" x14ac:dyDescent="0.2">
      <c r="A40" s="1" t="s">
        <v>8</v>
      </c>
      <c r="B40" s="2">
        <v>12838</v>
      </c>
    </row>
    <row r="41" spans="1:2" x14ac:dyDescent="0.2">
      <c r="A41" s="1" t="s">
        <v>9</v>
      </c>
      <c r="B41" s="2">
        <v>3277</v>
      </c>
    </row>
    <row r="42" spans="1:2" x14ac:dyDescent="0.2">
      <c r="A42" s="1" t="s">
        <v>10</v>
      </c>
      <c r="B42" s="2">
        <v>4278</v>
      </c>
    </row>
    <row r="43" spans="1:2" x14ac:dyDescent="0.2">
      <c r="A43" s="1" t="s">
        <v>11</v>
      </c>
      <c r="B43" s="2">
        <v>108050</v>
      </c>
    </row>
    <row r="44" spans="1:2" x14ac:dyDescent="0.2">
      <c r="A44" s="1" t="s">
        <v>12</v>
      </c>
      <c r="B44" s="2">
        <v>5293</v>
      </c>
    </row>
    <row r="45" spans="1:2" x14ac:dyDescent="0.2">
      <c r="A45" s="5" t="s">
        <v>13</v>
      </c>
      <c r="B45" s="6">
        <v>327</v>
      </c>
    </row>
    <row r="46" spans="1:2" x14ac:dyDescent="0.2">
      <c r="A46" s="5" t="s">
        <v>18</v>
      </c>
      <c r="B46" s="6">
        <f>SUM(Table17172831[Time (ms)])</f>
        <v>157540</v>
      </c>
    </row>
    <row r="48" spans="1:2" ht="21" x14ac:dyDescent="0.25">
      <c r="A48" s="18" t="s">
        <v>17</v>
      </c>
      <c r="B48" s="18"/>
    </row>
    <row r="49" spans="1:2" x14ac:dyDescent="0.2">
      <c r="A49" s="3" t="s">
        <v>0</v>
      </c>
      <c r="B49" s="4" t="s">
        <v>1</v>
      </c>
    </row>
    <row r="50" spans="1:2" x14ac:dyDescent="0.2">
      <c r="A50" s="1" t="s">
        <v>5</v>
      </c>
      <c r="B50" s="2">
        <v>13553</v>
      </c>
    </row>
    <row r="51" spans="1:2" x14ac:dyDescent="0.2">
      <c r="A51" s="1" t="s">
        <v>6</v>
      </c>
      <c r="B51" s="2">
        <v>3284</v>
      </c>
    </row>
    <row r="52" spans="1:2" x14ac:dyDescent="0.2">
      <c r="A52" s="1" t="s">
        <v>7</v>
      </c>
      <c r="B52" s="2">
        <v>963</v>
      </c>
    </row>
    <row r="53" spans="1:2" x14ac:dyDescent="0.2">
      <c r="A53" s="1" t="s">
        <v>8</v>
      </c>
      <c r="B53" s="2">
        <v>18564</v>
      </c>
    </row>
    <row r="54" spans="1:2" x14ac:dyDescent="0.2">
      <c r="A54" s="1" t="s">
        <v>9</v>
      </c>
      <c r="B54" s="2">
        <v>2276</v>
      </c>
    </row>
    <row r="55" spans="1:2" x14ac:dyDescent="0.2">
      <c r="A55" s="1" t="s">
        <v>10</v>
      </c>
      <c r="B55" s="2">
        <v>10282</v>
      </c>
    </row>
    <row r="56" spans="1:2" x14ac:dyDescent="0.2">
      <c r="A56" s="1" t="s">
        <v>11</v>
      </c>
      <c r="B56" s="2">
        <v>116692</v>
      </c>
    </row>
    <row r="57" spans="1:2" x14ac:dyDescent="0.2">
      <c r="A57" s="1" t="s">
        <v>12</v>
      </c>
      <c r="B57" s="2">
        <v>4267</v>
      </c>
    </row>
    <row r="58" spans="1:2" x14ac:dyDescent="0.2">
      <c r="A58" s="5" t="s">
        <v>13</v>
      </c>
      <c r="B58" s="6">
        <v>250</v>
      </c>
    </row>
    <row r="59" spans="1:2" x14ac:dyDescent="0.2">
      <c r="A59" s="5" t="s">
        <v>18</v>
      </c>
      <c r="B59" s="6">
        <f>SUM(Table17172832[Time (ms)])</f>
        <v>170131</v>
      </c>
    </row>
    <row r="61" spans="1:2" ht="21" x14ac:dyDescent="0.25">
      <c r="A61" s="18" t="s">
        <v>16</v>
      </c>
      <c r="B61" s="18"/>
    </row>
    <row r="62" spans="1:2" x14ac:dyDescent="0.2">
      <c r="A62" s="3" t="s">
        <v>0</v>
      </c>
      <c r="B62" s="4" t="s">
        <v>1</v>
      </c>
    </row>
    <row r="63" spans="1:2" x14ac:dyDescent="0.2">
      <c r="A63" s="1" t="s">
        <v>5</v>
      </c>
      <c r="B63" s="2">
        <v>7082</v>
      </c>
    </row>
    <row r="64" spans="1:2" x14ac:dyDescent="0.2">
      <c r="A64" s="1" t="s">
        <v>6</v>
      </c>
      <c r="B64" s="2">
        <v>6271</v>
      </c>
    </row>
    <row r="65" spans="1:2" x14ac:dyDescent="0.2">
      <c r="A65" s="1" t="s">
        <v>7</v>
      </c>
      <c r="B65" s="2">
        <v>1175</v>
      </c>
    </row>
    <row r="66" spans="1:2" x14ac:dyDescent="0.2">
      <c r="A66" s="1" t="s">
        <v>8</v>
      </c>
      <c r="B66" s="2">
        <v>27614</v>
      </c>
    </row>
    <row r="67" spans="1:2" x14ac:dyDescent="0.2">
      <c r="A67" s="1" t="s">
        <v>9</v>
      </c>
      <c r="B67" s="2">
        <v>2331</v>
      </c>
    </row>
    <row r="68" spans="1:2" x14ac:dyDescent="0.2">
      <c r="A68" s="1" t="s">
        <v>10</v>
      </c>
      <c r="B68" s="2">
        <v>21368</v>
      </c>
    </row>
    <row r="69" spans="1:2" x14ac:dyDescent="0.2">
      <c r="A69" s="1" t="s">
        <v>11</v>
      </c>
      <c r="B69" s="2">
        <v>122566</v>
      </c>
    </row>
    <row r="70" spans="1:2" x14ac:dyDescent="0.2">
      <c r="A70" s="1" t="s">
        <v>12</v>
      </c>
      <c r="B70" s="2">
        <v>4655</v>
      </c>
    </row>
    <row r="71" spans="1:2" x14ac:dyDescent="0.2">
      <c r="A71" s="5" t="s">
        <v>13</v>
      </c>
      <c r="B71" s="6">
        <v>455</v>
      </c>
    </row>
    <row r="72" spans="1:2" x14ac:dyDescent="0.2">
      <c r="A72" s="5" t="s">
        <v>18</v>
      </c>
      <c r="B72" s="6">
        <f>SUM(Table17172833[Time (ms)])</f>
        <v>193517</v>
      </c>
    </row>
  </sheetData>
  <mergeCells count="7">
    <mergeCell ref="A61:B61"/>
    <mergeCell ref="A1:N1"/>
    <mergeCell ref="A2:N2"/>
    <mergeCell ref="A9:B9"/>
    <mergeCell ref="A22:B22"/>
    <mergeCell ref="A35:B35"/>
    <mergeCell ref="A48:B48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DE2-4938-5F48-9C94-CC03A8AB830C}">
  <dimension ref="A1:N72"/>
  <sheetViews>
    <sheetView zoomScale="117" workbookViewId="0">
      <selection activeCell="K6" sqref="K6"/>
    </sheetView>
  </sheetViews>
  <sheetFormatPr baseColWidth="10" defaultRowHeight="16" x14ac:dyDescent="0.2"/>
  <cols>
    <col min="1" max="1" width="44.5" customWidth="1"/>
  </cols>
  <sheetData>
    <row r="1" spans="1:14" ht="24" x14ac:dyDescent="0.3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9" x14ac:dyDescent="0.25">
      <c r="A2" s="19" t="s">
        <v>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1:14" x14ac:dyDescent="0.2">
      <c r="A4" t="s">
        <v>29</v>
      </c>
    </row>
    <row r="5" spans="1:14" x14ac:dyDescent="0.2">
      <c r="A5" t="s">
        <v>30</v>
      </c>
    </row>
    <row r="7" spans="1:14" x14ac:dyDescent="0.2">
      <c r="A7" s="7" t="s">
        <v>15</v>
      </c>
    </row>
    <row r="9" spans="1:14" ht="21" x14ac:dyDescent="0.25">
      <c r="A9" s="18" t="s">
        <v>2</v>
      </c>
      <c r="B9" s="18"/>
    </row>
    <row r="10" spans="1:14" x14ac:dyDescent="0.2">
      <c r="A10" s="3" t="s">
        <v>0</v>
      </c>
      <c r="B10" s="4" t="s">
        <v>1</v>
      </c>
    </row>
    <row r="11" spans="1:14" x14ac:dyDescent="0.2">
      <c r="A11" s="1" t="s">
        <v>5</v>
      </c>
      <c r="B11" s="2">
        <v>5064</v>
      </c>
    </row>
    <row r="12" spans="1:14" x14ac:dyDescent="0.2">
      <c r="A12" s="1" t="s">
        <v>6</v>
      </c>
      <c r="B12" s="2">
        <v>2376</v>
      </c>
    </row>
    <row r="13" spans="1:14" x14ac:dyDescent="0.2">
      <c r="A13" s="1" t="s">
        <v>7</v>
      </c>
      <c r="B13" s="2">
        <v>122</v>
      </c>
    </row>
    <row r="14" spans="1:14" x14ac:dyDescent="0.2">
      <c r="A14" s="1" t="s">
        <v>8</v>
      </c>
      <c r="B14" s="2">
        <v>13605</v>
      </c>
    </row>
    <row r="15" spans="1:14" x14ac:dyDescent="0.2">
      <c r="A15" s="1" t="s">
        <v>9</v>
      </c>
      <c r="B15" s="2">
        <v>13343</v>
      </c>
    </row>
    <row r="16" spans="1:14" x14ac:dyDescent="0.2">
      <c r="A16" s="1" t="s">
        <v>10</v>
      </c>
      <c r="B16" s="2">
        <v>2355</v>
      </c>
    </row>
    <row r="17" spans="1:2" x14ac:dyDescent="0.2">
      <c r="A17" s="1" t="s">
        <v>26</v>
      </c>
      <c r="B17" s="2">
        <v>936424</v>
      </c>
    </row>
    <row r="18" spans="1:2" x14ac:dyDescent="0.2">
      <c r="A18" s="1" t="s">
        <v>12</v>
      </c>
      <c r="B18" s="2">
        <v>9332</v>
      </c>
    </row>
    <row r="19" spans="1:2" x14ac:dyDescent="0.2">
      <c r="A19" s="5" t="s">
        <v>13</v>
      </c>
      <c r="B19" s="6">
        <v>435</v>
      </c>
    </row>
    <row r="20" spans="1:2" x14ac:dyDescent="0.2">
      <c r="A20" s="5" t="s">
        <v>18</v>
      </c>
      <c r="B20" s="6">
        <f>SUM(Table17172829[Time (ms)])</f>
        <v>983056</v>
      </c>
    </row>
    <row r="22" spans="1:2" ht="21" x14ac:dyDescent="0.25">
      <c r="A22" s="18" t="s">
        <v>4</v>
      </c>
      <c r="B22" s="18"/>
    </row>
    <row r="23" spans="1:2" x14ac:dyDescent="0.2">
      <c r="A23" s="3" t="s">
        <v>0</v>
      </c>
      <c r="B23" s="4" t="s">
        <v>1</v>
      </c>
    </row>
    <row r="24" spans="1:2" x14ac:dyDescent="0.2">
      <c r="A24" s="1" t="s">
        <v>5</v>
      </c>
      <c r="B24" s="2">
        <v>5419</v>
      </c>
    </row>
    <row r="25" spans="1:2" x14ac:dyDescent="0.2">
      <c r="A25" s="1" t="s">
        <v>6</v>
      </c>
      <c r="B25" s="2">
        <v>4241</v>
      </c>
    </row>
    <row r="26" spans="1:2" x14ac:dyDescent="0.2">
      <c r="A26" s="1" t="s">
        <v>7</v>
      </c>
      <c r="B26" s="2">
        <v>108</v>
      </c>
    </row>
    <row r="27" spans="1:2" x14ac:dyDescent="0.2">
      <c r="A27" s="1" t="s">
        <v>8</v>
      </c>
      <c r="B27" s="2">
        <v>38666</v>
      </c>
    </row>
    <row r="28" spans="1:2" x14ac:dyDescent="0.2">
      <c r="A28" s="1" t="s">
        <v>9</v>
      </c>
      <c r="B28" s="2">
        <v>17256</v>
      </c>
    </row>
    <row r="29" spans="1:2" x14ac:dyDescent="0.2">
      <c r="A29" s="1" t="s">
        <v>10</v>
      </c>
      <c r="B29" s="2">
        <v>3312</v>
      </c>
    </row>
    <row r="30" spans="1:2" x14ac:dyDescent="0.2">
      <c r="A30" s="1" t="s">
        <v>26</v>
      </c>
      <c r="B30" s="2">
        <v>946549</v>
      </c>
    </row>
    <row r="31" spans="1:2" x14ac:dyDescent="0.2">
      <c r="A31" s="1" t="s">
        <v>12</v>
      </c>
      <c r="B31" s="2">
        <v>13522</v>
      </c>
    </row>
    <row r="32" spans="1:2" x14ac:dyDescent="0.2">
      <c r="A32" s="5" t="s">
        <v>13</v>
      </c>
      <c r="B32" s="6">
        <v>350</v>
      </c>
    </row>
    <row r="33" spans="1:7" x14ac:dyDescent="0.2">
      <c r="A33" s="5" t="s">
        <v>18</v>
      </c>
      <c r="B33" s="6">
        <f>SUM(Table1717283034[Time (ms)])</f>
        <v>1029423</v>
      </c>
    </row>
    <row r="35" spans="1:7" ht="21" x14ac:dyDescent="0.25">
      <c r="A35" s="18" t="s">
        <v>14</v>
      </c>
      <c r="B35" s="18"/>
      <c r="E35" t="s">
        <v>33</v>
      </c>
      <c r="F35" t="s">
        <v>31</v>
      </c>
      <c r="G35" t="s">
        <v>32</v>
      </c>
    </row>
    <row r="36" spans="1:7" x14ac:dyDescent="0.2">
      <c r="A36" s="3" t="s">
        <v>0</v>
      </c>
      <c r="B36" s="4" t="s">
        <v>1</v>
      </c>
      <c r="E36" t="s">
        <v>35</v>
      </c>
      <c r="F36">
        <v>10</v>
      </c>
      <c r="G36">
        <f>('Ethash 10 Votes'!B17+'Ethash 10 Votes'!B30+'Ethash 10 Votes'!B43+'Ethash 10 Votes'!B56+'Ethash 10 Votes'!B69)/5</f>
        <v>112379</v>
      </c>
    </row>
    <row r="37" spans="1:7" x14ac:dyDescent="0.2">
      <c r="A37" s="1" t="s">
        <v>5</v>
      </c>
      <c r="B37" s="2">
        <v>20545</v>
      </c>
      <c r="E37" t="s">
        <v>35</v>
      </c>
      <c r="F37">
        <v>100</v>
      </c>
      <c r="G37">
        <f>(B17+B30+B43+B56+B69)/5</f>
        <v>919571</v>
      </c>
    </row>
    <row r="38" spans="1:7" x14ac:dyDescent="0.2">
      <c r="A38" s="1" t="s">
        <v>6</v>
      </c>
      <c r="B38" s="2">
        <v>3506</v>
      </c>
      <c r="E38" t="s">
        <v>34</v>
      </c>
      <c r="F38">
        <v>10</v>
      </c>
      <c r="G38">
        <f>('Ethash 10 Votes'!B19+'Ethash 10 Votes'!B32+'Ethash 10 Votes'!B45+'Ethash 10 Votes'!B58+'Ethash 10 Votes'!B71)/5</f>
        <v>306</v>
      </c>
    </row>
    <row r="39" spans="1:7" x14ac:dyDescent="0.2">
      <c r="A39" s="1" t="s">
        <v>7</v>
      </c>
      <c r="B39" s="2">
        <v>127</v>
      </c>
      <c r="E39" t="s">
        <v>34</v>
      </c>
      <c r="F39">
        <v>100</v>
      </c>
      <c r="G39" s="8">
        <f>(B19+B32+B45+B58+B71)/5</f>
        <v>488.2</v>
      </c>
    </row>
    <row r="40" spans="1:7" x14ac:dyDescent="0.2">
      <c r="A40" s="1" t="s">
        <v>8</v>
      </c>
      <c r="B40" s="2">
        <v>25712</v>
      </c>
    </row>
    <row r="41" spans="1:7" x14ac:dyDescent="0.2">
      <c r="A41" s="1" t="s">
        <v>9</v>
      </c>
      <c r="B41" s="2">
        <v>4435</v>
      </c>
    </row>
    <row r="42" spans="1:7" x14ac:dyDescent="0.2">
      <c r="A42" s="1" t="s">
        <v>10</v>
      </c>
      <c r="B42" s="2">
        <v>9328</v>
      </c>
    </row>
    <row r="43" spans="1:7" x14ac:dyDescent="0.2">
      <c r="A43" s="1" t="s">
        <v>26</v>
      </c>
      <c r="B43" s="2">
        <v>853507</v>
      </c>
    </row>
    <row r="44" spans="1:7" x14ac:dyDescent="0.2">
      <c r="A44" s="1" t="s">
        <v>12</v>
      </c>
      <c r="B44" s="2">
        <v>3258</v>
      </c>
    </row>
    <row r="45" spans="1:7" x14ac:dyDescent="0.2">
      <c r="A45" s="5" t="s">
        <v>13</v>
      </c>
      <c r="B45" s="6">
        <v>302</v>
      </c>
    </row>
    <row r="46" spans="1:7" x14ac:dyDescent="0.2">
      <c r="A46" s="5" t="s">
        <v>18</v>
      </c>
      <c r="B46" s="6">
        <f>SUM(Table1717283135[Time (ms)])</f>
        <v>920720</v>
      </c>
    </row>
    <row r="48" spans="1:7" ht="21" x14ac:dyDescent="0.25">
      <c r="A48" s="18" t="s">
        <v>17</v>
      </c>
      <c r="B48" s="18"/>
    </row>
    <row r="49" spans="1:2" x14ac:dyDescent="0.2">
      <c r="A49" s="3" t="s">
        <v>0</v>
      </c>
      <c r="B49" s="4" t="s">
        <v>1</v>
      </c>
    </row>
    <row r="50" spans="1:2" x14ac:dyDescent="0.2">
      <c r="A50" s="1" t="s">
        <v>5</v>
      </c>
      <c r="B50" s="2">
        <v>3437</v>
      </c>
    </row>
    <row r="51" spans="1:2" x14ac:dyDescent="0.2">
      <c r="A51" s="1" t="s">
        <v>6</v>
      </c>
      <c r="B51" s="2">
        <v>22291</v>
      </c>
    </row>
    <row r="52" spans="1:2" x14ac:dyDescent="0.2">
      <c r="A52" s="1" t="s">
        <v>7</v>
      </c>
      <c r="B52" s="2">
        <v>913</v>
      </c>
    </row>
    <row r="53" spans="1:2" x14ac:dyDescent="0.2">
      <c r="A53" s="1" t="s">
        <v>8</v>
      </c>
      <c r="B53" s="2">
        <v>14323</v>
      </c>
    </row>
    <row r="54" spans="1:2" x14ac:dyDescent="0.2">
      <c r="A54" s="1" t="s">
        <v>9</v>
      </c>
      <c r="B54" s="2">
        <v>17299</v>
      </c>
    </row>
    <row r="55" spans="1:2" x14ac:dyDescent="0.2">
      <c r="A55" s="1" t="s">
        <v>10</v>
      </c>
      <c r="B55" s="2">
        <v>30296</v>
      </c>
    </row>
    <row r="56" spans="1:2" x14ac:dyDescent="0.2">
      <c r="A56" s="1" t="s">
        <v>26</v>
      </c>
      <c r="B56" s="10">
        <v>791433</v>
      </c>
    </row>
    <row r="57" spans="1:2" x14ac:dyDescent="0.2">
      <c r="A57" s="1" t="s">
        <v>12</v>
      </c>
      <c r="B57" s="2">
        <v>1211</v>
      </c>
    </row>
    <row r="58" spans="1:2" x14ac:dyDescent="0.2">
      <c r="A58" s="5" t="s">
        <v>13</v>
      </c>
      <c r="B58" s="6">
        <v>280</v>
      </c>
    </row>
    <row r="59" spans="1:2" x14ac:dyDescent="0.2">
      <c r="A59" s="5" t="s">
        <v>18</v>
      </c>
      <c r="B59" s="6">
        <f>SUM(Table1717283236[Time (ms)])</f>
        <v>881483</v>
      </c>
    </row>
    <row r="61" spans="1:2" ht="21" x14ac:dyDescent="0.25">
      <c r="A61" s="18" t="s">
        <v>16</v>
      </c>
      <c r="B61" s="18"/>
    </row>
    <row r="62" spans="1:2" x14ac:dyDescent="0.2">
      <c r="A62" s="3" t="s">
        <v>0</v>
      </c>
      <c r="B62" s="4" t="s">
        <v>1</v>
      </c>
    </row>
    <row r="63" spans="1:2" x14ac:dyDescent="0.2">
      <c r="A63" s="1" t="s">
        <v>5</v>
      </c>
      <c r="B63" s="2">
        <v>7830</v>
      </c>
    </row>
    <row r="64" spans="1:2" x14ac:dyDescent="0.2">
      <c r="A64" s="1" t="s">
        <v>6</v>
      </c>
      <c r="B64" s="2">
        <v>4352</v>
      </c>
    </row>
    <row r="65" spans="1:2" x14ac:dyDescent="0.2">
      <c r="A65" s="1" t="s">
        <v>7</v>
      </c>
      <c r="B65" s="2">
        <v>124</v>
      </c>
    </row>
    <row r="66" spans="1:2" x14ac:dyDescent="0.2">
      <c r="A66" s="1" t="s">
        <v>8</v>
      </c>
      <c r="B66" s="2">
        <v>29970</v>
      </c>
    </row>
    <row r="67" spans="1:2" x14ac:dyDescent="0.2">
      <c r="A67" s="1" t="s">
        <v>9</v>
      </c>
      <c r="B67" s="2">
        <v>5516</v>
      </c>
    </row>
    <row r="68" spans="1:2" x14ac:dyDescent="0.2">
      <c r="A68" s="1" t="s">
        <v>10</v>
      </c>
      <c r="B68" s="2">
        <v>3394</v>
      </c>
    </row>
    <row r="69" spans="1:2" x14ac:dyDescent="0.2">
      <c r="A69" s="1" t="s">
        <v>26</v>
      </c>
      <c r="B69" s="11">
        <v>1069942</v>
      </c>
    </row>
    <row r="70" spans="1:2" x14ac:dyDescent="0.2">
      <c r="A70" s="1" t="s">
        <v>12</v>
      </c>
      <c r="B70" s="2">
        <v>6342</v>
      </c>
    </row>
    <row r="71" spans="1:2" x14ac:dyDescent="0.2">
      <c r="A71" s="5" t="s">
        <v>13</v>
      </c>
      <c r="B71" s="9">
        <v>1074</v>
      </c>
    </row>
    <row r="72" spans="1:2" x14ac:dyDescent="0.2">
      <c r="A72" s="5" t="s">
        <v>18</v>
      </c>
      <c r="B72" s="6">
        <f>SUM(Table1717283337[Time (ms)])</f>
        <v>1128544</v>
      </c>
    </row>
  </sheetData>
  <mergeCells count="7">
    <mergeCell ref="A61:B61"/>
    <mergeCell ref="A1:N1"/>
    <mergeCell ref="A2:N2"/>
    <mergeCell ref="A9:B9"/>
    <mergeCell ref="A22:B22"/>
    <mergeCell ref="A35:B35"/>
    <mergeCell ref="A48:B48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D476-0D53-C648-81E3-4B3F81938886}">
  <dimension ref="B3:D56"/>
  <sheetViews>
    <sheetView topLeftCell="A11" workbookViewId="0">
      <selection activeCell="B24" sqref="B24:D35"/>
    </sheetView>
  </sheetViews>
  <sheetFormatPr baseColWidth="10" defaultRowHeight="16" x14ac:dyDescent="0.2"/>
  <cols>
    <col min="2" max="2" width="12.1640625" customWidth="1"/>
    <col min="4" max="4" width="13.5" customWidth="1"/>
  </cols>
  <sheetData>
    <row r="3" spans="2:4" ht="19" x14ac:dyDescent="0.25">
      <c r="B3" s="20" t="s">
        <v>46</v>
      </c>
      <c r="C3" s="20"/>
      <c r="D3" s="20"/>
    </row>
    <row r="4" spans="2:4" x14ac:dyDescent="0.2">
      <c r="B4" t="s">
        <v>42</v>
      </c>
      <c r="C4" t="s">
        <v>43</v>
      </c>
      <c r="D4" t="s">
        <v>1</v>
      </c>
    </row>
    <row r="5" spans="2:4" x14ac:dyDescent="0.2">
      <c r="B5" t="s">
        <v>44</v>
      </c>
      <c r="C5">
        <v>1</v>
      </c>
      <c r="D5" s="12">
        <f>SUM(Table1[Time (ms)])</f>
        <v>253451</v>
      </c>
    </row>
    <row r="6" spans="2:4" x14ac:dyDescent="0.2">
      <c r="B6" t="s">
        <v>44</v>
      </c>
      <c r="C6">
        <v>2</v>
      </c>
      <c r="D6" s="12">
        <f>SUM(Table13[Time (ms)])</f>
        <v>259461</v>
      </c>
    </row>
    <row r="7" spans="2:4" x14ac:dyDescent="0.2">
      <c r="B7" t="s">
        <v>44</v>
      </c>
      <c r="C7">
        <v>3</v>
      </c>
      <c r="D7" s="12">
        <f>SUM(Table134[Time (ms)])</f>
        <v>256714</v>
      </c>
    </row>
    <row r="8" spans="2:4" x14ac:dyDescent="0.2">
      <c r="B8" t="s">
        <v>44</v>
      </c>
      <c r="C8">
        <v>4</v>
      </c>
      <c r="D8" s="12">
        <f>SUM(Table1345[Time (ms)])</f>
        <v>251287</v>
      </c>
    </row>
    <row r="9" spans="2:4" x14ac:dyDescent="0.2">
      <c r="B9" t="s">
        <v>44</v>
      </c>
      <c r="C9">
        <v>5</v>
      </c>
      <c r="D9" s="12">
        <f>SUM(Table13456[Time (ms)])</f>
        <v>263476</v>
      </c>
    </row>
    <row r="10" spans="2:4" x14ac:dyDescent="0.2">
      <c r="B10" t="s">
        <v>45</v>
      </c>
      <c r="C10">
        <v>1</v>
      </c>
      <c r="D10" s="12">
        <f>SUM(Table112[Time (ms)])</f>
        <v>644273</v>
      </c>
    </row>
    <row r="11" spans="2:4" x14ac:dyDescent="0.2">
      <c r="B11" t="s">
        <v>45</v>
      </c>
      <c r="C11">
        <v>2</v>
      </c>
      <c r="D11" s="12">
        <f>SUM(Table1313[Time (ms)])</f>
        <v>615579</v>
      </c>
    </row>
    <row r="12" spans="2:4" x14ac:dyDescent="0.2">
      <c r="B12" t="s">
        <v>45</v>
      </c>
      <c r="C12">
        <v>3</v>
      </c>
      <c r="D12" s="12">
        <f>SUM(Table13414[Time (ms)])</f>
        <v>442401</v>
      </c>
    </row>
    <row r="13" spans="2:4" x14ac:dyDescent="0.2">
      <c r="B13" t="s">
        <v>45</v>
      </c>
      <c r="C13">
        <v>4</v>
      </c>
      <c r="D13" s="12">
        <f>SUM(Table134515[Time (ms)])</f>
        <v>456118</v>
      </c>
    </row>
    <row r="14" spans="2:4" x14ac:dyDescent="0.2">
      <c r="B14" t="s">
        <v>45</v>
      </c>
      <c r="C14">
        <v>5</v>
      </c>
      <c r="D14" s="12">
        <f>SUM(Table1345616[Time (ms)])</f>
        <v>496291</v>
      </c>
    </row>
    <row r="24" spans="2:4" ht="19" x14ac:dyDescent="0.25">
      <c r="B24" s="20" t="s">
        <v>47</v>
      </c>
      <c r="C24" s="20"/>
      <c r="D24" s="20"/>
    </row>
    <row r="25" spans="2:4" x14ac:dyDescent="0.2">
      <c r="B25" t="s">
        <v>42</v>
      </c>
      <c r="C25" t="s">
        <v>43</v>
      </c>
      <c r="D25" t="s">
        <v>1</v>
      </c>
    </row>
    <row r="26" spans="2:4" x14ac:dyDescent="0.2">
      <c r="B26" t="s">
        <v>44</v>
      </c>
      <c r="C26">
        <v>1</v>
      </c>
      <c r="D26" s="13">
        <v>150183</v>
      </c>
    </row>
    <row r="27" spans="2:4" x14ac:dyDescent="0.2">
      <c r="B27" t="s">
        <v>44</v>
      </c>
      <c r="C27">
        <v>2</v>
      </c>
      <c r="D27" s="13">
        <v>149058</v>
      </c>
    </row>
    <row r="28" spans="2:4" x14ac:dyDescent="0.2">
      <c r="B28" t="s">
        <v>44</v>
      </c>
      <c r="C28">
        <v>3</v>
      </c>
      <c r="D28" s="13">
        <v>150398</v>
      </c>
    </row>
    <row r="29" spans="2:4" x14ac:dyDescent="0.2">
      <c r="B29" t="s">
        <v>44</v>
      </c>
      <c r="C29">
        <v>4</v>
      </c>
      <c r="D29" s="13">
        <v>149917</v>
      </c>
    </row>
    <row r="30" spans="2:4" x14ac:dyDescent="0.2">
      <c r="B30" t="s">
        <v>44</v>
      </c>
      <c r="C30">
        <v>5</v>
      </c>
      <c r="D30" s="13">
        <v>164603</v>
      </c>
    </row>
    <row r="31" spans="2:4" x14ac:dyDescent="0.2">
      <c r="B31" t="s">
        <v>45</v>
      </c>
      <c r="C31">
        <v>1</v>
      </c>
      <c r="D31" s="13">
        <v>459506</v>
      </c>
    </row>
    <row r="32" spans="2:4" x14ac:dyDescent="0.2">
      <c r="B32" t="s">
        <v>45</v>
      </c>
      <c r="C32">
        <v>2</v>
      </c>
      <c r="D32" s="13">
        <v>371921</v>
      </c>
    </row>
    <row r="33" spans="2:4" x14ac:dyDescent="0.2">
      <c r="B33" t="s">
        <v>45</v>
      </c>
      <c r="C33">
        <v>3</v>
      </c>
      <c r="D33" s="13">
        <v>286667</v>
      </c>
    </row>
    <row r="34" spans="2:4" x14ac:dyDescent="0.2">
      <c r="B34" t="s">
        <v>45</v>
      </c>
      <c r="C34">
        <v>4</v>
      </c>
      <c r="D34" s="13">
        <v>269962</v>
      </c>
    </row>
    <row r="35" spans="2:4" x14ac:dyDescent="0.2">
      <c r="B35" t="s">
        <v>45</v>
      </c>
      <c r="C35">
        <v>5</v>
      </c>
      <c r="D35" s="13">
        <v>353107</v>
      </c>
    </row>
    <row r="45" spans="2:4" ht="19" x14ac:dyDescent="0.25">
      <c r="B45" s="20" t="s">
        <v>48</v>
      </c>
      <c r="C45" s="20"/>
      <c r="D45" s="20"/>
    </row>
    <row r="46" spans="2:4" x14ac:dyDescent="0.2">
      <c r="B46" t="s">
        <v>42</v>
      </c>
      <c r="C46" t="s">
        <v>43</v>
      </c>
      <c r="D46" t="s">
        <v>1</v>
      </c>
    </row>
    <row r="47" spans="2:4" x14ac:dyDescent="0.2">
      <c r="B47" t="s">
        <v>44</v>
      </c>
      <c r="C47">
        <v>1</v>
      </c>
      <c r="D47" s="14">
        <v>932</v>
      </c>
    </row>
    <row r="48" spans="2:4" x14ac:dyDescent="0.2">
      <c r="B48" t="s">
        <v>44</v>
      </c>
      <c r="C48">
        <v>2</v>
      </c>
      <c r="D48" s="13">
        <v>835</v>
      </c>
    </row>
    <row r="49" spans="2:4" x14ac:dyDescent="0.2">
      <c r="B49" t="s">
        <v>44</v>
      </c>
      <c r="C49">
        <v>3</v>
      </c>
      <c r="D49" s="13">
        <v>838</v>
      </c>
    </row>
    <row r="50" spans="2:4" x14ac:dyDescent="0.2">
      <c r="B50" t="s">
        <v>44</v>
      </c>
      <c r="C50">
        <v>4</v>
      </c>
      <c r="D50" s="13">
        <v>938</v>
      </c>
    </row>
    <row r="51" spans="2:4" x14ac:dyDescent="0.2">
      <c r="B51" t="s">
        <v>44</v>
      </c>
      <c r="C51">
        <v>5</v>
      </c>
      <c r="D51" s="13">
        <v>835</v>
      </c>
    </row>
    <row r="52" spans="2:4" x14ac:dyDescent="0.2">
      <c r="B52" t="s">
        <v>45</v>
      </c>
      <c r="C52">
        <v>1</v>
      </c>
      <c r="D52" s="13">
        <v>1968</v>
      </c>
    </row>
    <row r="53" spans="2:4" x14ac:dyDescent="0.2">
      <c r="B53" t="s">
        <v>45</v>
      </c>
      <c r="C53">
        <v>2</v>
      </c>
      <c r="D53" s="13">
        <v>833</v>
      </c>
    </row>
    <row r="54" spans="2:4" x14ac:dyDescent="0.2">
      <c r="B54" t="s">
        <v>45</v>
      </c>
      <c r="C54">
        <v>3</v>
      </c>
      <c r="D54" s="13">
        <v>1027</v>
      </c>
    </row>
    <row r="55" spans="2:4" x14ac:dyDescent="0.2">
      <c r="B55" t="s">
        <v>45</v>
      </c>
      <c r="C55">
        <v>4</v>
      </c>
      <c r="D55" s="13">
        <v>734</v>
      </c>
    </row>
    <row r="56" spans="2:4" x14ac:dyDescent="0.2">
      <c r="B56" t="s">
        <v>45</v>
      </c>
      <c r="C56">
        <v>5</v>
      </c>
      <c r="D56" s="13">
        <v>833</v>
      </c>
    </row>
  </sheetData>
  <mergeCells count="3">
    <mergeCell ref="B3:D3"/>
    <mergeCell ref="B24:D24"/>
    <mergeCell ref="B45:D4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E872-80C8-6343-92AF-77A8026E7B12}">
  <dimension ref="B3:E113"/>
  <sheetViews>
    <sheetView tabSelected="1" topLeftCell="A82" workbookViewId="0">
      <selection activeCell="S133" sqref="S133"/>
    </sheetView>
  </sheetViews>
  <sheetFormatPr baseColWidth="10" defaultRowHeight="16" x14ac:dyDescent="0.2"/>
  <cols>
    <col min="1" max="1" width="12.5" bestFit="1" customWidth="1"/>
    <col min="2" max="2" width="14.83203125" customWidth="1"/>
    <col min="4" max="4" width="22.1640625" customWidth="1"/>
    <col min="5" max="5" width="16.33203125" customWidth="1"/>
  </cols>
  <sheetData>
    <row r="3" spans="2:4" ht="19" x14ac:dyDescent="0.25">
      <c r="B3" s="20" t="s">
        <v>49</v>
      </c>
      <c r="C3" s="20"/>
      <c r="D3" s="20"/>
    </row>
    <row r="4" spans="2:4" x14ac:dyDescent="0.2">
      <c r="B4" t="s">
        <v>42</v>
      </c>
      <c r="C4" t="s">
        <v>43</v>
      </c>
      <c r="D4" t="s">
        <v>1</v>
      </c>
    </row>
    <row r="5" spans="2:4" x14ac:dyDescent="0.2">
      <c r="B5" t="s">
        <v>50</v>
      </c>
      <c r="C5">
        <v>1</v>
      </c>
      <c r="D5" s="14">
        <v>84307</v>
      </c>
    </row>
    <row r="6" spans="2:4" x14ac:dyDescent="0.2">
      <c r="B6" t="s">
        <v>50</v>
      </c>
      <c r="C6">
        <v>2</v>
      </c>
      <c r="D6" s="14">
        <v>74305</v>
      </c>
    </row>
    <row r="7" spans="2:4" x14ac:dyDescent="0.2">
      <c r="B7" t="s">
        <v>50</v>
      </c>
      <c r="C7">
        <v>3</v>
      </c>
      <c r="D7" s="12">
        <v>82485</v>
      </c>
    </row>
    <row r="8" spans="2:4" x14ac:dyDescent="0.2">
      <c r="B8" t="s">
        <v>50</v>
      </c>
      <c r="C8">
        <v>4</v>
      </c>
      <c r="D8" s="12">
        <v>81429</v>
      </c>
    </row>
    <row r="9" spans="2:4" x14ac:dyDescent="0.2">
      <c r="B9" t="s">
        <v>50</v>
      </c>
      <c r="C9">
        <v>5</v>
      </c>
      <c r="D9" s="12">
        <v>73472</v>
      </c>
    </row>
    <row r="10" spans="2:4" x14ac:dyDescent="0.2">
      <c r="B10" t="s">
        <v>51</v>
      </c>
      <c r="C10">
        <v>1</v>
      </c>
      <c r="D10" s="12">
        <v>219407</v>
      </c>
    </row>
    <row r="11" spans="2:4" x14ac:dyDescent="0.2">
      <c r="B11" t="s">
        <v>51</v>
      </c>
      <c r="C11">
        <v>2</v>
      </c>
      <c r="D11" s="12">
        <v>118294</v>
      </c>
    </row>
    <row r="12" spans="2:4" x14ac:dyDescent="0.2">
      <c r="B12" t="s">
        <v>51</v>
      </c>
      <c r="C12">
        <v>3</v>
      </c>
      <c r="D12" s="12">
        <v>157540</v>
      </c>
    </row>
    <row r="13" spans="2:4" x14ac:dyDescent="0.2">
      <c r="B13" t="s">
        <v>51</v>
      </c>
      <c r="C13">
        <v>4</v>
      </c>
      <c r="D13" s="12">
        <v>170131</v>
      </c>
    </row>
    <row r="14" spans="2:4" x14ac:dyDescent="0.2">
      <c r="B14" t="s">
        <v>51</v>
      </c>
      <c r="C14">
        <v>5</v>
      </c>
      <c r="D14" s="12">
        <v>193517</v>
      </c>
    </row>
    <row r="25" spans="2:4" ht="19" x14ac:dyDescent="0.25">
      <c r="B25" s="20" t="s">
        <v>52</v>
      </c>
      <c r="C25" s="20"/>
      <c r="D25" s="20"/>
    </row>
    <row r="26" spans="2:4" x14ac:dyDescent="0.2">
      <c r="B26" t="s">
        <v>42</v>
      </c>
      <c r="C26" t="s">
        <v>43</v>
      </c>
      <c r="D26" t="s">
        <v>1</v>
      </c>
    </row>
    <row r="27" spans="2:4" x14ac:dyDescent="0.2">
      <c r="B27" t="s">
        <v>50</v>
      </c>
      <c r="C27">
        <v>1</v>
      </c>
      <c r="D27" s="14">
        <v>531947</v>
      </c>
    </row>
    <row r="28" spans="2:4" x14ac:dyDescent="0.2">
      <c r="B28" t="s">
        <v>50</v>
      </c>
      <c r="C28">
        <v>2</v>
      </c>
      <c r="D28" s="14">
        <v>532078</v>
      </c>
    </row>
    <row r="29" spans="2:4" x14ac:dyDescent="0.2">
      <c r="B29" t="s">
        <v>50</v>
      </c>
      <c r="C29">
        <v>3</v>
      </c>
      <c r="D29" s="12">
        <v>531875</v>
      </c>
    </row>
    <row r="30" spans="2:4" x14ac:dyDescent="0.2">
      <c r="B30" t="s">
        <v>50</v>
      </c>
      <c r="C30">
        <v>4</v>
      </c>
      <c r="D30" s="12">
        <v>527305</v>
      </c>
    </row>
    <row r="31" spans="2:4" x14ac:dyDescent="0.2">
      <c r="B31" t="s">
        <v>50</v>
      </c>
      <c r="C31">
        <v>5</v>
      </c>
      <c r="D31" s="12">
        <v>537098</v>
      </c>
    </row>
    <row r="32" spans="2:4" x14ac:dyDescent="0.2">
      <c r="B32" t="s">
        <v>51</v>
      </c>
      <c r="C32">
        <v>1</v>
      </c>
      <c r="D32" s="12">
        <v>983056</v>
      </c>
    </row>
    <row r="33" spans="2:4" x14ac:dyDescent="0.2">
      <c r="B33" t="s">
        <v>51</v>
      </c>
      <c r="C33">
        <v>2</v>
      </c>
      <c r="D33" s="12">
        <v>1029423</v>
      </c>
    </row>
    <row r="34" spans="2:4" x14ac:dyDescent="0.2">
      <c r="B34" t="s">
        <v>51</v>
      </c>
      <c r="C34">
        <v>3</v>
      </c>
      <c r="D34" s="12">
        <v>920720</v>
      </c>
    </row>
    <row r="35" spans="2:4" x14ac:dyDescent="0.2">
      <c r="B35" t="s">
        <v>51</v>
      </c>
      <c r="C35">
        <v>4</v>
      </c>
      <c r="D35" s="12">
        <v>881483</v>
      </c>
    </row>
    <row r="36" spans="2:4" x14ac:dyDescent="0.2">
      <c r="B36" t="s">
        <v>51</v>
      </c>
      <c r="C36">
        <v>5</v>
      </c>
      <c r="D36" s="12">
        <v>1128544</v>
      </c>
    </row>
    <row r="48" spans="2:4" ht="19" x14ac:dyDescent="0.25">
      <c r="B48" s="20" t="s">
        <v>53</v>
      </c>
      <c r="C48" s="20"/>
      <c r="D48" s="20"/>
    </row>
    <row r="49" spans="2:4" x14ac:dyDescent="0.2">
      <c r="B49" t="s">
        <v>42</v>
      </c>
      <c r="C49" t="s">
        <v>43</v>
      </c>
      <c r="D49" t="s">
        <v>1</v>
      </c>
    </row>
    <row r="50" spans="2:4" x14ac:dyDescent="0.2">
      <c r="B50" t="s">
        <v>50</v>
      </c>
      <c r="C50">
        <v>1</v>
      </c>
      <c r="D50" s="13">
        <v>498854</v>
      </c>
    </row>
    <row r="51" spans="2:4" x14ac:dyDescent="0.2">
      <c r="B51" t="s">
        <v>50</v>
      </c>
      <c r="C51">
        <v>2</v>
      </c>
      <c r="D51" s="13">
        <v>499980</v>
      </c>
    </row>
    <row r="52" spans="2:4" x14ac:dyDescent="0.2">
      <c r="B52" t="s">
        <v>50</v>
      </c>
      <c r="C52">
        <v>3</v>
      </c>
      <c r="D52" s="13">
        <v>499193</v>
      </c>
    </row>
    <row r="53" spans="2:4" x14ac:dyDescent="0.2">
      <c r="B53" t="s">
        <v>50</v>
      </c>
      <c r="C53">
        <v>4</v>
      </c>
      <c r="D53" s="13">
        <v>497347</v>
      </c>
    </row>
    <row r="54" spans="2:4" x14ac:dyDescent="0.2">
      <c r="B54" t="s">
        <v>50</v>
      </c>
      <c r="C54">
        <v>5</v>
      </c>
      <c r="D54" s="13">
        <v>497045</v>
      </c>
    </row>
    <row r="55" spans="2:4" x14ac:dyDescent="0.2">
      <c r="B55" t="s">
        <v>51</v>
      </c>
      <c r="C55">
        <v>1</v>
      </c>
      <c r="D55" s="13">
        <v>936424</v>
      </c>
    </row>
    <row r="56" spans="2:4" x14ac:dyDescent="0.2">
      <c r="B56" t="s">
        <v>51</v>
      </c>
      <c r="C56">
        <v>2</v>
      </c>
      <c r="D56" s="13">
        <v>946549</v>
      </c>
    </row>
    <row r="57" spans="2:4" x14ac:dyDescent="0.2">
      <c r="B57" t="s">
        <v>51</v>
      </c>
      <c r="C57">
        <v>3</v>
      </c>
      <c r="D57" s="13">
        <v>853507</v>
      </c>
    </row>
    <row r="58" spans="2:4" x14ac:dyDescent="0.2">
      <c r="B58" t="s">
        <v>51</v>
      </c>
      <c r="C58">
        <v>4</v>
      </c>
      <c r="D58" s="13">
        <v>791433</v>
      </c>
    </row>
    <row r="59" spans="2:4" x14ac:dyDescent="0.2">
      <c r="B59" t="s">
        <v>51</v>
      </c>
      <c r="C59">
        <v>5</v>
      </c>
      <c r="D59" s="13">
        <v>1069429</v>
      </c>
    </row>
    <row r="63" spans="2:4" ht="19" x14ac:dyDescent="0.25">
      <c r="B63" s="20" t="s">
        <v>54</v>
      </c>
      <c r="C63" s="20"/>
      <c r="D63" s="20"/>
    </row>
    <row r="64" spans="2:4" x14ac:dyDescent="0.2">
      <c r="B64" t="s">
        <v>42</v>
      </c>
      <c r="C64" t="s">
        <v>43</v>
      </c>
      <c r="D64" t="s">
        <v>1</v>
      </c>
    </row>
    <row r="65" spans="2:4" x14ac:dyDescent="0.2">
      <c r="B65" t="s">
        <v>50</v>
      </c>
      <c r="C65">
        <v>1</v>
      </c>
      <c r="D65" s="13">
        <v>591</v>
      </c>
    </row>
    <row r="66" spans="2:4" x14ac:dyDescent="0.2">
      <c r="B66" t="s">
        <v>50</v>
      </c>
      <c r="C66">
        <v>2</v>
      </c>
      <c r="D66" s="13">
        <v>455</v>
      </c>
    </row>
    <row r="67" spans="2:4" x14ac:dyDescent="0.2">
      <c r="B67" t="s">
        <v>50</v>
      </c>
      <c r="C67">
        <v>3</v>
      </c>
      <c r="D67" s="13">
        <v>322</v>
      </c>
    </row>
    <row r="68" spans="2:4" x14ac:dyDescent="0.2">
      <c r="B68" t="s">
        <v>50</v>
      </c>
      <c r="C68">
        <v>4</v>
      </c>
      <c r="D68" s="13">
        <v>320</v>
      </c>
    </row>
    <row r="69" spans="2:4" x14ac:dyDescent="0.2">
      <c r="B69" t="s">
        <v>50</v>
      </c>
      <c r="C69">
        <v>5</v>
      </c>
      <c r="D69" s="13">
        <v>352</v>
      </c>
    </row>
    <row r="70" spans="2:4" x14ac:dyDescent="0.2">
      <c r="B70" t="s">
        <v>51</v>
      </c>
      <c r="C70">
        <v>1</v>
      </c>
      <c r="D70" s="13">
        <v>435</v>
      </c>
    </row>
    <row r="71" spans="2:4" x14ac:dyDescent="0.2">
      <c r="B71" t="s">
        <v>51</v>
      </c>
      <c r="C71">
        <v>2</v>
      </c>
      <c r="D71" s="13">
        <v>350</v>
      </c>
    </row>
    <row r="72" spans="2:4" x14ac:dyDescent="0.2">
      <c r="B72" t="s">
        <v>51</v>
      </c>
      <c r="C72">
        <v>3</v>
      </c>
      <c r="D72" s="13">
        <v>302</v>
      </c>
    </row>
    <row r="73" spans="2:4" x14ac:dyDescent="0.2">
      <c r="B73" t="s">
        <v>51</v>
      </c>
      <c r="C73">
        <v>4</v>
      </c>
      <c r="D73" s="13">
        <v>1211</v>
      </c>
    </row>
    <row r="74" spans="2:4" x14ac:dyDescent="0.2">
      <c r="B74" t="s">
        <v>51</v>
      </c>
      <c r="C74">
        <v>5</v>
      </c>
      <c r="D74" s="13">
        <v>1074</v>
      </c>
    </row>
    <row r="77" spans="2:4" ht="19" x14ac:dyDescent="0.25">
      <c r="B77" s="20" t="s">
        <v>55</v>
      </c>
      <c r="C77" s="20"/>
      <c r="D77" s="20"/>
    </row>
    <row r="78" spans="2:4" x14ac:dyDescent="0.2">
      <c r="B78" t="s">
        <v>42</v>
      </c>
      <c r="C78" t="s">
        <v>43</v>
      </c>
      <c r="D78" t="s">
        <v>1</v>
      </c>
    </row>
    <row r="79" spans="2:4" x14ac:dyDescent="0.2">
      <c r="B79" t="s">
        <v>50</v>
      </c>
      <c r="C79">
        <v>1</v>
      </c>
      <c r="D79" s="13">
        <v>48839</v>
      </c>
    </row>
    <row r="80" spans="2:4" x14ac:dyDescent="0.2">
      <c r="B80" t="s">
        <v>50</v>
      </c>
      <c r="C80">
        <v>2</v>
      </c>
      <c r="D80" s="13">
        <v>47787</v>
      </c>
    </row>
    <row r="81" spans="2:4" x14ac:dyDescent="0.2">
      <c r="B81" t="s">
        <v>50</v>
      </c>
      <c r="C81">
        <v>3</v>
      </c>
      <c r="D81" s="13">
        <v>48882</v>
      </c>
    </row>
    <row r="82" spans="2:4" x14ac:dyDescent="0.2">
      <c r="B82" t="s">
        <v>50</v>
      </c>
      <c r="C82">
        <v>4</v>
      </c>
      <c r="D82" s="13">
        <v>48892</v>
      </c>
    </row>
    <row r="83" spans="2:4" x14ac:dyDescent="0.2">
      <c r="B83" t="s">
        <v>50</v>
      </c>
      <c r="C83">
        <v>5</v>
      </c>
      <c r="D83" s="13">
        <v>48784</v>
      </c>
    </row>
    <row r="84" spans="2:4" x14ac:dyDescent="0.2">
      <c r="B84" t="s">
        <v>51</v>
      </c>
      <c r="C84">
        <v>1</v>
      </c>
      <c r="D84" s="13">
        <v>157605</v>
      </c>
    </row>
    <row r="85" spans="2:4" x14ac:dyDescent="0.2">
      <c r="B85" t="s">
        <v>51</v>
      </c>
      <c r="C85">
        <v>2</v>
      </c>
      <c r="D85" s="13">
        <v>56982</v>
      </c>
    </row>
    <row r="86" spans="2:4" x14ac:dyDescent="0.2">
      <c r="B86" t="s">
        <v>51</v>
      </c>
      <c r="C86">
        <v>3</v>
      </c>
      <c r="D86" s="13">
        <v>108050</v>
      </c>
    </row>
    <row r="87" spans="2:4" x14ac:dyDescent="0.2">
      <c r="B87" t="s">
        <v>51</v>
      </c>
      <c r="C87">
        <v>4</v>
      </c>
      <c r="D87" s="13">
        <v>116692</v>
      </c>
    </row>
    <row r="88" spans="2:4" x14ac:dyDescent="0.2">
      <c r="B88" t="s">
        <v>51</v>
      </c>
      <c r="C88">
        <v>5</v>
      </c>
      <c r="D88" s="13">
        <v>122566</v>
      </c>
    </row>
    <row r="91" spans="2:4" ht="19" x14ac:dyDescent="0.25">
      <c r="B91" s="20" t="s">
        <v>56</v>
      </c>
      <c r="C91" s="20"/>
      <c r="D91" s="20"/>
    </row>
    <row r="92" spans="2:4" x14ac:dyDescent="0.2">
      <c r="B92" t="s">
        <v>42</v>
      </c>
      <c r="C92" t="s">
        <v>43</v>
      </c>
      <c r="D92" t="s">
        <v>1</v>
      </c>
    </row>
    <row r="93" spans="2:4" x14ac:dyDescent="0.2">
      <c r="B93" t="s">
        <v>50</v>
      </c>
      <c r="C93">
        <v>1</v>
      </c>
      <c r="D93" s="13">
        <v>198</v>
      </c>
    </row>
    <row r="94" spans="2:4" x14ac:dyDescent="0.2">
      <c r="B94" t="s">
        <v>50</v>
      </c>
      <c r="C94">
        <v>2</v>
      </c>
      <c r="D94" s="13">
        <v>220</v>
      </c>
    </row>
    <row r="95" spans="2:4" x14ac:dyDescent="0.2">
      <c r="B95" t="s">
        <v>50</v>
      </c>
      <c r="C95">
        <v>3</v>
      </c>
      <c r="D95" s="13">
        <v>215</v>
      </c>
    </row>
    <row r="96" spans="2:4" x14ac:dyDescent="0.2">
      <c r="B96" t="s">
        <v>50</v>
      </c>
      <c r="C96">
        <v>4</v>
      </c>
      <c r="D96" s="13">
        <v>220</v>
      </c>
    </row>
    <row r="97" spans="2:5" x14ac:dyDescent="0.2">
      <c r="B97" t="s">
        <v>50</v>
      </c>
      <c r="C97">
        <v>5</v>
      </c>
      <c r="D97" s="13">
        <v>221</v>
      </c>
    </row>
    <row r="98" spans="2:5" x14ac:dyDescent="0.2">
      <c r="B98" t="s">
        <v>51</v>
      </c>
      <c r="C98">
        <v>1</v>
      </c>
      <c r="D98" s="13">
        <v>257</v>
      </c>
    </row>
    <row r="99" spans="2:5" x14ac:dyDescent="0.2">
      <c r="B99" t="s">
        <v>51</v>
      </c>
      <c r="C99">
        <v>2</v>
      </c>
      <c r="D99" s="13">
        <v>241</v>
      </c>
    </row>
    <row r="100" spans="2:5" x14ac:dyDescent="0.2">
      <c r="B100" t="s">
        <v>51</v>
      </c>
      <c r="C100">
        <v>3</v>
      </c>
      <c r="D100" s="13">
        <v>327</v>
      </c>
    </row>
    <row r="101" spans="2:5" x14ac:dyDescent="0.2">
      <c r="B101" t="s">
        <v>51</v>
      </c>
      <c r="C101">
        <v>4</v>
      </c>
      <c r="D101" s="13">
        <v>250</v>
      </c>
    </row>
    <row r="102" spans="2:5" x14ac:dyDescent="0.2">
      <c r="B102" t="s">
        <v>51</v>
      </c>
      <c r="C102">
        <v>5</v>
      </c>
      <c r="D102" s="13">
        <v>455</v>
      </c>
    </row>
    <row r="103" spans="2:5" x14ac:dyDescent="0.2">
      <c r="D103" s="16"/>
    </row>
    <row r="105" spans="2:5" x14ac:dyDescent="0.2">
      <c r="B105" t="s">
        <v>42</v>
      </c>
      <c r="C105" t="s">
        <v>33</v>
      </c>
      <c r="D105" t="s">
        <v>31</v>
      </c>
      <c r="E105" t="s">
        <v>57</v>
      </c>
    </row>
    <row r="106" spans="2:5" x14ac:dyDescent="0.2">
      <c r="B106" t="s">
        <v>50</v>
      </c>
      <c r="C106" t="s">
        <v>34</v>
      </c>
      <c r="D106">
        <v>10</v>
      </c>
      <c r="E106">
        <f t="shared" ref="E106" si="0">SUM(D93:D97)/5</f>
        <v>214.8</v>
      </c>
    </row>
    <row r="107" spans="2:5" x14ac:dyDescent="0.2">
      <c r="B107" t="s">
        <v>50</v>
      </c>
      <c r="C107" t="s">
        <v>34</v>
      </c>
      <c r="D107">
        <v>100</v>
      </c>
      <c r="E107">
        <f>SUM(D65:D69)/5</f>
        <v>408</v>
      </c>
    </row>
    <row r="108" spans="2:5" x14ac:dyDescent="0.2">
      <c r="B108" t="s">
        <v>50</v>
      </c>
      <c r="C108" t="s">
        <v>35</v>
      </c>
      <c r="D108">
        <v>10</v>
      </c>
      <c r="E108">
        <f>SUM(D79:D83)/5</f>
        <v>48636.800000000003</v>
      </c>
    </row>
    <row r="109" spans="2:5" x14ac:dyDescent="0.2">
      <c r="B109" t="s">
        <v>50</v>
      </c>
      <c r="C109" t="s">
        <v>35</v>
      </c>
      <c r="D109">
        <v>100</v>
      </c>
      <c r="E109" s="8">
        <f>SUM(D50:D54)/5</f>
        <v>498483.8</v>
      </c>
    </row>
    <row r="110" spans="2:5" x14ac:dyDescent="0.2">
      <c r="B110" t="s">
        <v>51</v>
      </c>
      <c r="C110" t="s">
        <v>34</v>
      </c>
      <c r="D110">
        <v>10</v>
      </c>
      <c r="E110">
        <f>SUM(D98:D102)/5</f>
        <v>306</v>
      </c>
    </row>
    <row r="111" spans="2:5" x14ac:dyDescent="0.2">
      <c r="B111" t="s">
        <v>51</v>
      </c>
      <c r="C111" t="s">
        <v>34</v>
      </c>
      <c r="D111">
        <v>100</v>
      </c>
      <c r="E111">
        <f>SUM(D70:D74)/5</f>
        <v>674.4</v>
      </c>
    </row>
    <row r="112" spans="2:5" x14ac:dyDescent="0.2">
      <c r="B112" t="s">
        <v>51</v>
      </c>
      <c r="C112" t="s">
        <v>35</v>
      </c>
      <c r="D112">
        <v>10</v>
      </c>
      <c r="E112">
        <f>SUM(D84:D88)/5</f>
        <v>112379</v>
      </c>
    </row>
    <row r="113" spans="2:5" x14ac:dyDescent="0.2">
      <c r="B113" s="15" t="s">
        <v>51</v>
      </c>
      <c r="C113" t="s">
        <v>35</v>
      </c>
      <c r="D113">
        <v>100</v>
      </c>
      <c r="E113">
        <f>SUM(D55:D59)/5</f>
        <v>919468.4</v>
      </c>
    </row>
  </sheetData>
  <mergeCells count="6">
    <mergeCell ref="B91:D91"/>
    <mergeCell ref="B3:D3"/>
    <mergeCell ref="B25:D25"/>
    <mergeCell ref="B48:D48"/>
    <mergeCell ref="B63:D63"/>
    <mergeCell ref="B77:D77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Rinkeby 10 Votes</vt:lpstr>
      <vt:lpstr>Ropsten 10 Votes</vt:lpstr>
      <vt:lpstr>Clique 10 Votes</vt:lpstr>
      <vt:lpstr>Clique 100 Votes</vt:lpstr>
      <vt:lpstr>Ethash 10 Votes</vt:lpstr>
      <vt:lpstr>Ethash 100 Votes</vt:lpstr>
      <vt:lpstr>Robsten vs Rinkeby</vt:lpstr>
      <vt:lpstr>Clique vs Ethash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2020-04-28T16:05:23Z</dcterms:created>
  <dcterms:modified xsi:type="dcterms:W3CDTF">2020-05-01T12:44:57Z</dcterms:modified>
</cp:coreProperties>
</file>