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gclawson/Documents/UCSB/Winter 2020/ESM260/ESM260_PS1/"/>
    </mc:Choice>
  </mc:AlternateContent>
  <xr:revisionPtr revIDLastSave="0" documentId="13_ncr:1_{B181622F-EBFC-6641-AB53-7C7B75EE40A0}" xr6:coauthVersionLast="36" xr6:coauthVersionMax="36" xr10:uidLastSave="{00000000-0000-0000-0000-000000000000}"/>
  <bookViews>
    <workbookView xWindow="1420" yWindow="460" windowWidth="23860" windowHeight="16600" activeTab="3" xr2:uid="{00000000-000D-0000-FFFF-FFFF00000000}"/>
  </bookViews>
  <sheets>
    <sheet name="Sheet1" sheetId="1" r:id="rId1"/>
    <sheet name="adults" sheetId="2" r:id="rId2"/>
    <sheet name="recruits" sheetId="3" r:id="rId3"/>
    <sheet name="recruits_3" sheetId="4" r:id="rId4"/>
  </sheets>
  <calcPr calcId="181029" concurrentCalc="0"/>
</workbook>
</file>

<file path=xl/calcChain.xml><?xml version="1.0" encoding="utf-8"?>
<calcChain xmlns="http://schemas.openxmlformats.org/spreadsheetml/2006/main">
  <c r="G49" i="4" l="1"/>
  <c r="G77" i="4"/>
  <c r="G72" i="4"/>
  <c r="G70" i="4"/>
  <c r="G65" i="4"/>
  <c r="G53" i="4"/>
  <c r="G58" i="4"/>
  <c r="G44" i="4"/>
  <c r="G37" i="4"/>
  <c r="G32" i="4"/>
  <c r="G30" i="4"/>
  <c r="G25" i="4"/>
  <c r="G18" i="4"/>
  <c r="G13" i="4"/>
  <c r="G9" i="4"/>
  <c r="G4" i="4"/>
  <c r="G49" i="1"/>
  <c r="F49" i="1"/>
  <c r="D49" i="1"/>
  <c r="C49" i="1"/>
  <c r="G46" i="1"/>
  <c r="F46" i="1"/>
  <c r="D46" i="1"/>
  <c r="C46" i="1"/>
  <c r="G38" i="1"/>
  <c r="F38" i="1"/>
  <c r="D38" i="1"/>
  <c r="C38" i="1"/>
  <c r="G33" i="1"/>
  <c r="F33" i="1"/>
  <c r="D33" i="1"/>
  <c r="C33" i="1"/>
  <c r="I19" i="1"/>
  <c r="G19" i="1"/>
  <c r="F19" i="1"/>
  <c r="D19" i="1"/>
  <c r="C19" i="1"/>
  <c r="I18" i="1"/>
  <c r="G18" i="1"/>
  <c r="F18" i="1"/>
  <c r="D18" i="1"/>
  <c r="C18" i="1"/>
  <c r="I17" i="1"/>
  <c r="G17" i="1"/>
  <c r="F17" i="1"/>
  <c r="D17" i="1"/>
  <c r="C17" i="1"/>
  <c r="I15" i="1"/>
  <c r="G15" i="1"/>
  <c r="F15" i="1"/>
  <c r="D15" i="1"/>
  <c r="C15" i="1"/>
  <c r="I12" i="1"/>
  <c r="G12" i="1"/>
  <c r="F12" i="1"/>
  <c r="D12" i="1"/>
  <c r="C12" i="1"/>
  <c r="I11" i="1"/>
  <c r="G11" i="1"/>
  <c r="F11" i="1"/>
  <c r="D11" i="1"/>
  <c r="C11" i="1"/>
  <c r="I10" i="1"/>
  <c r="G10" i="1"/>
  <c r="F10" i="1"/>
  <c r="D10" i="1"/>
  <c r="C10" i="1"/>
  <c r="I9" i="1"/>
  <c r="G9" i="1"/>
  <c r="F9" i="1"/>
  <c r="D9" i="1"/>
  <c r="C9" i="1"/>
</calcChain>
</file>

<file path=xl/sharedStrings.xml><?xml version="1.0" encoding="utf-8"?>
<sst xmlns="http://schemas.openxmlformats.org/spreadsheetml/2006/main" count="627" uniqueCount="50">
  <si>
    <t>Data sets for Rarotonga and Aitutaki</t>
  </si>
  <si>
    <r>
      <t>I.  Mean density of Adult Organisms (</t>
    </r>
    <r>
      <rPr>
        <b/>
        <i/>
        <sz val="12"/>
        <rFont val="Arial"/>
        <family val="2"/>
      </rPr>
      <t>+/- 95% Confidence Intervals)</t>
    </r>
  </si>
  <si>
    <t>95% CI (+/-) for</t>
  </si>
  <si>
    <t>Rarotonga</t>
  </si>
  <si>
    <t>Aitutaki</t>
  </si>
  <si>
    <t>each sampling date</t>
  </si>
  <si>
    <r>
      <t>Adult Fish: number per 100 m</t>
    </r>
    <r>
      <rPr>
        <b/>
        <i/>
        <vertAlign val="superscript"/>
        <sz val="12"/>
        <rFont val="Arial"/>
        <family val="2"/>
      </rPr>
      <t>2</t>
    </r>
    <r>
      <rPr>
        <b/>
        <i/>
        <sz val="12"/>
        <rFont val="Arial"/>
        <family val="2"/>
      </rPr>
      <t xml:space="preserve"> of reef</t>
    </r>
  </si>
  <si>
    <t>Surgeonfish (herbivores)</t>
  </si>
  <si>
    <t>Coral Trout (predators of adult fishes)</t>
  </si>
  <si>
    <t>Spotted Damselfish (eats zooplankton)</t>
  </si>
  <si>
    <t>Yellow Damselfish (eats zooplankton)</t>
  </si>
  <si>
    <r>
      <t>Other Organisms: amount of bottom covered (m</t>
    </r>
    <r>
      <rPr>
        <b/>
        <i/>
        <vertAlign val="superscript"/>
        <sz val="12"/>
        <rFont val="Arial"/>
        <family val="2"/>
      </rPr>
      <t>2</t>
    </r>
    <r>
      <rPr>
        <b/>
        <i/>
        <sz val="12"/>
        <rFont val="Arial"/>
        <family val="2"/>
      </rPr>
      <t>) per 100 m</t>
    </r>
    <r>
      <rPr>
        <b/>
        <i/>
        <vertAlign val="superscript"/>
        <sz val="12"/>
        <rFont val="Arial"/>
        <family val="2"/>
      </rPr>
      <t>2</t>
    </r>
    <r>
      <rPr>
        <b/>
        <i/>
        <sz val="12"/>
        <rFont val="Arial"/>
        <family val="2"/>
      </rPr>
      <t xml:space="preserve"> of reef area</t>
    </r>
  </si>
  <si>
    <t>Mounding Corals</t>
  </si>
  <si>
    <t>Coarse-branching Corals</t>
  </si>
  <si>
    <t>Fine-branching Corals</t>
  </si>
  <si>
    <t>Sea Anemones</t>
  </si>
  <si>
    <t>Algae</t>
  </si>
  <si>
    <r>
      <t>II. Mean Number of Newly Recuited (young) Fish per 1 m</t>
    </r>
    <r>
      <rPr>
        <b/>
        <i/>
        <vertAlign val="superscript"/>
        <sz val="12"/>
        <rFont val="Arial"/>
        <family val="2"/>
      </rPr>
      <t>2</t>
    </r>
    <r>
      <rPr>
        <b/>
        <i/>
        <sz val="12"/>
        <rFont val="Arial"/>
        <family val="2"/>
      </rPr>
      <t xml:space="preserve"> of Microhabitat (+/- 95% Confidence Intervals)</t>
    </r>
  </si>
  <si>
    <t>Fish</t>
  </si>
  <si>
    <t>Microhabitat</t>
  </si>
  <si>
    <t>Surgeonfish</t>
  </si>
  <si>
    <t>Mounding Coral</t>
  </si>
  <si>
    <t>Corase-branching Coral</t>
  </si>
  <si>
    <t>Fine-branching Coral</t>
  </si>
  <si>
    <t>SeaAnemones</t>
  </si>
  <si>
    <t>Coral Trout</t>
  </si>
  <si>
    <t>Spotted Damselfish</t>
  </si>
  <si>
    <t>Yellow Damselfish</t>
  </si>
  <si>
    <t xml:space="preserve">2009 Data </t>
  </si>
  <si>
    <t>2018 Data</t>
  </si>
  <si>
    <t>Surveys of Organisms in Lagoons in 2009 and 2018</t>
  </si>
  <si>
    <t xml:space="preserve">2018 Data </t>
  </si>
  <si>
    <t>fish</t>
  </si>
  <si>
    <t>microhabitat</t>
  </si>
  <si>
    <t>location</t>
  </si>
  <si>
    <t>year</t>
  </si>
  <si>
    <t>density</t>
  </si>
  <si>
    <t>surgeonfish</t>
  </si>
  <si>
    <t>organism</t>
  </si>
  <si>
    <t>ci</t>
  </si>
  <si>
    <t>coral trout</t>
  </si>
  <si>
    <t>spotted damsel</t>
  </si>
  <si>
    <t>yellow damsel</t>
  </si>
  <si>
    <t>mounding corals</t>
  </si>
  <si>
    <t>coarse-branching corals</t>
  </si>
  <si>
    <t>fine-branching corals</t>
  </si>
  <si>
    <t>sea anemones</t>
  </si>
  <si>
    <t>algae</t>
  </si>
  <si>
    <t>recruits</t>
  </si>
  <si>
    <t>recruits_100m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</si>
</sst>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i/>
      <vertAlign val="superscript"/>
      <sz val="12"/>
      <name val="Arial"/>
      <family val="2"/>
    </font>
    <font>
      <sz val="10"/>
      <color rgb="FF000000"/>
      <name val="Arial Unicode MS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4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ill="1"/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4"/>
  <sheetViews>
    <sheetView workbookViewId="0">
      <selection activeCell="F9" sqref="F9"/>
    </sheetView>
  </sheetViews>
  <sheetFormatPr baseColWidth="10" defaultColWidth="8.83203125" defaultRowHeight="13"/>
  <cols>
    <col min="1" max="1" width="21.1640625" customWidth="1"/>
    <col min="2" max="2" width="26.6640625" customWidth="1"/>
    <col min="3" max="3" width="13.5" customWidth="1"/>
    <col min="4" max="4" width="10.5" customWidth="1"/>
    <col min="6" max="6" width="13.5" customWidth="1"/>
    <col min="7" max="7" width="10.5" customWidth="1"/>
    <col min="9" max="9" width="11.83203125" customWidth="1"/>
    <col min="13" max="13" width="10.1640625" bestFit="1" customWidth="1"/>
    <col min="14" max="14" width="10.5" bestFit="1" customWidth="1"/>
  </cols>
  <sheetData>
    <row r="1" spans="1:13" ht="18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M1" s="13"/>
    </row>
    <row r="2" spans="1:13" ht="16">
      <c r="A2" s="17" t="s">
        <v>30</v>
      </c>
      <c r="B2" s="17"/>
      <c r="C2" s="17"/>
      <c r="D2" s="17"/>
      <c r="E2" s="17"/>
      <c r="F2" s="17"/>
      <c r="G2" s="17"/>
      <c r="H2" s="17"/>
      <c r="I2" s="17"/>
      <c r="J2" s="17"/>
    </row>
    <row r="3" spans="1:13" ht="28.5" customHeight="1">
      <c r="B3" s="1"/>
      <c r="C3" s="1"/>
      <c r="D3" s="1"/>
      <c r="E3" s="1"/>
      <c r="F3" s="1"/>
      <c r="G3" s="1"/>
      <c r="H3" s="1"/>
      <c r="I3" s="1"/>
    </row>
    <row r="4" spans="1:13" ht="16">
      <c r="A4" s="8" t="s">
        <v>1</v>
      </c>
      <c r="B4" s="10"/>
      <c r="C4" s="10"/>
      <c r="D4" s="10"/>
      <c r="E4" s="10"/>
      <c r="F4" s="10"/>
      <c r="G4" s="10"/>
      <c r="H4" s="10"/>
      <c r="I4" s="10"/>
      <c r="J4" s="11"/>
    </row>
    <row r="5" spans="1:13" ht="16">
      <c r="A5" s="2"/>
      <c r="B5" s="1"/>
      <c r="C5" s="1"/>
      <c r="D5" s="1"/>
      <c r="E5" s="1"/>
      <c r="F5" s="1"/>
      <c r="G5" s="1"/>
      <c r="H5" s="1"/>
      <c r="I5" s="1"/>
    </row>
    <row r="6" spans="1:13" ht="16">
      <c r="B6" s="2"/>
      <c r="C6" s="14" t="s">
        <v>28</v>
      </c>
      <c r="D6" s="15"/>
      <c r="E6" s="2"/>
      <c r="F6" s="14" t="s">
        <v>29</v>
      </c>
      <c r="G6" s="15"/>
      <c r="H6" s="1"/>
      <c r="I6" s="3" t="s">
        <v>2</v>
      </c>
    </row>
    <row r="7" spans="1:13" ht="16">
      <c r="A7" s="1"/>
      <c r="B7" s="1"/>
      <c r="C7" s="3" t="s">
        <v>3</v>
      </c>
      <c r="D7" s="3" t="s">
        <v>4</v>
      </c>
      <c r="E7" s="2"/>
      <c r="F7" s="3" t="s">
        <v>3</v>
      </c>
      <c r="G7" s="3" t="s">
        <v>4</v>
      </c>
      <c r="H7" s="1"/>
      <c r="I7" s="3" t="s">
        <v>5</v>
      </c>
    </row>
    <row r="8" spans="1:13" ht="18">
      <c r="A8" s="2" t="s">
        <v>6</v>
      </c>
      <c r="B8" s="1"/>
      <c r="C8" s="4"/>
      <c r="D8" s="4"/>
      <c r="E8" s="4"/>
      <c r="F8" s="4"/>
      <c r="G8" s="4"/>
      <c r="H8" s="1"/>
      <c r="I8" s="1"/>
    </row>
    <row r="9" spans="1:13" ht="16">
      <c r="A9" s="1" t="s">
        <v>7</v>
      </c>
      <c r="B9" s="1"/>
      <c r="C9" s="5">
        <f>250</f>
        <v>250</v>
      </c>
      <c r="D9" s="5">
        <f>360</f>
        <v>360</v>
      </c>
      <c r="E9" s="5"/>
      <c r="F9" s="5">
        <f>20</f>
        <v>20</v>
      </c>
      <c r="G9" s="5">
        <f>390</f>
        <v>390</v>
      </c>
      <c r="H9" s="5"/>
      <c r="I9" s="5">
        <f>32</f>
        <v>32</v>
      </c>
    </row>
    <row r="10" spans="1:13" ht="16">
      <c r="A10" s="1" t="s">
        <v>8</v>
      </c>
      <c r="B10" s="1"/>
      <c r="C10" s="5">
        <f>120</f>
        <v>120</v>
      </c>
      <c r="D10" s="6">
        <f>170</f>
        <v>170</v>
      </c>
      <c r="E10" s="5"/>
      <c r="F10" s="6">
        <f>4</f>
        <v>4</v>
      </c>
      <c r="G10" s="6">
        <f>40</f>
        <v>40</v>
      </c>
      <c r="H10" s="5"/>
      <c r="I10" s="5">
        <f>21</f>
        <v>21</v>
      </c>
    </row>
    <row r="11" spans="1:13" ht="16">
      <c r="A11" s="1" t="s">
        <v>9</v>
      </c>
      <c r="B11" s="1"/>
      <c r="C11" s="5">
        <f>520</f>
        <v>520</v>
      </c>
      <c r="D11" s="5">
        <f>910</f>
        <v>910</v>
      </c>
      <c r="E11" s="5"/>
      <c r="F11" s="5">
        <f>19</f>
        <v>19</v>
      </c>
      <c r="G11" s="5">
        <f>257</f>
        <v>257</v>
      </c>
      <c r="H11" s="5"/>
      <c r="I11" s="5">
        <f>47</f>
        <v>47</v>
      </c>
    </row>
    <row r="12" spans="1:13" ht="16">
      <c r="A12" s="1" t="s">
        <v>10</v>
      </c>
      <c r="B12" s="1"/>
      <c r="C12" s="5">
        <f>32</f>
        <v>32</v>
      </c>
      <c r="D12" s="5">
        <f>36</f>
        <v>36</v>
      </c>
      <c r="E12" s="5"/>
      <c r="F12" s="5">
        <f>90</f>
        <v>90</v>
      </c>
      <c r="G12" s="5">
        <f>80</f>
        <v>80</v>
      </c>
      <c r="H12" s="5"/>
      <c r="I12" s="5">
        <f>15</f>
        <v>15</v>
      </c>
    </row>
    <row r="13" spans="1:13" ht="16">
      <c r="A13" s="1"/>
      <c r="B13" s="1"/>
      <c r="C13" s="5"/>
      <c r="D13" s="5"/>
      <c r="E13" s="5"/>
      <c r="F13" s="5"/>
      <c r="G13" s="5"/>
      <c r="H13" s="5"/>
      <c r="I13" s="5"/>
    </row>
    <row r="14" spans="1:13" ht="18">
      <c r="A14" s="2" t="s">
        <v>11</v>
      </c>
      <c r="B14" s="2"/>
      <c r="C14" s="1"/>
      <c r="D14" s="1"/>
      <c r="E14" s="1"/>
      <c r="F14" s="1"/>
      <c r="G14" s="1"/>
      <c r="H14" s="1"/>
      <c r="I14" s="1"/>
    </row>
    <row r="15" spans="1:13" ht="16">
      <c r="A15" s="1" t="s">
        <v>12</v>
      </c>
      <c r="B15" s="1"/>
      <c r="C15" s="6">
        <f>19.5</f>
        <v>19.5</v>
      </c>
      <c r="D15" s="6">
        <f>14.5</f>
        <v>14.5</v>
      </c>
      <c r="E15" s="6"/>
      <c r="F15" s="6">
        <f>18</f>
        <v>18</v>
      </c>
      <c r="G15" s="6">
        <f>15.9</f>
        <v>15.9</v>
      </c>
      <c r="H15" s="6"/>
      <c r="I15" s="6">
        <f>3.5</f>
        <v>3.5</v>
      </c>
    </row>
    <row r="16" spans="1:13" ht="16">
      <c r="A16" s="1" t="s">
        <v>13</v>
      </c>
      <c r="B16" s="1"/>
      <c r="C16" s="5">
        <v>2.8</v>
      </c>
      <c r="D16" s="5">
        <v>3.2</v>
      </c>
      <c r="E16" s="5"/>
      <c r="F16" s="5">
        <v>0.7</v>
      </c>
      <c r="G16" s="5">
        <v>2.4</v>
      </c>
      <c r="H16" s="5"/>
      <c r="I16" s="6">
        <v>0.5</v>
      </c>
    </row>
    <row r="17" spans="1:10" ht="16">
      <c r="A17" s="1" t="s">
        <v>14</v>
      </c>
      <c r="B17" s="1"/>
      <c r="C17" s="6">
        <f>2.2</f>
        <v>2.2000000000000002</v>
      </c>
      <c r="D17" s="6">
        <f>2.5</f>
        <v>2.5</v>
      </c>
      <c r="E17" s="6"/>
      <c r="F17" s="7">
        <f>0.3</f>
        <v>0.3</v>
      </c>
      <c r="G17" s="6">
        <f>3.2</f>
        <v>3.2</v>
      </c>
      <c r="H17" s="6"/>
      <c r="I17" s="6">
        <f>0.9</f>
        <v>0.9</v>
      </c>
    </row>
    <row r="18" spans="1:10" ht="16">
      <c r="A18" s="1" t="s">
        <v>15</v>
      </c>
      <c r="B18" s="1"/>
      <c r="C18" s="6">
        <f>1</f>
        <v>1</v>
      </c>
      <c r="D18" s="5">
        <f>1.8</f>
        <v>1.8</v>
      </c>
      <c r="E18" s="5"/>
      <c r="F18" s="5">
        <f>0.5</f>
        <v>0.5</v>
      </c>
      <c r="G18" s="5">
        <f>0.9</f>
        <v>0.9</v>
      </c>
      <c r="H18" s="5"/>
      <c r="I18" s="5">
        <f>0.1</f>
        <v>0.1</v>
      </c>
    </row>
    <row r="19" spans="1:10" ht="16">
      <c r="A19" s="1" t="s">
        <v>16</v>
      </c>
      <c r="B19" s="1"/>
      <c r="C19" s="6">
        <f>1.7</f>
        <v>1.7</v>
      </c>
      <c r="D19" s="6">
        <f>0.8</f>
        <v>0.8</v>
      </c>
      <c r="E19" s="6"/>
      <c r="F19" s="6">
        <f>5.5</f>
        <v>5.5</v>
      </c>
      <c r="G19" s="6">
        <f>0.4</f>
        <v>0.4</v>
      </c>
      <c r="H19" s="6"/>
      <c r="I19" s="6">
        <f>0.8</f>
        <v>0.8</v>
      </c>
    </row>
    <row r="20" spans="1:10" ht="16">
      <c r="A20" s="1"/>
      <c r="B20" s="1"/>
      <c r="C20" s="1"/>
      <c r="D20" s="1"/>
      <c r="E20" s="1"/>
      <c r="F20" s="1"/>
      <c r="G20" s="1"/>
      <c r="H20" s="1"/>
      <c r="I20" s="1"/>
    </row>
    <row r="21" spans="1:10" ht="16">
      <c r="A21" s="1"/>
      <c r="B21" s="1"/>
      <c r="C21" s="1"/>
      <c r="D21" s="1"/>
      <c r="E21" s="1"/>
      <c r="F21" s="1"/>
      <c r="G21" s="1"/>
      <c r="H21" s="1"/>
      <c r="I21" s="1"/>
    </row>
    <row r="22" spans="1:10" ht="16">
      <c r="A22" s="1"/>
      <c r="B22" s="1"/>
      <c r="C22" s="1"/>
      <c r="D22" s="1"/>
      <c r="E22" s="1"/>
      <c r="F22" s="1"/>
      <c r="G22" s="1"/>
      <c r="H22" s="1"/>
      <c r="I22" s="1"/>
    </row>
    <row r="23" spans="1:10" ht="16">
      <c r="A23" s="1"/>
      <c r="B23" s="1"/>
      <c r="C23" s="1"/>
      <c r="D23" s="1"/>
      <c r="E23" s="1"/>
      <c r="F23" s="1"/>
      <c r="G23" s="1"/>
      <c r="H23" s="1"/>
      <c r="I23" s="1"/>
    </row>
    <row r="24" spans="1:10" ht="16">
      <c r="A24" s="1"/>
      <c r="B24" s="1"/>
      <c r="C24" s="4"/>
      <c r="D24" s="4"/>
      <c r="E24" s="4"/>
      <c r="F24" s="4"/>
      <c r="G24" s="4"/>
      <c r="H24" s="1"/>
      <c r="I24" s="1"/>
    </row>
    <row r="25" spans="1:10" ht="16">
      <c r="A25" s="1"/>
      <c r="B25" s="1"/>
      <c r="C25" s="4"/>
      <c r="D25" s="4"/>
      <c r="E25" s="4"/>
      <c r="F25" s="4"/>
      <c r="G25" s="4"/>
      <c r="H25" s="1"/>
      <c r="I25" s="1"/>
    </row>
    <row r="26" spans="1:10" ht="18">
      <c r="A26" s="8" t="s">
        <v>17</v>
      </c>
      <c r="B26" s="8"/>
      <c r="C26" s="9"/>
      <c r="D26" s="9"/>
      <c r="E26" s="9"/>
      <c r="F26" s="9"/>
      <c r="G26" s="9"/>
      <c r="H26" s="10"/>
      <c r="I26" s="10"/>
      <c r="J26" s="11"/>
    </row>
    <row r="27" spans="1:10" ht="16">
      <c r="A27" s="1"/>
      <c r="B27" s="1"/>
      <c r="C27" s="4"/>
      <c r="D27" s="4"/>
      <c r="E27" s="4"/>
      <c r="F27" s="4"/>
      <c r="G27" s="4"/>
      <c r="H27" s="1"/>
      <c r="I27" s="1"/>
    </row>
    <row r="28" spans="1:10" ht="16">
      <c r="A28" s="1"/>
      <c r="B28" s="1"/>
      <c r="C28" s="14" t="s">
        <v>28</v>
      </c>
      <c r="D28" s="15"/>
      <c r="E28" s="2"/>
      <c r="F28" s="14" t="s">
        <v>31</v>
      </c>
      <c r="G28" s="15"/>
      <c r="H28" s="1"/>
      <c r="I28" s="3" t="s">
        <v>2</v>
      </c>
    </row>
    <row r="29" spans="1:10" ht="16">
      <c r="A29" s="1"/>
      <c r="B29" s="1"/>
      <c r="C29" s="3" t="s">
        <v>3</v>
      </c>
      <c r="D29" s="3" t="s">
        <v>4</v>
      </c>
      <c r="E29" s="2"/>
      <c r="F29" s="3" t="s">
        <v>3</v>
      </c>
      <c r="G29" s="3" t="s">
        <v>4</v>
      </c>
      <c r="H29" s="1"/>
      <c r="I29" s="3" t="s">
        <v>5</v>
      </c>
    </row>
    <row r="30" spans="1:10" ht="16">
      <c r="A30" s="2" t="s">
        <v>18</v>
      </c>
      <c r="B30" s="2" t="s">
        <v>19</v>
      </c>
      <c r="C30" s="4"/>
      <c r="D30" s="4"/>
      <c r="E30" s="4"/>
      <c r="F30" s="4"/>
      <c r="G30" s="4"/>
      <c r="H30" s="1"/>
      <c r="I30" s="1"/>
    </row>
    <row r="31" spans="1:10" ht="16">
      <c r="A31" s="1" t="s">
        <v>20</v>
      </c>
      <c r="B31" s="1" t="s">
        <v>21</v>
      </c>
      <c r="C31" s="1">
        <v>0</v>
      </c>
      <c r="D31" s="1">
        <v>0</v>
      </c>
      <c r="E31" s="1"/>
      <c r="F31" s="1">
        <v>0</v>
      </c>
      <c r="G31" s="1">
        <v>0</v>
      </c>
      <c r="H31" s="1"/>
      <c r="I31" s="1">
        <v>0</v>
      </c>
    </row>
    <row r="32" spans="1:10" ht="16">
      <c r="A32" s="1"/>
      <c r="B32" s="1" t="s">
        <v>22</v>
      </c>
      <c r="C32" s="1">
        <v>0</v>
      </c>
      <c r="D32" s="1">
        <v>0</v>
      </c>
      <c r="E32" s="1"/>
      <c r="F32" s="1">
        <v>0</v>
      </c>
      <c r="G32" s="1">
        <v>0</v>
      </c>
      <c r="H32" s="1"/>
      <c r="I32" s="1">
        <v>0</v>
      </c>
    </row>
    <row r="33" spans="1:9" ht="16">
      <c r="A33" s="1"/>
      <c r="B33" s="1" t="s">
        <v>23</v>
      </c>
      <c r="C33" s="1">
        <f>13*1.5</f>
        <v>19.5</v>
      </c>
      <c r="D33" s="1">
        <f>18*1.5</f>
        <v>27</v>
      </c>
      <c r="E33" s="1"/>
      <c r="F33" s="1">
        <f>22*1.5</f>
        <v>33</v>
      </c>
      <c r="G33" s="1">
        <f>17*1.5</f>
        <v>25.5</v>
      </c>
      <c r="H33" s="1"/>
      <c r="I33" s="1">
        <v>10</v>
      </c>
    </row>
    <row r="34" spans="1:9" ht="16">
      <c r="A34" s="1"/>
      <c r="B34" s="1" t="s">
        <v>24</v>
      </c>
      <c r="C34" s="1">
        <v>0</v>
      </c>
      <c r="D34" s="1">
        <v>0</v>
      </c>
      <c r="E34" s="1"/>
      <c r="F34" s="1">
        <v>0</v>
      </c>
      <c r="G34" s="1">
        <v>0</v>
      </c>
      <c r="H34" s="1"/>
      <c r="I34" s="1">
        <v>0</v>
      </c>
    </row>
    <row r="35" spans="1:9" ht="16">
      <c r="A35" s="1"/>
      <c r="B35" s="1" t="s">
        <v>16</v>
      </c>
      <c r="C35" s="1">
        <v>0</v>
      </c>
      <c r="D35" s="1">
        <v>0</v>
      </c>
      <c r="E35" s="1"/>
      <c r="F35" s="1">
        <v>0</v>
      </c>
      <c r="G35" s="1">
        <v>0</v>
      </c>
      <c r="H35" s="1"/>
      <c r="I35" s="1">
        <v>0</v>
      </c>
    </row>
    <row r="36" spans="1:9" ht="16">
      <c r="A36" s="1"/>
      <c r="B36" s="1"/>
      <c r="C36" s="1"/>
      <c r="D36" s="1"/>
      <c r="E36" s="1"/>
      <c r="F36" s="1"/>
      <c r="G36" s="1"/>
      <c r="H36" s="1"/>
      <c r="I36" s="1"/>
    </row>
    <row r="37" spans="1:9" ht="16">
      <c r="A37" s="1" t="s">
        <v>25</v>
      </c>
      <c r="B37" s="1" t="s">
        <v>21</v>
      </c>
      <c r="C37" s="1">
        <v>0</v>
      </c>
      <c r="D37" s="1">
        <v>0</v>
      </c>
      <c r="E37" s="1"/>
      <c r="F37" s="1">
        <v>0</v>
      </c>
      <c r="G37" s="1">
        <v>0</v>
      </c>
      <c r="H37" s="1"/>
      <c r="I37" s="1">
        <v>0</v>
      </c>
    </row>
    <row r="38" spans="1:9" ht="16">
      <c r="A38" s="1"/>
      <c r="B38" s="1" t="s">
        <v>22</v>
      </c>
      <c r="C38" s="1">
        <f>7*1.5</f>
        <v>10.5</v>
      </c>
      <c r="D38" s="1">
        <f>7*1.5</f>
        <v>10.5</v>
      </c>
      <c r="E38" s="1"/>
      <c r="F38" s="1">
        <f>1*1.5</f>
        <v>1.5</v>
      </c>
      <c r="G38" s="1">
        <f>5*1.5</f>
        <v>7.5</v>
      </c>
      <c r="H38" s="1"/>
      <c r="I38" s="1">
        <v>2.5</v>
      </c>
    </row>
    <row r="39" spans="1:9" ht="16">
      <c r="A39" s="1"/>
      <c r="B39" s="1" t="s">
        <v>23</v>
      </c>
      <c r="C39" s="1">
        <v>0</v>
      </c>
      <c r="D39" s="1">
        <v>0</v>
      </c>
      <c r="E39" s="1"/>
      <c r="F39" s="1">
        <v>0</v>
      </c>
      <c r="G39" s="1">
        <v>0</v>
      </c>
      <c r="H39" s="1"/>
      <c r="I39" s="1">
        <v>0</v>
      </c>
    </row>
    <row r="40" spans="1:9" ht="16">
      <c r="A40" s="1"/>
      <c r="B40" s="1" t="s">
        <v>24</v>
      </c>
      <c r="C40" s="1">
        <v>0</v>
      </c>
      <c r="D40" s="1">
        <v>0</v>
      </c>
      <c r="E40" s="1"/>
      <c r="F40" s="1">
        <v>0</v>
      </c>
      <c r="G40" s="1">
        <v>0</v>
      </c>
      <c r="H40" s="1"/>
      <c r="I40" s="1">
        <v>0</v>
      </c>
    </row>
    <row r="41" spans="1:9" ht="16">
      <c r="A41" s="1"/>
      <c r="B41" s="1" t="s">
        <v>16</v>
      </c>
      <c r="C41" s="1">
        <v>0</v>
      </c>
      <c r="D41" s="1">
        <v>0</v>
      </c>
      <c r="E41" s="1"/>
      <c r="F41" s="1">
        <v>0</v>
      </c>
      <c r="G41" s="1">
        <v>0</v>
      </c>
      <c r="H41" s="1"/>
      <c r="I41" s="1">
        <v>0</v>
      </c>
    </row>
    <row r="42" spans="1:9" ht="16">
      <c r="A42" s="1"/>
      <c r="B42" s="1"/>
      <c r="C42" s="1"/>
      <c r="D42" s="1"/>
      <c r="E42" s="1"/>
      <c r="F42" s="1"/>
      <c r="G42" s="1"/>
      <c r="H42" s="1"/>
      <c r="I42" s="1"/>
    </row>
    <row r="43" spans="1:9" ht="16">
      <c r="A43" s="1" t="s">
        <v>26</v>
      </c>
      <c r="B43" s="1" t="s">
        <v>21</v>
      </c>
      <c r="C43" s="1">
        <v>0</v>
      </c>
      <c r="D43" s="1">
        <v>0</v>
      </c>
      <c r="E43" s="1"/>
      <c r="F43" s="1">
        <v>0</v>
      </c>
      <c r="G43" s="1">
        <v>0</v>
      </c>
      <c r="H43" s="1"/>
      <c r="I43" s="1">
        <v>0</v>
      </c>
    </row>
    <row r="44" spans="1:9" ht="16">
      <c r="A44" s="1"/>
      <c r="B44" s="1" t="s">
        <v>22</v>
      </c>
      <c r="C44" s="1">
        <v>0</v>
      </c>
      <c r="D44" s="1">
        <v>0</v>
      </c>
      <c r="E44" s="1"/>
      <c r="F44" s="1">
        <v>0</v>
      </c>
      <c r="G44" s="1">
        <v>0</v>
      </c>
      <c r="H44" s="1"/>
      <c r="I44" s="1">
        <v>0</v>
      </c>
    </row>
    <row r="45" spans="1:9" ht="16">
      <c r="A45" s="1"/>
      <c r="B45" s="1" t="s">
        <v>23</v>
      </c>
      <c r="C45" s="1">
        <v>0</v>
      </c>
      <c r="D45" s="1">
        <v>0</v>
      </c>
      <c r="E45" s="1"/>
      <c r="F45" s="1">
        <v>0</v>
      </c>
      <c r="G45" s="1">
        <v>0</v>
      </c>
      <c r="H45" s="1"/>
      <c r="I45" s="1">
        <v>0</v>
      </c>
    </row>
    <row r="46" spans="1:9" ht="16">
      <c r="A46" s="1"/>
      <c r="B46" s="1" t="s">
        <v>24</v>
      </c>
      <c r="C46" s="1">
        <f>12*1.25</f>
        <v>15</v>
      </c>
      <c r="D46" s="1">
        <f>8*1.25</f>
        <v>10</v>
      </c>
      <c r="E46" s="1"/>
      <c r="F46" s="1">
        <f>8*1.25</f>
        <v>10</v>
      </c>
      <c r="G46" s="1">
        <f>7*1.25</f>
        <v>8.75</v>
      </c>
      <c r="H46" s="1"/>
      <c r="I46" s="1">
        <v>5</v>
      </c>
    </row>
    <row r="47" spans="1:9" ht="16">
      <c r="A47" s="1"/>
      <c r="B47" s="1" t="s">
        <v>16</v>
      </c>
      <c r="C47" s="1">
        <v>0</v>
      </c>
      <c r="D47" s="1">
        <v>0</v>
      </c>
      <c r="E47" s="1"/>
      <c r="F47" s="1">
        <v>0</v>
      </c>
      <c r="G47" s="1">
        <v>0</v>
      </c>
      <c r="H47" s="1"/>
      <c r="I47" s="1">
        <v>0</v>
      </c>
    </row>
    <row r="48" spans="1:9" ht="16">
      <c r="A48" s="1"/>
      <c r="B48" s="1"/>
      <c r="C48" s="1"/>
      <c r="D48" s="1"/>
      <c r="E48" s="1"/>
      <c r="F48" s="1"/>
      <c r="G48" s="1"/>
      <c r="H48" s="1"/>
      <c r="I48" s="1"/>
    </row>
    <row r="49" spans="1:9" ht="16">
      <c r="A49" s="1" t="s">
        <v>27</v>
      </c>
      <c r="B49" s="1" t="s">
        <v>21</v>
      </c>
      <c r="C49" s="1">
        <f>21*1.1</f>
        <v>23.1</v>
      </c>
      <c r="D49" s="1">
        <f>10*1.1</f>
        <v>11</v>
      </c>
      <c r="E49" s="1"/>
      <c r="F49" s="1">
        <f>43*1.1</f>
        <v>47.300000000000004</v>
      </c>
      <c r="G49" s="1">
        <f>19*1.1</f>
        <v>20.900000000000002</v>
      </c>
      <c r="H49" s="1"/>
      <c r="I49" s="1">
        <v>4</v>
      </c>
    </row>
    <row r="50" spans="1:9" ht="16">
      <c r="A50" s="1"/>
      <c r="B50" s="1" t="s">
        <v>22</v>
      </c>
      <c r="C50" s="1">
        <v>0</v>
      </c>
      <c r="D50" s="1">
        <v>0</v>
      </c>
      <c r="E50" s="1"/>
      <c r="F50" s="1">
        <v>0</v>
      </c>
      <c r="G50" s="1">
        <v>0</v>
      </c>
      <c r="H50" s="1"/>
      <c r="I50" s="1">
        <v>0</v>
      </c>
    </row>
    <row r="51" spans="1:9" ht="16">
      <c r="A51" s="1"/>
      <c r="B51" s="1" t="s">
        <v>23</v>
      </c>
      <c r="C51" s="1">
        <v>0</v>
      </c>
      <c r="D51" s="1">
        <v>0</v>
      </c>
      <c r="E51" s="1"/>
      <c r="F51" s="1">
        <v>0</v>
      </c>
      <c r="G51" s="1">
        <v>0</v>
      </c>
      <c r="H51" s="1"/>
      <c r="I51" s="1">
        <v>0</v>
      </c>
    </row>
    <row r="52" spans="1:9" ht="16">
      <c r="A52" s="1"/>
      <c r="B52" s="1" t="s">
        <v>24</v>
      </c>
      <c r="C52" s="1">
        <v>0</v>
      </c>
      <c r="D52" s="1">
        <v>0</v>
      </c>
      <c r="E52" s="1"/>
      <c r="F52" s="1">
        <v>0</v>
      </c>
      <c r="G52" s="1">
        <v>0</v>
      </c>
      <c r="H52" s="1"/>
      <c r="I52" s="1">
        <v>0</v>
      </c>
    </row>
    <row r="53" spans="1:9" ht="16">
      <c r="A53" s="1"/>
      <c r="B53" s="1" t="s">
        <v>16</v>
      </c>
      <c r="C53" s="1">
        <v>0</v>
      </c>
      <c r="D53" s="1">
        <v>0</v>
      </c>
      <c r="E53" s="1"/>
      <c r="F53" s="1">
        <v>0</v>
      </c>
      <c r="G53" s="1">
        <v>0</v>
      </c>
      <c r="H53" s="1"/>
      <c r="I53" s="1">
        <v>0</v>
      </c>
    </row>
    <row r="54" spans="1:9" ht="16">
      <c r="A54" s="1"/>
      <c r="B54" s="1"/>
      <c r="C54" s="1"/>
      <c r="D54" s="1"/>
      <c r="E54" s="1"/>
      <c r="F54" s="1"/>
      <c r="G54" s="1"/>
      <c r="H54" s="1"/>
      <c r="I54" s="1"/>
    </row>
  </sheetData>
  <mergeCells count="6">
    <mergeCell ref="C28:D28"/>
    <mergeCell ref="F28:G28"/>
    <mergeCell ref="A1:J1"/>
    <mergeCell ref="A2:J2"/>
    <mergeCell ref="C6:D6"/>
    <mergeCell ref="F6:G6"/>
  </mergeCells>
  <phoneticPr fontId="0" type="noConversion"/>
  <pageMargins left="0.75" right="0.75" top="1" bottom="1" header="0.5" footer="0.5"/>
  <pageSetup scale="67" orientation="portrait" horizontalDpi="4294967293" verticalDpi="429496729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topLeftCell="A2" workbookViewId="0">
      <selection activeCell="D30" sqref="D30"/>
    </sheetView>
  </sheetViews>
  <sheetFormatPr baseColWidth="10" defaultColWidth="8.83203125" defaultRowHeight="13"/>
  <cols>
    <col min="1" max="1" width="19.6640625" bestFit="1" customWidth="1"/>
  </cols>
  <sheetData>
    <row r="1" spans="1:5" ht="16">
      <c r="A1" s="12" t="s">
        <v>38</v>
      </c>
      <c r="B1" t="s">
        <v>35</v>
      </c>
      <c r="C1" t="s">
        <v>34</v>
      </c>
      <c r="D1" t="s">
        <v>36</v>
      </c>
      <c r="E1" t="s">
        <v>39</v>
      </c>
    </row>
    <row r="2" spans="1:5" ht="16">
      <c r="A2" s="12" t="s">
        <v>37</v>
      </c>
      <c r="B2">
        <v>2009</v>
      </c>
      <c r="C2" t="s">
        <v>3</v>
      </c>
      <c r="D2">
        <v>250</v>
      </c>
      <c r="E2">
        <v>32</v>
      </c>
    </row>
    <row r="3" spans="1:5" ht="16">
      <c r="A3" s="12" t="s">
        <v>40</v>
      </c>
      <c r="B3">
        <v>2009</v>
      </c>
      <c r="C3" t="s">
        <v>3</v>
      </c>
      <c r="D3">
        <v>120</v>
      </c>
      <c r="E3">
        <v>21</v>
      </c>
    </row>
    <row r="4" spans="1:5" ht="16">
      <c r="A4" s="12" t="s">
        <v>41</v>
      </c>
      <c r="B4">
        <v>2009</v>
      </c>
      <c r="C4" t="s">
        <v>3</v>
      </c>
      <c r="D4">
        <v>520</v>
      </c>
      <c r="E4">
        <v>47</v>
      </c>
    </row>
    <row r="5" spans="1:5" ht="16">
      <c r="A5" s="12" t="s">
        <v>42</v>
      </c>
      <c r="B5">
        <v>2009</v>
      </c>
      <c r="C5" t="s">
        <v>3</v>
      </c>
      <c r="D5">
        <v>32</v>
      </c>
      <c r="E5">
        <v>15</v>
      </c>
    </row>
    <row r="6" spans="1:5" ht="16">
      <c r="A6" s="12" t="s">
        <v>37</v>
      </c>
      <c r="B6">
        <v>2009</v>
      </c>
      <c r="C6" t="s">
        <v>4</v>
      </c>
      <c r="D6">
        <v>360</v>
      </c>
      <c r="E6">
        <v>32</v>
      </c>
    </row>
    <row r="7" spans="1:5" ht="16">
      <c r="A7" s="12" t="s">
        <v>40</v>
      </c>
      <c r="B7">
        <v>2009</v>
      </c>
      <c r="C7" t="s">
        <v>4</v>
      </c>
      <c r="D7">
        <v>170</v>
      </c>
      <c r="E7">
        <v>21</v>
      </c>
    </row>
    <row r="8" spans="1:5" ht="16">
      <c r="A8" s="12" t="s">
        <v>41</v>
      </c>
      <c r="B8">
        <v>2009</v>
      </c>
      <c r="C8" t="s">
        <v>4</v>
      </c>
      <c r="D8">
        <v>910</v>
      </c>
      <c r="E8">
        <v>47</v>
      </c>
    </row>
    <row r="9" spans="1:5" ht="16">
      <c r="A9" s="12" t="s">
        <v>42</v>
      </c>
      <c r="B9">
        <v>2009</v>
      </c>
      <c r="C9" t="s">
        <v>4</v>
      </c>
      <c r="D9">
        <v>36</v>
      </c>
      <c r="E9">
        <v>15</v>
      </c>
    </row>
    <row r="10" spans="1:5" ht="16">
      <c r="A10" s="12" t="s">
        <v>43</v>
      </c>
      <c r="B10">
        <v>2009</v>
      </c>
      <c r="C10" t="s">
        <v>3</v>
      </c>
      <c r="D10">
        <v>19.5</v>
      </c>
      <c r="E10">
        <v>3.5</v>
      </c>
    </row>
    <row r="11" spans="1:5" ht="16">
      <c r="A11" s="12" t="s">
        <v>44</v>
      </c>
      <c r="B11">
        <v>2009</v>
      </c>
      <c r="C11" t="s">
        <v>3</v>
      </c>
      <c r="D11">
        <v>2.8</v>
      </c>
      <c r="E11">
        <v>0.5</v>
      </c>
    </row>
    <row r="12" spans="1:5" ht="16">
      <c r="A12" s="12" t="s">
        <v>45</v>
      </c>
      <c r="B12">
        <v>2009</v>
      </c>
      <c r="C12" t="s">
        <v>3</v>
      </c>
      <c r="D12">
        <v>2.2000000000000002</v>
      </c>
      <c r="E12">
        <v>0.9</v>
      </c>
    </row>
    <row r="13" spans="1:5" ht="16">
      <c r="A13" s="12" t="s">
        <v>46</v>
      </c>
      <c r="B13">
        <v>2009</v>
      </c>
      <c r="C13" t="s">
        <v>3</v>
      </c>
      <c r="D13">
        <v>1</v>
      </c>
      <c r="E13">
        <v>0.1</v>
      </c>
    </row>
    <row r="14" spans="1:5" ht="16">
      <c r="A14" s="12" t="s">
        <v>47</v>
      </c>
      <c r="B14">
        <v>2009</v>
      </c>
      <c r="C14" t="s">
        <v>3</v>
      </c>
      <c r="D14">
        <v>1.7</v>
      </c>
      <c r="E14">
        <v>0.8</v>
      </c>
    </row>
    <row r="15" spans="1:5" ht="16">
      <c r="A15" s="12" t="s">
        <v>43</v>
      </c>
      <c r="B15">
        <v>2009</v>
      </c>
      <c r="C15" t="s">
        <v>4</v>
      </c>
      <c r="D15">
        <v>14.5</v>
      </c>
      <c r="E15">
        <v>3.5</v>
      </c>
    </row>
    <row r="16" spans="1:5" ht="16">
      <c r="A16" s="12" t="s">
        <v>44</v>
      </c>
      <c r="B16">
        <v>2009</v>
      </c>
      <c r="C16" t="s">
        <v>4</v>
      </c>
      <c r="D16">
        <v>3.2</v>
      </c>
      <c r="E16">
        <v>0.5</v>
      </c>
    </row>
    <row r="17" spans="1:5" ht="16">
      <c r="A17" s="12" t="s">
        <v>45</v>
      </c>
      <c r="B17">
        <v>2009</v>
      </c>
      <c r="C17" t="s">
        <v>4</v>
      </c>
      <c r="D17">
        <v>2.5</v>
      </c>
      <c r="E17">
        <v>0.9</v>
      </c>
    </row>
    <row r="18" spans="1:5" ht="16">
      <c r="A18" s="12" t="s">
        <v>46</v>
      </c>
      <c r="B18">
        <v>2009</v>
      </c>
      <c r="C18" t="s">
        <v>4</v>
      </c>
      <c r="D18">
        <v>1.8</v>
      </c>
      <c r="E18">
        <v>0.1</v>
      </c>
    </row>
    <row r="19" spans="1:5" ht="16">
      <c r="A19" s="12" t="s">
        <v>47</v>
      </c>
      <c r="B19">
        <v>2009</v>
      </c>
      <c r="C19" t="s">
        <v>4</v>
      </c>
      <c r="D19">
        <v>0.8</v>
      </c>
      <c r="E19">
        <v>0.8</v>
      </c>
    </row>
    <row r="20" spans="1:5" ht="16">
      <c r="A20" s="12" t="s">
        <v>37</v>
      </c>
      <c r="B20">
        <v>2018</v>
      </c>
      <c r="C20" t="s">
        <v>3</v>
      </c>
      <c r="D20">
        <v>20</v>
      </c>
      <c r="E20">
        <v>32</v>
      </c>
    </row>
    <row r="21" spans="1:5" ht="16">
      <c r="A21" s="12" t="s">
        <v>40</v>
      </c>
      <c r="B21">
        <v>2018</v>
      </c>
      <c r="C21" t="s">
        <v>3</v>
      </c>
      <c r="D21">
        <v>4</v>
      </c>
      <c r="E21">
        <v>21</v>
      </c>
    </row>
    <row r="22" spans="1:5" ht="16">
      <c r="A22" s="12" t="s">
        <v>41</v>
      </c>
      <c r="B22">
        <v>2018</v>
      </c>
      <c r="C22" t="s">
        <v>3</v>
      </c>
      <c r="D22">
        <v>19</v>
      </c>
      <c r="E22">
        <v>47</v>
      </c>
    </row>
    <row r="23" spans="1:5" ht="16">
      <c r="A23" s="12" t="s">
        <v>42</v>
      </c>
      <c r="B23">
        <v>2018</v>
      </c>
      <c r="C23" t="s">
        <v>3</v>
      </c>
      <c r="D23">
        <v>90</v>
      </c>
      <c r="E23">
        <v>15</v>
      </c>
    </row>
    <row r="24" spans="1:5" ht="16">
      <c r="A24" s="12" t="s">
        <v>37</v>
      </c>
      <c r="B24">
        <v>2018</v>
      </c>
      <c r="C24" t="s">
        <v>4</v>
      </c>
      <c r="D24">
        <v>390</v>
      </c>
      <c r="E24">
        <v>32</v>
      </c>
    </row>
    <row r="25" spans="1:5" ht="16">
      <c r="A25" s="12" t="s">
        <v>40</v>
      </c>
      <c r="B25">
        <v>2018</v>
      </c>
      <c r="C25" t="s">
        <v>4</v>
      </c>
      <c r="D25">
        <v>40</v>
      </c>
      <c r="E25">
        <v>21</v>
      </c>
    </row>
    <row r="26" spans="1:5" ht="16">
      <c r="A26" s="12" t="s">
        <v>41</v>
      </c>
      <c r="B26">
        <v>2018</v>
      </c>
      <c r="C26" t="s">
        <v>4</v>
      </c>
      <c r="D26">
        <v>257</v>
      </c>
      <c r="E26">
        <v>47</v>
      </c>
    </row>
    <row r="27" spans="1:5" ht="16">
      <c r="A27" s="12" t="s">
        <v>42</v>
      </c>
      <c r="B27">
        <v>2018</v>
      </c>
      <c r="C27" t="s">
        <v>4</v>
      </c>
      <c r="D27">
        <v>80</v>
      </c>
      <c r="E27">
        <v>15</v>
      </c>
    </row>
    <row r="28" spans="1:5" ht="16">
      <c r="A28" s="12" t="s">
        <v>43</v>
      </c>
      <c r="B28">
        <v>2018</v>
      </c>
      <c r="C28" t="s">
        <v>3</v>
      </c>
      <c r="D28">
        <v>18</v>
      </c>
      <c r="E28">
        <v>3.5</v>
      </c>
    </row>
    <row r="29" spans="1:5" ht="16">
      <c r="A29" s="12" t="s">
        <v>44</v>
      </c>
      <c r="B29">
        <v>2018</v>
      </c>
      <c r="C29" t="s">
        <v>3</v>
      </c>
      <c r="D29">
        <v>0.7</v>
      </c>
      <c r="E29">
        <v>0.5</v>
      </c>
    </row>
    <row r="30" spans="1:5" ht="16">
      <c r="A30" s="12" t="s">
        <v>45</v>
      </c>
      <c r="B30">
        <v>2018</v>
      </c>
      <c r="C30" t="s">
        <v>3</v>
      </c>
      <c r="D30">
        <v>0.3</v>
      </c>
      <c r="E30">
        <v>0.9</v>
      </c>
    </row>
    <row r="31" spans="1:5" ht="16">
      <c r="A31" s="12" t="s">
        <v>46</v>
      </c>
      <c r="B31">
        <v>2018</v>
      </c>
      <c r="C31" t="s">
        <v>3</v>
      </c>
      <c r="D31">
        <v>0.5</v>
      </c>
      <c r="E31">
        <v>0.1</v>
      </c>
    </row>
    <row r="32" spans="1:5" ht="16">
      <c r="A32" s="12" t="s">
        <v>47</v>
      </c>
      <c r="B32">
        <v>2018</v>
      </c>
      <c r="C32" t="s">
        <v>3</v>
      </c>
      <c r="D32">
        <v>5.5</v>
      </c>
      <c r="E32">
        <v>0.8</v>
      </c>
    </row>
    <row r="33" spans="1:5" ht="16">
      <c r="A33" s="12" t="s">
        <v>43</v>
      </c>
      <c r="B33">
        <v>2018</v>
      </c>
      <c r="C33" t="s">
        <v>4</v>
      </c>
      <c r="D33">
        <v>15.9</v>
      </c>
      <c r="E33">
        <v>3.5</v>
      </c>
    </row>
    <row r="34" spans="1:5" ht="16">
      <c r="A34" s="12" t="s">
        <v>44</v>
      </c>
      <c r="B34">
        <v>2018</v>
      </c>
      <c r="C34" t="s">
        <v>4</v>
      </c>
      <c r="D34">
        <v>2.4</v>
      </c>
      <c r="E34">
        <v>0.5</v>
      </c>
    </row>
    <row r="35" spans="1:5" ht="16">
      <c r="A35" s="12" t="s">
        <v>45</v>
      </c>
      <c r="B35">
        <v>2018</v>
      </c>
      <c r="C35" t="s">
        <v>4</v>
      </c>
      <c r="D35">
        <v>3.2</v>
      </c>
      <c r="E35">
        <v>0.9</v>
      </c>
    </row>
    <row r="36" spans="1:5" ht="16">
      <c r="A36" s="12" t="s">
        <v>46</v>
      </c>
      <c r="B36">
        <v>2018</v>
      </c>
      <c r="C36" t="s">
        <v>4</v>
      </c>
      <c r="D36">
        <v>0.9</v>
      </c>
      <c r="E36">
        <v>0.1</v>
      </c>
    </row>
    <row r="37" spans="1:5" ht="16">
      <c r="A37" s="12" t="s">
        <v>47</v>
      </c>
      <c r="B37">
        <v>2018</v>
      </c>
      <c r="C37" t="s">
        <v>4</v>
      </c>
      <c r="D37">
        <v>0.4</v>
      </c>
      <c r="E37">
        <v>0.8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1"/>
  <sheetViews>
    <sheetView workbookViewId="0">
      <selection activeCell="I31" sqref="I31"/>
    </sheetView>
  </sheetViews>
  <sheetFormatPr baseColWidth="10" defaultColWidth="8.83203125" defaultRowHeight="13"/>
  <sheetData>
    <row r="1" spans="1:6" ht="16">
      <c r="A1" s="12" t="s">
        <v>32</v>
      </c>
      <c r="B1" t="s">
        <v>33</v>
      </c>
      <c r="C1" t="s">
        <v>35</v>
      </c>
      <c r="D1" t="s">
        <v>34</v>
      </c>
      <c r="E1" t="s">
        <v>48</v>
      </c>
      <c r="F1" t="s">
        <v>39</v>
      </c>
    </row>
    <row r="2" spans="1:6" ht="16">
      <c r="A2" s="12" t="s">
        <v>37</v>
      </c>
      <c r="B2" t="s">
        <v>43</v>
      </c>
      <c r="C2">
        <v>2009</v>
      </c>
      <c r="D2" t="s">
        <v>3</v>
      </c>
      <c r="E2">
        <v>0</v>
      </c>
      <c r="F2">
        <v>0</v>
      </c>
    </row>
    <row r="3" spans="1:6" ht="16">
      <c r="A3" s="12" t="s">
        <v>37</v>
      </c>
      <c r="B3" t="s">
        <v>44</v>
      </c>
      <c r="C3">
        <v>2009</v>
      </c>
      <c r="D3" t="s">
        <v>3</v>
      </c>
      <c r="E3">
        <v>0</v>
      </c>
      <c r="F3">
        <v>0</v>
      </c>
    </row>
    <row r="4" spans="1:6" ht="16">
      <c r="A4" s="12" t="s">
        <v>37</v>
      </c>
      <c r="B4" t="s">
        <v>45</v>
      </c>
      <c r="C4">
        <v>2009</v>
      </c>
      <c r="D4" t="s">
        <v>3</v>
      </c>
      <c r="E4">
        <v>19.5</v>
      </c>
      <c r="F4">
        <v>10</v>
      </c>
    </row>
    <row r="5" spans="1:6" ht="16">
      <c r="A5" s="12" t="s">
        <v>37</v>
      </c>
      <c r="B5" t="s">
        <v>46</v>
      </c>
      <c r="C5">
        <v>2009</v>
      </c>
      <c r="D5" t="s">
        <v>3</v>
      </c>
      <c r="E5">
        <v>0</v>
      </c>
      <c r="F5">
        <v>0</v>
      </c>
    </row>
    <row r="6" spans="1:6" ht="16">
      <c r="A6" s="12" t="s">
        <v>37</v>
      </c>
      <c r="B6" t="s">
        <v>47</v>
      </c>
      <c r="C6">
        <v>2009</v>
      </c>
      <c r="D6" t="s">
        <v>3</v>
      </c>
      <c r="E6">
        <v>0</v>
      </c>
      <c r="F6">
        <v>0</v>
      </c>
    </row>
    <row r="7" spans="1:6" ht="16">
      <c r="A7" s="12" t="s">
        <v>37</v>
      </c>
      <c r="B7" t="s">
        <v>43</v>
      </c>
      <c r="C7">
        <v>2009</v>
      </c>
      <c r="D7" t="s">
        <v>4</v>
      </c>
      <c r="E7">
        <v>0</v>
      </c>
      <c r="F7">
        <v>0</v>
      </c>
    </row>
    <row r="8" spans="1:6" ht="16">
      <c r="A8" s="12" t="s">
        <v>37</v>
      </c>
      <c r="B8" t="s">
        <v>44</v>
      </c>
      <c r="C8">
        <v>2009</v>
      </c>
      <c r="D8" t="s">
        <v>4</v>
      </c>
      <c r="E8">
        <v>0</v>
      </c>
      <c r="F8">
        <v>0</v>
      </c>
    </row>
    <row r="9" spans="1:6" ht="16">
      <c r="A9" s="12" t="s">
        <v>37</v>
      </c>
      <c r="B9" t="s">
        <v>45</v>
      </c>
      <c r="C9">
        <v>2009</v>
      </c>
      <c r="D9" t="s">
        <v>4</v>
      </c>
      <c r="E9">
        <v>27</v>
      </c>
      <c r="F9">
        <v>10</v>
      </c>
    </row>
    <row r="10" spans="1:6" ht="16">
      <c r="A10" s="12" t="s">
        <v>37</v>
      </c>
      <c r="B10" t="s">
        <v>46</v>
      </c>
      <c r="C10">
        <v>2009</v>
      </c>
      <c r="D10" t="s">
        <v>4</v>
      </c>
      <c r="E10">
        <v>0</v>
      </c>
      <c r="F10">
        <v>0</v>
      </c>
    </row>
    <row r="11" spans="1:6" ht="16">
      <c r="A11" s="12" t="s">
        <v>37</v>
      </c>
      <c r="B11" t="s">
        <v>47</v>
      </c>
      <c r="C11">
        <v>2009</v>
      </c>
      <c r="D11" t="s">
        <v>4</v>
      </c>
      <c r="E11">
        <v>0</v>
      </c>
      <c r="F11">
        <v>0</v>
      </c>
    </row>
    <row r="12" spans="1:6" ht="16">
      <c r="A12" s="12" t="s">
        <v>40</v>
      </c>
      <c r="B12" t="s">
        <v>43</v>
      </c>
      <c r="C12">
        <v>2009</v>
      </c>
      <c r="D12" t="s">
        <v>3</v>
      </c>
      <c r="E12">
        <v>0</v>
      </c>
      <c r="F12">
        <v>0</v>
      </c>
    </row>
    <row r="13" spans="1:6" ht="16">
      <c r="A13" s="12" t="s">
        <v>40</v>
      </c>
      <c r="B13" t="s">
        <v>44</v>
      </c>
      <c r="C13">
        <v>2009</v>
      </c>
      <c r="D13" t="s">
        <v>3</v>
      </c>
      <c r="E13">
        <v>10.5</v>
      </c>
      <c r="F13">
        <v>2.5</v>
      </c>
    </row>
    <row r="14" spans="1:6" ht="16">
      <c r="A14" s="12" t="s">
        <v>40</v>
      </c>
      <c r="B14" t="s">
        <v>45</v>
      </c>
      <c r="C14">
        <v>2009</v>
      </c>
      <c r="D14" t="s">
        <v>3</v>
      </c>
      <c r="E14">
        <v>0</v>
      </c>
      <c r="F14">
        <v>0</v>
      </c>
    </row>
    <row r="15" spans="1:6" ht="16">
      <c r="A15" s="12" t="s">
        <v>40</v>
      </c>
      <c r="B15" t="s">
        <v>46</v>
      </c>
      <c r="C15">
        <v>2009</v>
      </c>
      <c r="D15" t="s">
        <v>3</v>
      </c>
      <c r="E15">
        <v>0</v>
      </c>
      <c r="F15">
        <v>0</v>
      </c>
    </row>
    <row r="16" spans="1:6" ht="16">
      <c r="A16" s="12" t="s">
        <v>40</v>
      </c>
      <c r="B16" t="s">
        <v>47</v>
      </c>
      <c r="C16">
        <v>2009</v>
      </c>
      <c r="D16" t="s">
        <v>3</v>
      </c>
      <c r="E16">
        <v>0</v>
      </c>
      <c r="F16">
        <v>0</v>
      </c>
    </row>
    <row r="17" spans="1:6" ht="16">
      <c r="A17" s="12" t="s">
        <v>40</v>
      </c>
      <c r="B17" t="s">
        <v>43</v>
      </c>
      <c r="C17">
        <v>2009</v>
      </c>
      <c r="D17" t="s">
        <v>4</v>
      </c>
      <c r="E17">
        <v>0</v>
      </c>
      <c r="F17">
        <v>0</v>
      </c>
    </row>
    <row r="18" spans="1:6" ht="16">
      <c r="A18" s="12" t="s">
        <v>40</v>
      </c>
      <c r="B18" t="s">
        <v>44</v>
      </c>
      <c r="C18">
        <v>2009</v>
      </c>
      <c r="D18" t="s">
        <v>4</v>
      </c>
      <c r="E18">
        <v>10.5</v>
      </c>
      <c r="F18">
        <v>2.5</v>
      </c>
    </row>
    <row r="19" spans="1:6" ht="16">
      <c r="A19" s="12" t="s">
        <v>40</v>
      </c>
      <c r="B19" t="s">
        <v>45</v>
      </c>
      <c r="C19">
        <v>2009</v>
      </c>
      <c r="D19" t="s">
        <v>4</v>
      </c>
      <c r="E19">
        <v>0</v>
      </c>
      <c r="F19">
        <v>0</v>
      </c>
    </row>
    <row r="20" spans="1:6" ht="16">
      <c r="A20" s="12" t="s">
        <v>40</v>
      </c>
      <c r="B20" t="s">
        <v>46</v>
      </c>
      <c r="C20">
        <v>2009</v>
      </c>
      <c r="D20" t="s">
        <v>4</v>
      </c>
      <c r="E20">
        <v>0</v>
      </c>
      <c r="F20">
        <v>0</v>
      </c>
    </row>
    <row r="21" spans="1:6" ht="16">
      <c r="A21" s="12" t="s">
        <v>40</v>
      </c>
      <c r="B21" t="s">
        <v>47</v>
      </c>
      <c r="C21">
        <v>2009</v>
      </c>
      <c r="D21" t="s">
        <v>4</v>
      </c>
      <c r="E21">
        <v>0</v>
      </c>
      <c r="F21">
        <v>0</v>
      </c>
    </row>
    <row r="22" spans="1:6" ht="16">
      <c r="A22" s="12" t="s">
        <v>41</v>
      </c>
      <c r="B22" t="s">
        <v>43</v>
      </c>
      <c r="C22">
        <v>2009</v>
      </c>
      <c r="D22" t="s">
        <v>3</v>
      </c>
      <c r="E22">
        <v>0</v>
      </c>
      <c r="F22">
        <v>0</v>
      </c>
    </row>
    <row r="23" spans="1:6" ht="16">
      <c r="A23" s="12" t="s">
        <v>41</v>
      </c>
      <c r="B23" t="s">
        <v>44</v>
      </c>
      <c r="C23">
        <v>2009</v>
      </c>
      <c r="D23" t="s">
        <v>3</v>
      </c>
      <c r="E23">
        <v>0</v>
      </c>
      <c r="F23">
        <v>0</v>
      </c>
    </row>
    <row r="24" spans="1:6" ht="16">
      <c r="A24" s="12" t="s">
        <v>41</v>
      </c>
      <c r="B24" t="s">
        <v>45</v>
      </c>
      <c r="C24">
        <v>2009</v>
      </c>
      <c r="D24" t="s">
        <v>3</v>
      </c>
      <c r="E24">
        <v>0</v>
      </c>
      <c r="F24">
        <v>0</v>
      </c>
    </row>
    <row r="25" spans="1:6" ht="16">
      <c r="A25" s="12" t="s">
        <v>41</v>
      </c>
      <c r="B25" t="s">
        <v>46</v>
      </c>
      <c r="C25">
        <v>2009</v>
      </c>
      <c r="D25" t="s">
        <v>3</v>
      </c>
      <c r="E25">
        <v>15</v>
      </c>
      <c r="F25">
        <v>5</v>
      </c>
    </row>
    <row r="26" spans="1:6" ht="16">
      <c r="A26" s="12" t="s">
        <v>41</v>
      </c>
      <c r="B26" t="s">
        <v>47</v>
      </c>
      <c r="C26">
        <v>2009</v>
      </c>
      <c r="D26" t="s">
        <v>3</v>
      </c>
      <c r="E26">
        <v>0</v>
      </c>
      <c r="F26">
        <v>0</v>
      </c>
    </row>
    <row r="27" spans="1:6" ht="16">
      <c r="A27" s="12" t="s">
        <v>41</v>
      </c>
      <c r="B27" t="s">
        <v>43</v>
      </c>
      <c r="C27">
        <v>2009</v>
      </c>
      <c r="D27" t="s">
        <v>4</v>
      </c>
      <c r="E27">
        <v>0</v>
      </c>
      <c r="F27">
        <v>0</v>
      </c>
    </row>
    <row r="28" spans="1:6" ht="16">
      <c r="A28" s="12" t="s">
        <v>41</v>
      </c>
      <c r="B28" t="s">
        <v>44</v>
      </c>
      <c r="C28">
        <v>2009</v>
      </c>
      <c r="D28" t="s">
        <v>4</v>
      </c>
      <c r="E28">
        <v>0</v>
      </c>
      <c r="F28">
        <v>0</v>
      </c>
    </row>
    <row r="29" spans="1:6" ht="16">
      <c r="A29" s="12" t="s">
        <v>41</v>
      </c>
      <c r="B29" t="s">
        <v>45</v>
      </c>
      <c r="C29">
        <v>2009</v>
      </c>
      <c r="D29" t="s">
        <v>4</v>
      </c>
      <c r="E29">
        <v>0</v>
      </c>
      <c r="F29">
        <v>0</v>
      </c>
    </row>
    <row r="30" spans="1:6" ht="16">
      <c r="A30" s="12" t="s">
        <v>41</v>
      </c>
      <c r="B30" t="s">
        <v>46</v>
      </c>
      <c r="C30">
        <v>2009</v>
      </c>
      <c r="D30" t="s">
        <v>4</v>
      </c>
      <c r="E30">
        <v>10</v>
      </c>
      <c r="F30">
        <v>5</v>
      </c>
    </row>
    <row r="31" spans="1:6" ht="16">
      <c r="A31" s="12" t="s">
        <v>41</v>
      </c>
      <c r="B31" t="s">
        <v>47</v>
      </c>
      <c r="C31">
        <v>2009</v>
      </c>
      <c r="D31" t="s">
        <v>4</v>
      </c>
      <c r="E31">
        <v>0</v>
      </c>
      <c r="F31">
        <v>0</v>
      </c>
    </row>
    <row r="32" spans="1:6" ht="16">
      <c r="A32" s="12" t="s">
        <v>42</v>
      </c>
      <c r="B32" t="s">
        <v>43</v>
      </c>
      <c r="C32">
        <v>2009</v>
      </c>
      <c r="D32" t="s">
        <v>3</v>
      </c>
      <c r="E32">
        <v>23.1</v>
      </c>
      <c r="F32">
        <v>4</v>
      </c>
    </row>
    <row r="33" spans="1:6" ht="16">
      <c r="A33" s="12" t="s">
        <v>42</v>
      </c>
      <c r="B33" t="s">
        <v>44</v>
      </c>
      <c r="C33">
        <v>2009</v>
      </c>
      <c r="D33" t="s">
        <v>3</v>
      </c>
      <c r="E33">
        <v>0</v>
      </c>
      <c r="F33">
        <v>0</v>
      </c>
    </row>
    <row r="34" spans="1:6" ht="16">
      <c r="A34" s="12" t="s">
        <v>42</v>
      </c>
      <c r="B34" t="s">
        <v>45</v>
      </c>
      <c r="C34">
        <v>2009</v>
      </c>
      <c r="D34" t="s">
        <v>3</v>
      </c>
      <c r="E34">
        <v>0</v>
      </c>
      <c r="F34">
        <v>0</v>
      </c>
    </row>
    <row r="35" spans="1:6" ht="16">
      <c r="A35" s="12" t="s">
        <v>42</v>
      </c>
      <c r="B35" t="s">
        <v>46</v>
      </c>
      <c r="C35">
        <v>2009</v>
      </c>
      <c r="D35" t="s">
        <v>3</v>
      </c>
      <c r="E35">
        <v>0</v>
      </c>
      <c r="F35">
        <v>0</v>
      </c>
    </row>
    <row r="36" spans="1:6" ht="16">
      <c r="A36" s="12" t="s">
        <v>42</v>
      </c>
      <c r="B36" t="s">
        <v>47</v>
      </c>
      <c r="C36">
        <v>2009</v>
      </c>
      <c r="D36" t="s">
        <v>3</v>
      </c>
      <c r="E36">
        <v>0</v>
      </c>
      <c r="F36">
        <v>0</v>
      </c>
    </row>
    <row r="37" spans="1:6" ht="16">
      <c r="A37" s="12" t="s">
        <v>42</v>
      </c>
      <c r="B37" t="s">
        <v>43</v>
      </c>
      <c r="C37">
        <v>2009</v>
      </c>
      <c r="D37" t="s">
        <v>4</v>
      </c>
      <c r="E37">
        <v>11</v>
      </c>
      <c r="F37">
        <v>4</v>
      </c>
    </row>
    <row r="38" spans="1:6" ht="16">
      <c r="A38" s="12" t="s">
        <v>42</v>
      </c>
      <c r="B38" t="s">
        <v>44</v>
      </c>
      <c r="C38">
        <v>2009</v>
      </c>
      <c r="D38" t="s">
        <v>4</v>
      </c>
      <c r="E38">
        <v>0</v>
      </c>
      <c r="F38">
        <v>0</v>
      </c>
    </row>
    <row r="39" spans="1:6" ht="16">
      <c r="A39" s="12" t="s">
        <v>42</v>
      </c>
      <c r="B39" t="s">
        <v>45</v>
      </c>
      <c r="C39">
        <v>2009</v>
      </c>
      <c r="D39" t="s">
        <v>4</v>
      </c>
      <c r="E39">
        <v>0</v>
      </c>
      <c r="F39">
        <v>0</v>
      </c>
    </row>
    <row r="40" spans="1:6" ht="16">
      <c r="A40" s="12" t="s">
        <v>42</v>
      </c>
      <c r="B40" t="s">
        <v>46</v>
      </c>
      <c r="C40">
        <v>2009</v>
      </c>
      <c r="D40" t="s">
        <v>4</v>
      </c>
      <c r="E40">
        <v>0</v>
      </c>
      <c r="F40">
        <v>0</v>
      </c>
    </row>
    <row r="41" spans="1:6" ht="16">
      <c r="A41" s="12" t="s">
        <v>42</v>
      </c>
      <c r="B41" t="s">
        <v>47</v>
      </c>
      <c r="C41">
        <v>2009</v>
      </c>
      <c r="D41" t="s">
        <v>4</v>
      </c>
      <c r="E41">
        <v>0</v>
      </c>
      <c r="F41">
        <v>0</v>
      </c>
    </row>
    <row r="42" spans="1:6" ht="16">
      <c r="A42" s="12" t="s">
        <v>37</v>
      </c>
      <c r="B42" t="s">
        <v>43</v>
      </c>
      <c r="C42">
        <v>2018</v>
      </c>
      <c r="D42" t="s">
        <v>3</v>
      </c>
      <c r="E42">
        <v>0</v>
      </c>
      <c r="F42">
        <v>0</v>
      </c>
    </row>
    <row r="43" spans="1:6" ht="16">
      <c r="A43" s="12" t="s">
        <v>37</v>
      </c>
      <c r="B43" t="s">
        <v>44</v>
      </c>
      <c r="C43">
        <v>2018</v>
      </c>
      <c r="D43" t="s">
        <v>3</v>
      </c>
      <c r="E43">
        <v>0</v>
      </c>
      <c r="F43">
        <v>0</v>
      </c>
    </row>
    <row r="44" spans="1:6" ht="16">
      <c r="A44" s="12" t="s">
        <v>37</v>
      </c>
      <c r="B44" t="s">
        <v>45</v>
      </c>
      <c r="C44">
        <v>2018</v>
      </c>
      <c r="D44" t="s">
        <v>3</v>
      </c>
      <c r="E44">
        <v>33</v>
      </c>
      <c r="F44">
        <v>10</v>
      </c>
    </row>
    <row r="45" spans="1:6" ht="16">
      <c r="A45" s="12" t="s">
        <v>37</v>
      </c>
      <c r="B45" t="s">
        <v>46</v>
      </c>
      <c r="C45">
        <v>2018</v>
      </c>
      <c r="D45" t="s">
        <v>3</v>
      </c>
      <c r="E45">
        <v>0</v>
      </c>
      <c r="F45">
        <v>0</v>
      </c>
    </row>
    <row r="46" spans="1:6" ht="16">
      <c r="A46" s="12" t="s">
        <v>37</v>
      </c>
      <c r="B46" t="s">
        <v>47</v>
      </c>
      <c r="C46">
        <v>2018</v>
      </c>
      <c r="D46" t="s">
        <v>3</v>
      </c>
      <c r="E46">
        <v>0</v>
      </c>
      <c r="F46">
        <v>0</v>
      </c>
    </row>
    <row r="47" spans="1:6" ht="16">
      <c r="A47" s="12" t="s">
        <v>37</v>
      </c>
      <c r="B47" t="s">
        <v>43</v>
      </c>
      <c r="C47">
        <v>2018</v>
      </c>
      <c r="D47" t="s">
        <v>4</v>
      </c>
      <c r="E47">
        <v>0</v>
      </c>
      <c r="F47">
        <v>0</v>
      </c>
    </row>
    <row r="48" spans="1:6" ht="16">
      <c r="A48" s="12" t="s">
        <v>37</v>
      </c>
      <c r="B48" t="s">
        <v>44</v>
      </c>
      <c r="C48">
        <v>2018</v>
      </c>
      <c r="D48" t="s">
        <v>4</v>
      </c>
      <c r="E48">
        <v>0</v>
      </c>
      <c r="F48">
        <v>0</v>
      </c>
    </row>
    <row r="49" spans="1:6" ht="16">
      <c r="A49" s="12" t="s">
        <v>37</v>
      </c>
      <c r="B49" t="s">
        <v>45</v>
      </c>
      <c r="C49">
        <v>2018</v>
      </c>
      <c r="D49" t="s">
        <v>4</v>
      </c>
      <c r="E49">
        <v>25.5</v>
      </c>
      <c r="F49">
        <v>10</v>
      </c>
    </row>
    <row r="50" spans="1:6" ht="16">
      <c r="A50" s="12" t="s">
        <v>37</v>
      </c>
      <c r="B50" t="s">
        <v>46</v>
      </c>
      <c r="C50">
        <v>2018</v>
      </c>
      <c r="D50" t="s">
        <v>4</v>
      </c>
      <c r="E50">
        <v>0</v>
      </c>
      <c r="F50">
        <v>0</v>
      </c>
    </row>
    <row r="51" spans="1:6" ht="16">
      <c r="A51" s="12" t="s">
        <v>37</v>
      </c>
      <c r="B51" t="s">
        <v>47</v>
      </c>
      <c r="C51">
        <v>2018</v>
      </c>
      <c r="D51" t="s">
        <v>4</v>
      </c>
      <c r="E51">
        <v>0</v>
      </c>
      <c r="F51">
        <v>0</v>
      </c>
    </row>
    <row r="52" spans="1:6" ht="16">
      <c r="A52" s="12" t="s">
        <v>40</v>
      </c>
      <c r="B52" t="s">
        <v>43</v>
      </c>
      <c r="C52">
        <v>2018</v>
      </c>
      <c r="D52" t="s">
        <v>3</v>
      </c>
      <c r="E52">
        <v>0</v>
      </c>
      <c r="F52">
        <v>0</v>
      </c>
    </row>
    <row r="53" spans="1:6" ht="16">
      <c r="A53" s="12" t="s">
        <v>40</v>
      </c>
      <c r="B53" t="s">
        <v>44</v>
      </c>
      <c r="C53">
        <v>2018</v>
      </c>
      <c r="D53" t="s">
        <v>3</v>
      </c>
      <c r="E53">
        <v>1.5</v>
      </c>
      <c r="F53">
        <v>2.5</v>
      </c>
    </row>
    <row r="54" spans="1:6" ht="16">
      <c r="A54" s="12" t="s">
        <v>40</v>
      </c>
      <c r="B54" t="s">
        <v>45</v>
      </c>
      <c r="C54">
        <v>2018</v>
      </c>
      <c r="D54" t="s">
        <v>3</v>
      </c>
      <c r="E54">
        <v>0</v>
      </c>
      <c r="F54">
        <v>0</v>
      </c>
    </row>
    <row r="55" spans="1:6" ht="16">
      <c r="A55" s="12" t="s">
        <v>40</v>
      </c>
      <c r="B55" t="s">
        <v>46</v>
      </c>
      <c r="C55">
        <v>2018</v>
      </c>
      <c r="D55" t="s">
        <v>3</v>
      </c>
      <c r="E55">
        <v>0</v>
      </c>
      <c r="F55">
        <v>0</v>
      </c>
    </row>
    <row r="56" spans="1:6" ht="16">
      <c r="A56" s="12" t="s">
        <v>40</v>
      </c>
      <c r="B56" t="s">
        <v>47</v>
      </c>
      <c r="C56">
        <v>2018</v>
      </c>
      <c r="D56" t="s">
        <v>3</v>
      </c>
      <c r="E56">
        <v>0</v>
      </c>
      <c r="F56">
        <v>0</v>
      </c>
    </row>
    <row r="57" spans="1:6" ht="16">
      <c r="A57" s="12" t="s">
        <v>40</v>
      </c>
      <c r="B57" t="s">
        <v>43</v>
      </c>
      <c r="C57">
        <v>2018</v>
      </c>
      <c r="D57" t="s">
        <v>4</v>
      </c>
      <c r="E57">
        <v>0</v>
      </c>
      <c r="F57">
        <v>0</v>
      </c>
    </row>
    <row r="58" spans="1:6" ht="16">
      <c r="A58" s="12" t="s">
        <v>40</v>
      </c>
      <c r="B58" t="s">
        <v>44</v>
      </c>
      <c r="C58">
        <v>2018</v>
      </c>
      <c r="D58" t="s">
        <v>4</v>
      </c>
      <c r="E58">
        <v>7.5</v>
      </c>
      <c r="F58">
        <v>2.5</v>
      </c>
    </row>
    <row r="59" spans="1:6" ht="16">
      <c r="A59" s="12" t="s">
        <v>40</v>
      </c>
      <c r="B59" t="s">
        <v>45</v>
      </c>
      <c r="C59">
        <v>2018</v>
      </c>
      <c r="D59" t="s">
        <v>4</v>
      </c>
      <c r="E59">
        <v>0</v>
      </c>
      <c r="F59">
        <v>0</v>
      </c>
    </row>
    <row r="60" spans="1:6" ht="16">
      <c r="A60" s="12" t="s">
        <v>40</v>
      </c>
      <c r="B60" t="s">
        <v>46</v>
      </c>
      <c r="C60">
        <v>2018</v>
      </c>
      <c r="D60" t="s">
        <v>4</v>
      </c>
      <c r="E60">
        <v>0</v>
      </c>
      <c r="F60">
        <v>0</v>
      </c>
    </row>
    <row r="61" spans="1:6" ht="16">
      <c r="A61" s="12" t="s">
        <v>40</v>
      </c>
      <c r="B61" t="s">
        <v>47</v>
      </c>
      <c r="C61">
        <v>2018</v>
      </c>
      <c r="D61" t="s">
        <v>4</v>
      </c>
      <c r="E61">
        <v>0</v>
      </c>
      <c r="F61">
        <v>0</v>
      </c>
    </row>
    <row r="62" spans="1:6" ht="16">
      <c r="A62" s="12" t="s">
        <v>41</v>
      </c>
      <c r="B62" t="s">
        <v>43</v>
      </c>
      <c r="C62">
        <v>2018</v>
      </c>
      <c r="D62" t="s">
        <v>3</v>
      </c>
      <c r="E62">
        <v>0</v>
      </c>
      <c r="F62">
        <v>0</v>
      </c>
    </row>
    <row r="63" spans="1:6" ht="16">
      <c r="A63" s="12" t="s">
        <v>41</v>
      </c>
      <c r="B63" t="s">
        <v>44</v>
      </c>
      <c r="C63">
        <v>2018</v>
      </c>
      <c r="D63" t="s">
        <v>3</v>
      </c>
      <c r="E63">
        <v>0</v>
      </c>
      <c r="F63">
        <v>0</v>
      </c>
    </row>
    <row r="64" spans="1:6" ht="16">
      <c r="A64" s="12" t="s">
        <v>41</v>
      </c>
      <c r="B64" t="s">
        <v>45</v>
      </c>
      <c r="C64">
        <v>2018</v>
      </c>
      <c r="D64" t="s">
        <v>3</v>
      </c>
      <c r="E64">
        <v>0</v>
      </c>
      <c r="F64">
        <v>0</v>
      </c>
    </row>
    <row r="65" spans="1:6" ht="16">
      <c r="A65" s="12" t="s">
        <v>41</v>
      </c>
      <c r="B65" t="s">
        <v>46</v>
      </c>
      <c r="C65">
        <v>2018</v>
      </c>
      <c r="D65" t="s">
        <v>3</v>
      </c>
      <c r="E65">
        <v>10</v>
      </c>
      <c r="F65">
        <v>5</v>
      </c>
    </row>
    <row r="66" spans="1:6" ht="16">
      <c r="A66" s="12" t="s">
        <v>41</v>
      </c>
      <c r="B66" t="s">
        <v>47</v>
      </c>
      <c r="C66">
        <v>2018</v>
      </c>
      <c r="D66" t="s">
        <v>3</v>
      </c>
      <c r="E66">
        <v>0</v>
      </c>
      <c r="F66">
        <v>0</v>
      </c>
    </row>
    <row r="67" spans="1:6" ht="16">
      <c r="A67" s="12" t="s">
        <v>41</v>
      </c>
      <c r="B67" t="s">
        <v>43</v>
      </c>
      <c r="C67">
        <v>2018</v>
      </c>
      <c r="D67" t="s">
        <v>4</v>
      </c>
      <c r="E67">
        <v>0</v>
      </c>
      <c r="F67">
        <v>0</v>
      </c>
    </row>
    <row r="68" spans="1:6" ht="16">
      <c r="A68" s="12" t="s">
        <v>41</v>
      </c>
      <c r="B68" t="s">
        <v>44</v>
      </c>
      <c r="C68">
        <v>2018</v>
      </c>
      <c r="D68" t="s">
        <v>4</v>
      </c>
      <c r="E68">
        <v>0</v>
      </c>
      <c r="F68">
        <v>0</v>
      </c>
    </row>
    <row r="69" spans="1:6" ht="16">
      <c r="A69" s="12" t="s">
        <v>41</v>
      </c>
      <c r="B69" t="s">
        <v>45</v>
      </c>
      <c r="C69">
        <v>2018</v>
      </c>
      <c r="D69" t="s">
        <v>4</v>
      </c>
      <c r="E69">
        <v>0</v>
      </c>
      <c r="F69">
        <v>0</v>
      </c>
    </row>
    <row r="70" spans="1:6" ht="16">
      <c r="A70" s="12" t="s">
        <v>41</v>
      </c>
      <c r="B70" t="s">
        <v>46</v>
      </c>
      <c r="C70">
        <v>2018</v>
      </c>
      <c r="D70" t="s">
        <v>4</v>
      </c>
      <c r="E70">
        <v>8.75</v>
      </c>
      <c r="F70">
        <v>5</v>
      </c>
    </row>
    <row r="71" spans="1:6" ht="16">
      <c r="A71" s="12" t="s">
        <v>41</v>
      </c>
      <c r="B71" t="s">
        <v>47</v>
      </c>
      <c r="C71">
        <v>2018</v>
      </c>
      <c r="D71" t="s">
        <v>4</v>
      </c>
      <c r="E71">
        <v>0</v>
      </c>
      <c r="F71">
        <v>0</v>
      </c>
    </row>
    <row r="72" spans="1:6" ht="16">
      <c r="A72" s="12" t="s">
        <v>42</v>
      </c>
      <c r="B72" t="s">
        <v>43</v>
      </c>
      <c r="C72">
        <v>2018</v>
      </c>
      <c r="D72" t="s">
        <v>3</v>
      </c>
      <c r="E72">
        <v>47.3</v>
      </c>
      <c r="F72">
        <v>4</v>
      </c>
    </row>
    <row r="73" spans="1:6" ht="16">
      <c r="A73" s="12" t="s">
        <v>42</v>
      </c>
      <c r="B73" t="s">
        <v>44</v>
      </c>
      <c r="C73">
        <v>2018</v>
      </c>
      <c r="D73" t="s">
        <v>3</v>
      </c>
      <c r="E73">
        <v>0</v>
      </c>
      <c r="F73">
        <v>0</v>
      </c>
    </row>
    <row r="74" spans="1:6" ht="16">
      <c r="A74" s="12" t="s">
        <v>42</v>
      </c>
      <c r="B74" t="s">
        <v>45</v>
      </c>
      <c r="C74">
        <v>2018</v>
      </c>
      <c r="D74" t="s">
        <v>3</v>
      </c>
      <c r="E74">
        <v>0</v>
      </c>
      <c r="F74">
        <v>0</v>
      </c>
    </row>
    <row r="75" spans="1:6" ht="16">
      <c r="A75" s="12" t="s">
        <v>42</v>
      </c>
      <c r="B75" t="s">
        <v>46</v>
      </c>
      <c r="C75">
        <v>2018</v>
      </c>
      <c r="D75" t="s">
        <v>3</v>
      </c>
      <c r="E75">
        <v>0</v>
      </c>
      <c r="F75">
        <v>0</v>
      </c>
    </row>
    <row r="76" spans="1:6" ht="16">
      <c r="A76" s="12" t="s">
        <v>42</v>
      </c>
      <c r="B76" t="s">
        <v>47</v>
      </c>
      <c r="C76">
        <v>2018</v>
      </c>
      <c r="D76" t="s">
        <v>3</v>
      </c>
      <c r="E76">
        <v>0</v>
      </c>
      <c r="F76">
        <v>0</v>
      </c>
    </row>
    <row r="77" spans="1:6" ht="16">
      <c r="A77" s="12" t="s">
        <v>42</v>
      </c>
      <c r="B77" t="s">
        <v>43</v>
      </c>
      <c r="C77">
        <v>2018</v>
      </c>
      <c r="D77" t="s">
        <v>4</v>
      </c>
      <c r="E77">
        <v>20.9</v>
      </c>
      <c r="F77">
        <v>4</v>
      </c>
    </row>
    <row r="78" spans="1:6" ht="16">
      <c r="A78" s="12" t="s">
        <v>42</v>
      </c>
      <c r="B78" t="s">
        <v>44</v>
      </c>
      <c r="C78">
        <v>2018</v>
      </c>
      <c r="D78" t="s">
        <v>4</v>
      </c>
      <c r="E78">
        <v>0</v>
      </c>
      <c r="F78">
        <v>0</v>
      </c>
    </row>
    <row r="79" spans="1:6" ht="16">
      <c r="A79" s="12" t="s">
        <v>42</v>
      </c>
      <c r="B79" t="s">
        <v>45</v>
      </c>
      <c r="C79">
        <v>2018</v>
      </c>
      <c r="D79" t="s">
        <v>4</v>
      </c>
      <c r="E79">
        <v>0</v>
      </c>
      <c r="F79">
        <v>0</v>
      </c>
    </row>
    <row r="80" spans="1:6" ht="16">
      <c r="A80" s="12" t="s">
        <v>42</v>
      </c>
      <c r="B80" t="s">
        <v>46</v>
      </c>
      <c r="C80">
        <v>2018</v>
      </c>
      <c r="D80" t="s">
        <v>4</v>
      </c>
      <c r="E80">
        <v>0</v>
      </c>
      <c r="F80">
        <v>0</v>
      </c>
    </row>
    <row r="81" spans="1:6" ht="16">
      <c r="A81" s="12" t="s">
        <v>42</v>
      </c>
      <c r="B81" t="s">
        <v>47</v>
      </c>
      <c r="C81">
        <v>2018</v>
      </c>
      <c r="D81" t="s">
        <v>4</v>
      </c>
      <c r="E81">
        <v>0</v>
      </c>
      <c r="F81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954-0D98-DC44-8B91-3DAE86411C6D}">
  <dimension ref="A1:G1048576"/>
  <sheetViews>
    <sheetView tabSelected="1" topLeftCell="A28" workbookViewId="0">
      <selection activeCell="G50" sqref="G50"/>
    </sheetView>
  </sheetViews>
  <sheetFormatPr baseColWidth="10" defaultRowHeight="13"/>
  <cols>
    <col min="7" max="7" width="12" bestFit="1" customWidth="1"/>
  </cols>
  <sheetData>
    <row r="1" spans="1:7" ht="16">
      <c r="A1" s="12" t="s">
        <v>32</v>
      </c>
      <c r="B1" t="s">
        <v>33</v>
      </c>
      <c r="C1" t="s">
        <v>35</v>
      </c>
      <c r="D1" t="s">
        <v>34</v>
      </c>
      <c r="E1" t="s">
        <v>48</v>
      </c>
      <c r="F1" t="s">
        <v>39</v>
      </c>
      <c r="G1" s="13" t="s">
        <v>49</v>
      </c>
    </row>
    <row r="2" spans="1:7" ht="16">
      <c r="A2" s="12" t="s">
        <v>37</v>
      </c>
      <c r="B2" t="s">
        <v>43</v>
      </c>
      <c r="C2">
        <v>2009</v>
      </c>
      <c r="D2" t="s">
        <v>3</v>
      </c>
      <c r="E2">
        <v>0</v>
      </c>
      <c r="F2">
        <v>0</v>
      </c>
      <c r="G2">
        <v>0</v>
      </c>
    </row>
    <row r="3" spans="1:7" ht="16">
      <c r="A3" s="12" t="s">
        <v>37</v>
      </c>
      <c r="B3" t="s">
        <v>44</v>
      </c>
      <c r="C3">
        <v>2009</v>
      </c>
      <c r="D3" t="s">
        <v>3</v>
      </c>
      <c r="E3">
        <v>0</v>
      </c>
      <c r="F3">
        <v>0</v>
      </c>
      <c r="G3">
        <v>0</v>
      </c>
    </row>
    <row r="4" spans="1:7" ht="16">
      <c r="A4" s="12" t="s">
        <v>37</v>
      </c>
      <c r="B4" t="s">
        <v>45</v>
      </c>
      <c r="C4">
        <v>2009</v>
      </c>
      <c r="D4" t="s">
        <v>3</v>
      </c>
      <c r="E4">
        <v>19.5</v>
      </c>
      <c r="F4">
        <v>10</v>
      </c>
      <c r="G4">
        <f>E4*adults!D12</f>
        <v>42.900000000000006</v>
      </c>
    </row>
    <row r="5" spans="1:7" ht="16">
      <c r="A5" s="12" t="s">
        <v>37</v>
      </c>
      <c r="B5" t="s">
        <v>46</v>
      </c>
      <c r="C5">
        <v>2009</v>
      </c>
      <c r="D5" t="s">
        <v>3</v>
      </c>
      <c r="E5">
        <v>0</v>
      </c>
      <c r="F5">
        <v>0</v>
      </c>
      <c r="G5">
        <v>0</v>
      </c>
    </row>
    <row r="6" spans="1:7" ht="16">
      <c r="A6" s="12" t="s">
        <v>37</v>
      </c>
      <c r="B6" t="s">
        <v>47</v>
      </c>
      <c r="C6">
        <v>2009</v>
      </c>
      <c r="D6" t="s">
        <v>3</v>
      </c>
      <c r="E6">
        <v>0</v>
      </c>
      <c r="F6">
        <v>0</v>
      </c>
      <c r="G6">
        <v>0</v>
      </c>
    </row>
    <row r="7" spans="1:7" ht="16">
      <c r="A7" s="12" t="s">
        <v>37</v>
      </c>
      <c r="B7" t="s">
        <v>43</v>
      </c>
      <c r="C7">
        <v>2009</v>
      </c>
      <c r="D7" t="s">
        <v>4</v>
      </c>
      <c r="E7">
        <v>0</v>
      </c>
      <c r="F7">
        <v>0</v>
      </c>
      <c r="G7">
        <v>0</v>
      </c>
    </row>
    <row r="8" spans="1:7" ht="16">
      <c r="A8" s="12" t="s">
        <v>37</v>
      </c>
      <c r="B8" t="s">
        <v>44</v>
      </c>
      <c r="C8">
        <v>2009</v>
      </c>
      <c r="D8" t="s">
        <v>4</v>
      </c>
      <c r="E8">
        <v>0</v>
      </c>
      <c r="F8">
        <v>0</v>
      </c>
      <c r="G8">
        <v>0</v>
      </c>
    </row>
    <row r="9" spans="1:7" ht="16">
      <c r="A9" s="12" t="s">
        <v>37</v>
      </c>
      <c r="B9" t="s">
        <v>45</v>
      </c>
      <c r="C9">
        <v>2009</v>
      </c>
      <c r="D9" t="s">
        <v>4</v>
      </c>
      <c r="E9">
        <v>27</v>
      </c>
      <c r="F9">
        <v>10</v>
      </c>
      <c r="G9">
        <f>E9*adults!D17</f>
        <v>67.5</v>
      </c>
    </row>
    <row r="10" spans="1:7" ht="16">
      <c r="A10" s="12" t="s">
        <v>37</v>
      </c>
      <c r="B10" t="s">
        <v>46</v>
      </c>
      <c r="C10">
        <v>2009</v>
      </c>
      <c r="D10" t="s">
        <v>4</v>
      </c>
      <c r="E10">
        <v>0</v>
      </c>
      <c r="F10">
        <v>0</v>
      </c>
      <c r="G10">
        <v>0</v>
      </c>
    </row>
    <row r="11" spans="1:7" ht="16">
      <c r="A11" s="12" t="s">
        <v>37</v>
      </c>
      <c r="B11" t="s">
        <v>47</v>
      </c>
      <c r="C11">
        <v>2009</v>
      </c>
      <c r="D11" t="s">
        <v>4</v>
      </c>
      <c r="E11">
        <v>0</v>
      </c>
      <c r="F11">
        <v>0</v>
      </c>
      <c r="G11">
        <v>0</v>
      </c>
    </row>
    <row r="12" spans="1:7" ht="16">
      <c r="A12" s="12" t="s">
        <v>40</v>
      </c>
      <c r="B12" t="s">
        <v>43</v>
      </c>
      <c r="C12">
        <v>2009</v>
      </c>
      <c r="D12" t="s">
        <v>3</v>
      </c>
      <c r="E12">
        <v>0</v>
      </c>
      <c r="F12">
        <v>0</v>
      </c>
      <c r="G12">
        <v>0</v>
      </c>
    </row>
    <row r="13" spans="1:7" ht="16">
      <c r="A13" s="12" t="s">
        <v>40</v>
      </c>
      <c r="B13" t="s">
        <v>44</v>
      </c>
      <c r="C13">
        <v>2009</v>
      </c>
      <c r="D13" t="s">
        <v>3</v>
      </c>
      <c r="E13">
        <v>10.5</v>
      </c>
      <c r="F13">
        <v>2.5</v>
      </c>
      <c r="G13">
        <f>E13*adults!D11</f>
        <v>29.4</v>
      </c>
    </row>
    <row r="14" spans="1:7" ht="16">
      <c r="A14" s="12" t="s">
        <v>40</v>
      </c>
      <c r="B14" t="s">
        <v>45</v>
      </c>
      <c r="C14">
        <v>2009</v>
      </c>
      <c r="D14" t="s">
        <v>3</v>
      </c>
      <c r="E14">
        <v>0</v>
      </c>
      <c r="F14">
        <v>0</v>
      </c>
      <c r="G14">
        <v>0</v>
      </c>
    </row>
    <row r="15" spans="1:7" ht="16">
      <c r="A15" s="12" t="s">
        <v>40</v>
      </c>
      <c r="B15" t="s">
        <v>46</v>
      </c>
      <c r="C15">
        <v>2009</v>
      </c>
      <c r="D15" t="s">
        <v>3</v>
      </c>
      <c r="E15">
        <v>0</v>
      </c>
      <c r="F15">
        <v>0</v>
      </c>
      <c r="G15">
        <v>0</v>
      </c>
    </row>
    <row r="16" spans="1:7" ht="16">
      <c r="A16" s="12" t="s">
        <v>40</v>
      </c>
      <c r="B16" t="s">
        <v>47</v>
      </c>
      <c r="C16">
        <v>2009</v>
      </c>
      <c r="D16" t="s">
        <v>3</v>
      </c>
      <c r="E16">
        <v>0</v>
      </c>
      <c r="F16">
        <v>0</v>
      </c>
      <c r="G16">
        <v>0</v>
      </c>
    </row>
    <row r="17" spans="1:7" ht="16">
      <c r="A17" s="12" t="s">
        <v>40</v>
      </c>
      <c r="B17" t="s">
        <v>43</v>
      </c>
      <c r="C17">
        <v>2009</v>
      </c>
      <c r="D17" t="s">
        <v>4</v>
      </c>
      <c r="E17">
        <v>0</v>
      </c>
      <c r="F17">
        <v>0</v>
      </c>
      <c r="G17">
        <v>0</v>
      </c>
    </row>
    <row r="18" spans="1:7" ht="16">
      <c r="A18" s="12" t="s">
        <v>40</v>
      </c>
      <c r="B18" t="s">
        <v>44</v>
      </c>
      <c r="C18">
        <v>2009</v>
      </c>
      <c r="D18" t="s">
        <v>4</v>
      </c>
      <c r="E18">
        <v>10.5</v>
      </c>
      <c r="F18">
        <v>2.5</v>
      </c>
      <c r="G18">
        <f>E18*adults!D16</f>
        <v>33.6</v>
      </c>
    </row>
    <row r="19" spans="1:7" ht="16">
      <c r="A19" s="12" t="s">
        <v>40</v>
      </c>
      <c r="B19" t="s">
        <v>45</v>
      </c>
      <c r="C19">
        <v>2009</v>
      </c>
      <c r="D19" t="s">
        <v>4</v>
      </c>
      <c r="E19">
        <v>0</v>
      </c>
      <c r="F19">
        <v>0</v>
      </c>
      <c r="G19">
        <v>0</v>
      </c>
    </row>
    <row r="20" spans="1:7" ht="16">
      <c r="A20" s="12" t="s">
        <v>40</v>
      </c>
      <c r="B20" t="s">
        <v>46</v>
      </c>
      <c r="C20">
        <v>2009</v>
      </c>
      <c r="D20" t="s">
        <v>4</v>
      </c>
      <c r="E20">
        <v>0</v>
      </c>
      <c r="F20">
        <v>0</v>
      </c>
      <c r="G20">
        <v>0</v>
      </c>
    </row>
    <row r="21" spans="1:7" ht="16">
      <c r="A21" s="12" t="s">
        <v>40</v>
      </c>
      <c r="B21" t="s">
        <v>47</v>
      </c>
      <c r="C21">
        <v>2009</v>
      </c>
      <c r="D21" t="s">
        <v>4</v>
      </c>
      <c r="E21">
        <v>0</v>
      </c>
      <c r="F21">
        <v>0</v>
      </c>
      <c r="G21">
        <v>0</v>
      </c>
    </row>
    <row r="22" spans="1:7" ht="16">
      <c r="A22" s="12" t="s">
        <v>41</v>
      </c>
      <c r="B22" t="s">
        <v>43</v>
      </c>
      <c r="C22">
        <v>2009</v>
      </c>
      <c r="D22" t="s">
        <v>3</v>
      </c>
      <c r="E22">
        <v>0</v>
      </c>
      <c r="F22">
        <v>0</v>
      </c>
      <c r="G22">
        <v>0</v>
      </c>
    </row>
    <row r="23" spans="1:7" ht="16">
      <c r="A23" s="12" t="s">
        <v>41</v>
      </c>
      <c r="B23" t="s">
        <v>44</v>
      </c>
      <c r="C23">
        <v>2009</v>
      </c>
      <c r="D23" t="s">
        <v>3</v>
      </c>
      <c r="E23">
        <v>0</v>
      </c>
      <c r="F23">
        <v>0</v>
      </c>
      <c r="G23">
        <v>0</v>
      </c>
    </row>
    <row r="24" spans="1:7" ht="16">
      <c r="A24" s="12" t="s">
        <v>41</v>
      </c>
      <c r="B24" t="s">
        <v>45</v>
      </c>
      <c r="C24">
        <v>2009</v>
      </c>
      <c r="D24" t="s">
        <v>3</v>
      </c>
      <c r="E24">
        <v>0</v>
      </c>
      <c r="F24">
        <v>0</v>
      </c>
      <c r="G24">
        <v>0</v>
      </c>
    </row>
    <row r="25" spans="1:7" ht="16">
      <c r="A25" s="12" t="s">
        <v>41</v>
      </c>
      <c r="B25" t="s">
        <v>46</v>
      </c>
      <c r="C25">
        <v>2009</v>
      </c>
      <c r="D25" t="s">
        <v>3</v>
      </c>
      <c r="E25">
        <v>15</v>
      </c>
      <c r="F25">
        <v>5</v>
      </c>
      <c r="G25">
        <f>E25*adults!D13</f>
        <v>15</v>
      </c>
    </row>
    <row r="26" spans="1:7" ht="16">
      <c r="A26" s="12" t="s">
        <v>41</v>
      </c>
      <c r="B26" t="s">
        <v>47</v>
      </c>
      <c r="C26">
        <v>2009</v>
      </c>
      <c r="D26" t="s">
        <v>3</v>
      </c>
      <c r="E26">
        <v>0</v>
      </c>
      <c r="F26">
        <v>0</v>
      </c>
      <c r="G26">
        <v>0</v>
      </c>
    </row>
    <row r="27" spans="1:7" ht="16">
      <c r="A27" s="12" t="s">
        <v>41</v>
      </c>
      <c r="B27" t="s">
        <v>43</v>
      </c>
      <c r="C27">
        <v>2009</v>
      </c>
      <c r="D27" t="s">
        <v>4</v>
      </c>
      <c r="E27">
        <v>0</v>
      </c>
      <c r="F27">
        <v>0</v>
      </c>
      <c r="G27">
        <v>0</v>
      </c>
    </row>
    <row r="28" spans="1:7" ht="16">
      <c r="A28" s="12" t="s">
        <v>41</v>
      </c>
      <c r="B28" t="s">
        <v>44</v>
      </c>
      <c r="C28">
        <v>2009</v>
      </c>
      <c r="D28" t="s">
        <v>4</v>
      </c>
      <c r="E28">
        <v>0</v>
      </c>
      <c r="F28">
        <v>0</v>
      </c>
      <c r="G28">
        <v>0</v>
      </c>
    </row>
    <row r="29" spans="1:7" ht="16">
      <c r="A29" s="12" t="s">
        <v>41</v>
      </c>
      <c r="B29" t="s">
        <v>45</v>
      </c>
      <c r="C29">
        <v>2009</v>
      </c>
      <c r="D29" t="s">
        <v>4</v>
      </c>
      <c r="E29">
        <v>0</v>
      </c>
      <c r="F29">
        <v>0</v>
      </c>
      <c r="G29">
        <v>0</v>
      </c>
    </row>
    <row r="30" spans="1:7" ht="16">
      <c r="A30" s="12" t="s">
        <v>41</v>
      </c>
      <c r="B30" t="s">
        <v>46</v>
      </c>
      <c r="C30">
        <v>2009</v>
      </c>
      <c r="D30" t="s">
        <v>4</v>
      </c>
      <c r="E30">
        <v>10</v>
      </c>
      <c r="F30">
        <v>5</v>
      </c>
      <c r="G30">
        <f>adults!D18*E30</f>
        <v>18</v>
      </c>
    </row>
    <row r="31" spans="1:7" ht="16">
      <c r="A31" s="12" t="s">
        <v>41</v>
      </c>
      <c r="B31" t="s">
        <v>47</v>
      </c>
      <c r="C31">
        <v>2009</v>
      </c>
      <c r="D31" t="s">
        <v>4</v>
      </c>
      <c r="E31">
        <v>0</v>
      </c>
      <c r="F31">
        <v>0</v>
      </c>
      <c r="G31">
        <v>0</v>
      </c>
    </row>
    <row r="32" spans="1:7" ht="16">
      <c r="A32" s="12" t="s">
        <v>42</v>
      </c>
      <c r="B32" t="s">
        <v>43</v>
      </c>
      <c r="C32">
        <v>2009</v>
      </c>
      <c r="D32" t="s">
        <v>3</v>
      </c>
      <c r="E32">
        <v>23.1</v>
      </c>
      <c r="F32">
        <v>4</v>
      </c>
      <c r="G32">
        <f>E32*adults!D10</f>
        <v>450.45000000000005</v>
      </c>
    </row>
    <row r="33" spans="1:7" ht="16">
      <c r="A33" s="12" t="s">
        <v>42</v>
      </c>
      <c r="B33" t="s">
        <v>44</v>
      </c>
      <c r="C33">
        <v>2009</v>
      </c>
      <c r="D33" t="s">
        <v>3</v>
      </c>
      <c r="E33">
        <v>0</v>
      </c>
      <c r="F33">
        <v>0</v>
      </c>
      <c r="G33">
        <v>0</v>
      </c>
    </row>
    <row r="34" spans="1:7" ht="16">
      <c r="A34" s="12" t="s">
        <v>42</v>
      </c>
      <c r="B34" t="s">
        <v>45</v>
      </c>
      <c r="C34">
        <v>2009</v>
      </c>
      <c r="D34" t="s">
        <v>3</v>
      </c>
      <c r="E34">
        <v>0</v>
      </c>
      <c r="F34">
        <v>0</v>
      </c>
      <c r="G34">
        <v>0</v>
      </c>
    </row>
    <row r="35" spans="1:7" ht="16">
      <c r="A35" s="12" t="s">
        <v>42</v>
      </c>
      <c r="B35" t="s">
        <v>46</v>
      </c>
      <c r="C35">
        <v>2009</v>
      </c>
      <c r="D35" t="s">
        <v>3</v>
      </c>
      <c r="E35">
        <v>0</v>
      </c>
      <c r="F35">
        <v>0</v>
      </c>
      <c r="G35">
        <v>0</v>
      </c>
    </row>
    <row r="36" spans="1:7" ht="16">
      <c r="A36" s="12" t="s">
        <v>42</v>
      </c>
      <c r="B36" t="s">
        <v>47</v>
      </c>
      <c r="C36">
        <v>2009</v>
      </c>
      <c r="D36" t="s">
        <v>3</v>
      </c>
      <c r="E36">
        <v>0</v>
      </c>
      <c r="F36">
        <v>0</v>
      </c>
      <c r="G36">
        <v>0</v>
      </c>
    </row>
    <row r="37" spans="1:7" ht="16">
      <c r="A37" s="12" t="s">
        <v>42</v>
      </c>
      <c r="B37" t="s">
        <v>43</v>
      </c>
      <c r="C37">
        <v>2009</v>
      </c>
      <c r="D37" t="s">
        <v>4</v>
      </c>
      <c r="E37">
        <v>11</v>
      </c>
      <c r="F37">
        <v>4</v>
      </c>
      <c r="G37">
        <f>E37*adults!D15</f>
        <v>159.5</v>
      </c>
    </row>
    <row r="38" spans="1:7" ht="16">
      <c r="A38" s="12" t="s">
        <v>42</v>
      </c>
      <c r="B38" t="s">
        <v>44</v>
      </c>
      <c r="C38">
        <v>2009</v>
      </c>
      <c r="D38" t="s">
        <v>4</v>
      </c>
      <c r="E38">
        <v>0</v>
      </c>
      <c r="F38">
        <v>0</v>
      </c>
      <c r="G38">
        <v>0</v>
      </c>
    </row>
    <row r="39" spans="1:7" ht="16">
      <c r="A39" s="12" t="s">
        <v>42</v>
      </c>
      <c r="B39" t="s">
        <v>45</v>
      </c>
      <c r="C39">
        <v>2009</v>
      </c>
      <c r="D39" t="s">
        <v>4</v>
      </c>
      <c r="E39">
        <v>0</v>
      </c>
      <c r="F39">
        <v>0</v>
      </c>
      <c r="G39">
        <v>0</v>
      </c>
    </row>
    <row r="40" spans="1:7" ht="16">
      <c r="A40" s="12" t="s">
        <v>42</v>
      </c>
      <c r="B40" t="s">
        <v>46</v>
      </c>
      <c r="C40">
        <v>2009</v>
      </c>
      <c r="D40" t="s">
        <v>4</v>
      </c>
      <c r="E40">
        <v>0</v>
      </c>
      <c r="F40">
        <v>0</v>
      </c>
      <c r="G40">
        <v>0</v>
      </c>
    </row>
    <row r="41" spans="1:7" ht="16">
      <c r="A41" s="12" t="s">
        <v>42</v>
      </c>
      <c r="B41" t="s">
        <v>47</v>
      </c>
      <c r="C41">
        <v>2009</v>
      </c>
      <c r="D41" t="s">
        <v>4</v>
      </c>
      <c r="E41">
        <v>0</v>
      </c>
      <c r="F41">
        <v>0</v>
      </c>
      <c r="G41">
        <v>0</v>
      </c>
    </row>
    <row r="42" spans="1:7" ht="16">
      <c r="A42" s="12" t="s">
        <v>37</v>
      </c>
      <c r="B42" t="s">
        <v>43</v>
      </c>
      <c r="C42">
        <v>2018</v>
      </c>
      <c r="D42" t="s">
        <v>3</v>
      </c>
      <c r="E42">
        <v>0</v>
      </c>
      <c r="F42">
        <v>0</v>
      </c>
      <c r="G42">
        <v>0</v>
      </c>
    </row>
    <row r="43" spans="1:7" ht="16">
      <c r="A43" s="12" t="s">
        <v>37</v>
      </c>
      <c r="B43" t="s">
        <v>44</v>
      </c>
      <c r="C43">
        <v>2018</v>
      </c>
      <c r="D43" t="s">
        <v>3</v>
      </c>
      <c r="E43">
        <v>0</v>
      </c>
      <c r="F43">
        <v>0</v>
      </c>
      <c r="G43">
        <v>0</v>
      </c>
    </row>
    <row r="44" spans="1:7" ht="16">
      <c r="A44" s="12" t="s">
        <v>37</v>
      </c>
      <c r="B44" t="s">
        <v>45</v>
      </c>
      <c r="C44">
        <v>2018</v>
      </c>
      <c r="D44" t="s">
        <v>3</v>
      </c>
      <c r="E44">
        <v>33</v>
      </c>
      <c r="F44">
        <v>10</v>
      </c>
      <c r="G44">
        <f>adults!D30*recruits_3!E44</f>
        <v>9.9</v>
      </c>
    </row>
    <row r="45" spans="1:7" ht="16">
      <c r="A45" s="12" t="s">
        <v>37</v>
      </c>
      <c r="B45" t="s">
        <v>46</v>
      </c>
      <c r="C45">
        <v>2018</v>
      </c>
      <c r="D45" t="s">
        <v>3</v>
      </c>
      <c r="E45">
        <v>0</v>
      </c>
      <c r="F45">
        <v>0</v>
      </c>
      <c r="G45" s="13">
        <v>0</v>
      </c>
    </row>
    <row r="46" spans="1:7" ht="16">
      <c r="A46" s="12" t="s">
        <v>37</v>
      </c>
      <c r="B46" t="s">
        <v>47</v>
      </c>
      <c r="C46">
        <v>2018</v>
      </c>
      <c r="D46" t="s">
        <v>3</v>
      </c>
      <c r="E46">
        <v>0</v>
      </c>
      <c r="F46">
        <v>0</v>
      </c>
      <c r="G46" s="13">
        <v>0</v>
      </c>
    </row>
    <row r="47" spans="1:7" ht="16">
      <c r="A47" s="12" t="s">
        <v>37</v>
      </c>
      <c r="B47" t="s">
        <v>43</v>
      </c>
      <c r="C47">
        <v>2018</v>
      </c>
      <c r="D47" t="s">
        <v>4</v>
      </c>
      <c r="E47">
        <v>0</v>
      </c>
      <c r="F47">
        <v>0</v>
      </c>
      <c r="G47" s="13">
        <v>0</v>
      </c>
    </row>
    <row r="48" spans="1:7" ht="16">
      <c r="A48" s="12" t="s">
        <v>37</v>
      </c>
      <c r="B48" t="s">
        <v>44</v>
      </c>
      <c r="C48">
        <v>2018</v>
      </c>
      <c r="D48" t="s">
        <v>4</v>
      </c>
      <c r="E48">
        <v>0</v>
      </c>
      <c r="F48">
        <v>0</v>
      </c>
      <c r="G48" s="13">
        <v>0</v>
      </c>
    </row>
    <row r="49" spans="1:7" ht="16">
      <c r="A49" s="12" t="s">
        <v>37</v>
      </c>
      <c r="B49" t="s">
        <v>45</v>
      </c>
      <c r="C49">
        <v>2018</v>
      </c>
      <c r="D49" t="s">
        <v>4</v>
      </c>
      <c r="E49">
        <v>25.5</v>
      </c>
      <c r="F49">
        <v>10</v>
      </c>
      <c r="G49">
        <f>E49*adults!D35</f>
        <v>81.600000000000009</v>
      </c>
    </row>
    <row r="50" spans="1:7" ht="16">
      <c r="A50" s="12" t="s">
        <v>37</v>
      </c>
      <c r="B50" t="s">
        <v>46</v>
      </c>
      <c r="C50">
        <v>2018</v>
      </c>
      <c r="D50" t="s">
        <v>4</v>
      </c>
      <c r="E50">
        <v>0</v>
      </c>
      <c r="F50">
        <v>0</v>
      </c>
      <c r="G50" s="13">
        <v>0</v>
      </c>
    </row>
    <row r="51" spans="1:7" ht="16">
      <c r="A51" s="12" t="s">
        <v>37</v>
      </c>
      <c r="B51" t="s">
        <v>47</v>
      </c>
      <c r="C51">
        <v>2018</v>
      </c>
      <c r="D51" t="s">
        <v>4</v>
      </c>
      <c r="E51">
        <v>0</v>
      </c>
      <c r="F51">
        <v>0</v>
      </c>
      <c r="G51" s="13">
        <v>0</v>
      </c>
    </row>
    <row r="52" spans="1:7" ht="16">
      <c r="A52" s="12" t="s">
        <v>40</v>
      </c>
      <c r="B52" t="s">
        <v>43</v>
      </c>
      <c r="C52">
        <v>2018</v>
      </c>
      <c r="D52" t="s">
        <v>3</v>
      </c>
      <c r="E52">
        <v>0</v>
      </c>
      <c r="F52">
        <v>0</v>
      </c>
      <c r="G52" s="13">
        <v>0</v>
      </c>
    </row>
    <row r="53" spans="1:7" ht="16">
      <c r="A53" s="12" t="s">
        <v>40</v>
      </c>
      <c r="B53" t="s">
        <v>44</v>
      </c>
      <c r="C53">
        <v>2018</v>
      </c>
      <c r="D53" t="s">
        <v>3</v>
      </c>
      <c r="E53">
        <v>1.5</v>
      </c>
      <c r="F53">
        <v>2.5</v>
      </c>
      <c r="G53">
        <f>adults!D29*E53</f>
        <v>1.0499999999999998</v>
      </c>
    </row>
    <row r="54" spans="1:7" ht="16">
      <c r="A54" s="12" t="s">
        <v>40</v>
      </c>
      <c r="B54" t="s">
        <v>45</v>
      </c>
      <c r="C54">
        <v>2018</v>
      </c>
      <c r="D54" t="s">
        <v>3</v>
      </c>
      <c r="E54">
        <v>0</v>
      </c>
      <c r="F54">
        <v>0</v>
      </c>
      <c r="G54" s="13">
        <v>0</v>
      </c>
    </row>
    <row r="55" spans="1:7" ht="16">
      <c r="A55" s="12" t="s">
        <v>40</v>
      </c>
      <c r="B55" t="s">
        <v>46</v>
      </c>
      <c r="C55">
        <v>2018</v>
      </c>
      <c r="D55" t="s">
        <v>3</v>
      </c>
      <c r="E55">
        <v>0</v>
      </c>
      <c r="F55">
        <v>0</v>
      </c>
      <c r="G55" s="13">
        <v>0</v>
      </c>
    </row>
    <row r="56" spans="1:7" ht="16">
      <c r="A56" s="12" t="s">
        <v>40</v>
      </c>
      <c r="B56" t="s">
        <v>47</v>
      </c>
      <c r="C56">
        <v>2018</v>
      </c>
      <c r="D56" t="s">
        <v>3</v>
      </c>
      <c r="E56">
        <v>0</v>
      </c>
      <c r="F56">
        <v>0</v>
      </c>
      <c r="G56" s="13">
        <v>0</v>
      </c>
    </row>
    <row r="57" spans="1:7" ht="16">
      <c r="A57" s="12" t="s">
        <v>40</v>
      </c>
      <c r="B57" t="s">
        <v>43</v>
      </c>
      <c r="C57">
        <v>2018</v>
      </c>
      <c r="D57" t="s">
        <v>4</v>
      </c>
      <c r="E57">
        <v>0</v>
      </c>
      <c r="F57">
        <v>0</v>
      </c>
      <c r="G57" s="13">
        <v>0</v>
      </c>
    </row>
    <row r="58" spans="1:7" ht="16">
      <c r="A58" s="12" t="s">
        <v>40</v>
      </c>
      <c r="B58" t="s">
        <v>44</v>
      </c>
      <c r="C58">
        <v>2018</v>
      </c>
      <c r="D58" t="s">
        <v>4</v>
      </c>
      <c r="E58">
        <v>7.5</v>
      </c>
      <c r="F58">
        <v>2.5</v>
      </c>
      <c r="G58">
        <f>E58*adults!D34</f>
        <v>18</v>
      </c>
    </row>
    <row r="59" spans="1:7" ht="16">
      <c r="A59" s="12" t="s">
        <v>40</v>
      </c>
      <c r="B59" t="s">
        <v>45</v>
      </c>
      <c r="C59">
        <v>2018</v>
      </c>
      <c r="D59" t="s">
        <v>4</v>
      </c>
      <c r="E59">
        <v>0</v>
      </c>
      <c r="F59">
        <v>0</v>
      </c>
      <c r="G59" s="13">
        <v>0</v>
      </c>
    </row>
    <row r="60" spans="1:7" ht="16">
      <c r="A60" s="12" t="s">
        <v>40</v>
      </c>
      <c r="B60" t="s">
        <v>46</v>
      </c>
      <c r="C60">
        <v>2018</v>
      </c>
      <c r="D60" t="s">
        <v>4</v>
      </c>
      <c r="E60">
        <v>0</v>
      </c>
      <c r="F60">
        <v>0</v>
      </c>
      <c r="G60" s="13">
        <v>0</v>
      </c>
    </row>
    <row r="61" spans="1:7" ht="16">
      <c r="A61" s="12" t="s">
        <v>40</v>
      </c>
      <c r="B61" t="s">
        <v>47</v>
      </c>
      <c r="C61">
        <v>2018</v>
      </c>
      <c r="D61" t="s">
        <v>4</v>
      </c>
      <c r="E61">
        <v>0</v>
      </c>
      <c r="F61">
        <v>0</v>
      </c>
      <c r="G61" s="13">
        <v>0</v>
      </c>
    </row>
    <row r="62" spans="1:7" ht="16">
      <c r="A62" s="12" t="s">
        <v>41</v>
      </c>
      <c r="B62" t="s">
        <v>43</v>
      </c>
      <c r="C62">
        <v>2018</v>
      </c>
      <c r="D62" t="s">
        <v>3</v>
      </c>
      <c r="E62">
        <v>0</v>
      </c>
      <c r="F62">
        <v>0</v>
      </c>
      <c r="G62" s="13">
        <v>0</v>
      </c>
    </row>
    <row r="63" spans="1:7" ht="16">
      <c r="A63" s="12" t="s">
        <v>41</v>
      </c>
      <c r="B63" t="s">
        <v>44</v>
      </c>
      <c r="C63">
        <v>2018</v>
      </c>
      <c r="D63" t="s">
        <v>3</v>
      </c>
      <c r="E63">
        <v>0</v>
      </c>
      <c r="F63">
        <v>0</v>
      </c>
      <c r="G63" s="13">
        <v>0</v>
      </c>
    </row>
    <row r="64" spans="1:7" ht="16">
      <c r="A64" s="12" t="s">
        <v>41</v>
      </c>
      <c r="B64" t="s">
        <v>45</v>
      </c>
      <c r="C64">
        <v>2018</v>
      </c>
      <c r="D64" t="s">
        <v>3</v>
      </c>
      <c r="E64">
        <v>0</v>
      </c>
      <c r="F64">
        <v>0</v>
      </c>
      <c r="G64" s="13">
        <v>0</v>
      </c>
    </row>
    <row r="65" spans="1:7" ht="16">
      <c r="A65" s="12" t="s">
        <v>41</v>
      </c>
      <c r="B65" t="s">
        <v>46</v>
      </c>
      <c r="C65">
        <v>2018</v>
      </c>
      <c r="D65" t="s">
        <v>3</v>
      </c>
      <c r="E65">
        <v>10</v>
      </c>
      <c r="F65">
        <v>5</v>
      </c>
      <c r="G65">
        <f>E65*adults!D31</f>
        <v>5</v>
      </c>
    </row>
    <row r="66" spans="1:7" ht="16">
      <c r="A66" s="12" t="s">
        <v>41</v>
      </c>
      <c r="B66" t="s">
        <v>47</v>
      </c>
      <c r="C66">
        <v>2018</v>
      </c>
      <c r="D66" t="s">
        <v>3</v>
      </c>
      <c r="E66">
        <v>0</v>
      </c>
      <c r="F66">
        <v>0</v>
      </c>
      <c r="G66" s="13">
        <v>0</v>
      </c>
    </row>
    <row r="67" spans="1:7" ht="16">
      <c r="A67" s="12" t="s">
        <v>41</v>
      </c>
      <c r="B67" t="s">
        <v>43</v>
      </c>
      <c r="C67">
        <v>2018</v>
      </c>
      <c r="D67" t="s">
        <v>4</v>
      </c>
      <c r="E67">
        <v>0</v>
      </c>
      <c r="F67">
        <v>0</v>
      </c>
      <c r="G67" s="13">
        <v>0</v>
      </c>
    </row>
    <row r="68" spans="1:7" ht="16">
      <c r="A68" s="12" t="s">
        <v>41</v>
      </c>
      <c r="B68" t="s">
        <v>44</v>
      </c>
      <c r="C68">
        <v>2018</v>
      </c>
      <c r="D68" t="s">
        <v>4</v>
      </c>
      <c r="E68">
        <v>0</v>
      </c>
      <c r="F68">
        <v>0</v>
      </c>
      <c r="G68" s="13">
        <v>0</v>
      </c>
    </row>
    <row r="69" spans="1:7" ht="16">
      <c r="A69" s="12" t="s">
        <v>41</v>
      </c>
      <c r="B69" t="s">
        <v>45</v>
      </c>
      <c r="C69">
        <v>2018</v>
      </c>
      <c r="D69" t="s">
        <v>4</v>
      </c>
      <c r="E69">
        <v>0</v>
      </c>
      <c r="F69">
        <v>0</v>
      </c>
      <c r="G69" s="13">
        <v>0</v>
      </c>
    </row>
    <row r="70" spans="1:7" ht="16">
      <c r="A70" s="12" t="s">
        <v>41</v>
      </c>
      <c r="B70" t="s">
        <v>46</v>
      </c>
      <c r="C70">
        <v>2018</v>
      </c>
      <c r="D70" t="s">
        <v>4</v>
      </c>
      <c r="E70">
        <v>8.75</v>
      </c>
      <c r="F70">
        <v>5</v>
      </c>
      <c r="G70">
        <f>E70*adults!D36</f>
        <v>7.875</v>
      </c>
    </row>
    <row r="71" spans="1:7" ht="16">
      <c r="A71" s="12" t="s">
        <v>41</v>
      </c>
      <c r="B71" t="s">
        <v>47</v>
      </c>
      <c r="C71">
        <v>2018</v>
      </c>
      <c r="D71" t="s">
        <v>4</v>
      </c>
      <c r="E71">
        <v>0</v>
      </c>
      <c r="F71">
        <v>0</v>
      </c>
      <c r="G71" s="13">
        <v>0</v>
      </c>
    </row>
    <row r="72" spans="1:7" ht="16">
      <c r="A72" s="12" t="s">
        <v>42</v>
      </c>
      <c r="B72" t="s">
        <v>43</v>
      </c>
      <c r="C72">
        <v>2018</v>
      </c>
      <c r="D72" t="s">
        <v>3</v>
      </c>
      <c r="E72">
        <v>47.3</v>
      </c>
      <c r="F72">
        <v>4</v>
      </c>
      <c r="G72">
        <f>E72*adults!D28</f>
        <v>851.4</v>
      </c>
    </row>
    <row r="73" spans="1:7" ht="16">
      <c r="A73" s="12" t="s">
        <v>42</v>
      </c>
      <c r="B73" t="s">
        <v>44</v>
      </c>
      <c r="C73">
        <v>2018</v>
      </c>
      <c r="D73" t="s">
        <v>3</v>
      </c>
      <c r="E73">
        <v>0</v>
      </c>
      <c r="F73">
        <v>0</v>
      </c>
      <c r="G73" s="13">
        <v>0</v>
      </c>
    </row>
    <row r="74" spans="1:7" ht="16">
      <c r="A74" s="12" t="s">
        <v>42</v>
      </c>
      <c r="B74" t="s">
        <v>45</v>
      </c>
      <c r="C74">
        <v>2018</v>
      </c>
      <c r="D74" t="s">
        <v>3</v>
      </c>
      <c r="E74">
        <v>0</v>
      </c>
      <c r="F74">
        <v>0</v>
      </c>
      <c r="G74" s="13">
        <v>0</v>
      </c>
    </row>
    <row r="75" spans="1:7" ht="16">
      <c r="A75" s="12" t="s">
        <v>42</v>
      </c>
      <c r="B75" t="s">
        <v>46</v>
      </c>
      <c r="C75">
        <v>2018</v>
      </c>
      <c r="D75" t="s">
        <v>3</v>
      </c>
      <c r="E75">
        <v>0</v>
      </c>
      <c r="F75">
        <v>0</v>
      </c>
      <c r="G75" s="13">
        <v>0</v>
      </c>
    </row>
    <row r="76" spans="1:7" ht="16">
      <c r="A76" s="12" t="s">
        <v>42</v>
      </c>
      <c r="B76" t="s">
        <v>47</v>
      </c>
      <c r="C76">
        <v>2018</v>
      </c>
      <c r="D76" t="s">
        <v>3</v>
      </c>
      <c r="E76">
        <v>0</v>
      </c>
      <c r="F76">
        <v>0</v>
      </c>
      <c r="G76" s="13">
        <v>0</v>
      </c>
    </row>
    <row r="77" spans="1:7" ht="16">
      <c r="A77" s="12" t="s">
        <v>42</v>
      </c>
      <c r="B77" t="s">
        <v>43</v>
      </c>
      <c r="C77">
        <v>2018</v>
      </c>
      <c r="D77" t="s">
        <v>4</v>
      </c>
      <c r="E77">
        <v>20.9</v>
      </c>
      <c r="F77">
        <v>4</v>
      </c>
      <c r="G77">
        <f>E77*adults!D33</f>
        <v>332.31</v>
      </c>
    </row>
    <row r="78" spans="1:7" ht="16">
      <c r="A78" s="12" t="s">
        <v>42</v>
      </c>
      <c r="B78" t="s">
        <v>44</v>
      </c>
      <c r="C78">
        <v>2018</v>
      </c>
      <c r="D78" t="s">
        <v>4</v>
      </c>
      <c r="E78">
        <v>0</v>
      </c>
      <c r="F78">
        <v>0</v>
      </c>
      <c r="G78" s="13">
        <v>0</v>
      </c>
    </row>
    <row r="79" spans="1:7" ht="16">
      <c r="A79" s="12" t="s">
        <v>42</v>
      </c>
      <c r="B79" t="s">
        <v>45</v>
      </c>
      <c r="C79">
        <v>2018</v>
      </c>
      <c r="D79" t="s">
        <v>4</v>
      </c>
      <c r="E79">
        <v>0</v>
      </c>
      <c r="F79">
        <v>0</v>
      </c>
      <c r="G79" s="13">
        <v>0</v>
      </c>
    </row>
    <row r="80" spans="1:7" ht="16">
      <c r="A80" s="12" t="s">
        <v>42</v>
      </c>
      <c r="B80" t="s">
        <v>46</v>
      </c>
      <c r="C80">
        <v>2018</v>
      </c>
      <c r="D80" t="s">
        <v>4</v>
      </c>
      <c r="E80">
        <v>0</v>
      </c>
      <c r="F80">
        <v>0</v>
      </c>
      <c r="G80" s="13">
        <v>0</v>
      </c>
    </row>
    <row r="81" spans="1:7" ht="16">
      <c r="A81" s="12" t="s">
        <v>42</v>
      </c>
      <c r="B81" t="s">
        <v>47</v>
      </c>
      <c r="C81">
        <v>2018</v>
      </c>
      <c r="D81" t="s">
        <v>4</v>
      </c>
      <c r="E81">
        <v>0</v>
      </c>
      <c r="F81">
        <v>0</v>
      </c>
      <c r="G81" s="13">
        <v>0</v>
      </c>
    </row>
    <row r="1048576" spans="7:7">
      <c r="G104857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adults</vt:lpstr>
      <vt:lpstr>recruits</vt:lpstr>
      <vt:lpstr>recruits_3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J. Schmitt</dc:creator>
  <cp:lastModifiedBy>Gage Clawson</cp:lastModifiedBy>
  <cp:lastPrinted>2000-11-30T08:28:56Z</cp:lastPrinted>
  <dcterms:created xsi:type="dcterms:W3CDTF">2000-11-20T17:30:43Z</dcterms:created>
  <dcterms:modified xsi:type="dcterms:W3CDTF">2020-01-13T03:10:17Z</dcterms:modified>
</cp:coreProperties>
</file>