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oneice/Documents/tight-vole-zk-cpu/"/>
    </mc:Choice>
  </mc:AlternateContent>
  <xr:revisionPtr revIDLastSave="0" documentId="13_ncr:1_{3543B9A6-0498-074D-BCCE-F249CBF15AE2}" xr6:coauthVersionLast="47" xr6:coauthVersionMax="47" xr10:uidLastSave="{00000000-0000-0000-0000-000000000000}"/>
  <bookViews>
    <workbookView xWindow="0" yWindow="500" windowWidth="28800" windowHeight="17500" xr2:uid="{AA2CF789-AB6B-F943-B68F-19F884B31108}"/>
  </bookViews>
  <sheets>
    <sheet name="Figure 7" sheetId="4" r:id="rId1"/>
    <sheet name="Sheet1" sheetId="1" r:id="rId2"/>
    <sheet name="round opt" sheetId="2" r:id="rId3"/>
    <sheet name="fine grai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4" l="1"/>
  <c r="L30" i="4"/>
  <c r="L26" i="4"/>
  <c r="L22" i="4"/>
  <c r="L18" i="4"/>
  <c r="L14" i="4"/>
  <c r="L10" i="4"/>
  <c r="L35" i="4"/>
  <c r="L31" i="4"/>
  <c r="L27" i="4"/>
  <c r="L23" i="4"/>
  <c r="L19" i="4"/>
  <c r="L15" i="4"/>
  <c r="L11" i="4"/>
  <c r="M36" i="4"/>
  <c r="L36" i="4"/>
  <c r="M32" i="4"/>
  <c r="L32" i="4"/>
  <c r="M28" i="4"/>
  <c r="L28" i="4"/>
  <c r="M24" i="4"/>
  <c r="L24" i="4"/>
  <c r="M20" i="4"/>
  <c r="L20" i="4"/>
  <c r="M16" i="4"/>
  <c r="L16" i="4"/>
  <c r="M12" i="4"/>
  <c r="L12" i="4"/>
  <c r="L4" i="2"/>
  <c r="J24" i="3"/>
  <c r="J16" i="3"/>
  <c r="J7" i="3"/>
  <c r="N23" i="2"/>
  <c r="N22" i="2"/>
  <c r="N19" i="2"/>
  <c r="N14" i="2"/>
  <c r="N13" i="2"/>
  <c r="N6" i="2"/>
  <c r="K27" i="2"/>
  <c r="N27" i="2" s="1"/>
  <c r="K25" i="2"/>
  <c r="N25" i="2" s="1"/>
  <c r="K24" i="2"/>
  <c r="N24" i="2" s="1"/>
  <c r="K23" i="2"/>
  <c r="K22" i="2"/>
  <c r="K28" i="2"/>
  <c r="N28" i="2" s="1"/>
  <c r="K26" i="2"/>
  <c r="N26" i="2" s="1"/>
  <c r="K14" i="2"/>
  <c r="K15" i="2"/>
  <c r="N15" i="2" s="1"/>
  <c r="K16" i="2"/>
  <c r="N16" i="2" s="1"/>
  <c r="K17" i="2"/>
  <c r="N17" i="2" s="1"/>
  <c r="K18" i="2"/>
  <c r="N18" i="2" s="1"/>
  <c r="K19" i="2"/>
  <c r="K13" i="2"/>
  <c r="L5" i="2"/>
  <c r="L6" i="2"/>
  <c r="L7" i="2"/>
  <c r="L8" i="2"/>
  <c r="L9" i="2"/>
  <c r="L10" i="2"/>
  <c r="K6" i="2"/>
  <c r="K7" i="2"/>
  <c r="N7" i="2" s="1"/>
  <c r="K8" i="2"/>
  <c r="N8" i="2" s="1"/>
  <c r="K9" i="2"/>
  <c r="N9" i="2" s="1"/>
  <c r="K10" i="2"/>
  <c r="N10" i="2" s="1"/>
  <c r="K5" i="2"/>
  <c r="N5" i="2" s="1"/>
  <c r="K4" i="2"/>
  <c r="N4" i="2" s="1"/>
  <c r="H12" i="1"/>
  <c r="I12" i="1" s="1"/>
  <c r="C13" i="1"/>
  <c r="D13" i="1"/>
  <c r="G13" i="1" s="1"/>
  <c r="E13" i="1"/>
  <c r="H13" i="1" s="1"/>
  <c r="O21" i="1"/>
  <c r="M8" i="1"/>
  <c r="M13" i="1"/>
  <c r="M18" i="1"/>
  <c r="Q17" i="1"/>
  <c r="Q16" i="1"/>
  <c r="H25" i="1"/>
  <c r="I25" i="1" s="1"/>
  <c r="H23" i="1"/>
  <c r="I23" i="1" s="1"/>
  <c r="C26" i="1"/>
  <c r="C28" i="1" s="1"/>
  <c r="D26" i="1"/>
  <c r="E26" i="1"/>
  <c r="H8" i="1"/>
  <c r="I8" i="1" s="1"/>
  <c r="H10" i="1"/>
  <c r="I10" i="1" s="1"/>
  <c r="H6" i="1"/>
  <c r="I6" i="1" s="1"/>
  <c r="C11" i="1"/>
  <c r="D11" i="1"/>
  <c r="E11" i="1"/>
  <c r="C9" i="1"/>
  <c r="F9" i="1" s="1"/>
  <c r="D9" i="1"/>
  <c r="E9" i="1"/>
  <c r="H9" i="1" s="1"/>
  <c r="D24" i="1"/>
  <c r="E24" i="1"/>
  <c r="C24" i="1"/>
  <c r="E7" i="1"/>
  <c r="D7" i="1"/>
  <c r="G9" i="1" s="1"/>
  <c r="C7" i="1"/>
  <c r="G11" i="1" l="1"/>
  <c r="E28" i="1"/>
  <c r="F11" i="1"/>
  <c r="D28" i="1"/>
  <c r="F13" i="1"/>
  <c r="R17" i="1"/>
  <c r="H11" i="1"/>
  <c r="I9" i="1"/>
</calcChain>
</file>

<file path=xl/sharedStrings.xml><?xml version="1.0" encoding="utf-8"?>
<sst xmlns="http://schemas.openxmlformats.org/spreadsheetml/2006/main" count="132" uniqueCount="55">
  <si>
    <t>Batchman</t>
  </si>
  <si>
    <t>R</t>
  </si>
  <si>
    <t>B</t>
  </si>
  <si>
    <t>C</t>
  </si>
  <si>
    <t>100M</t>
  </si>
  <si>
    <t>500M</t>
  </si>
  <si>
    <t>1G</t>
  </si>
  <si>
    <t>P-&gt;V</t>
  </si>
  <si>
    <t>V-&gt;P</t>
  </si>
  <si>
    <t>Our, Balance</t>
  </si>
  <si>
    <t>Our, Unbalance</t>
  </si>
  <si>
    <t>m5.8xlarge</t>
  </si>
  <si>
    <t>uniform 10</t>
  </si>
  <si>
    <t>QuickSilver</t>
  </si>
  <si>
    <t>Our</t>
  </si>
  <si>
    <t>Size</t>
  </si>
  <si>
    <t>15.3M</t>
  </si>
  <si>
    <t>15.4M</t>
  </si>
  <si>
    <t>Our, Balance, Opt</t>
  </si>
  <si>
    <t>m</t>
  </si>
  <si>
    <t>time</t>
  </si>
  <si>
    <t>path_length</t>
  </si>
  <si>
    <t>\epsilon</t>
  </si>
  <si>
    <t>Gps</t>
  </si>
  <si>
    <t>comm/multi</t>
  </si>
  <si>
    <t>unifrom 10</t>
  </si>
  <si>
    <t>Total</t>
  </si>
  <si>
    <t>Step 2, 7a, Pi ZKCPU</t>
  </si>
  <si>
    <t>Step 3, Pi ZKCPU</t>
  </si>
  <si>
    <t>Step 5, Pi ZK CPU</t>
  </si>
  <si>
    <t>533 us</t>
  </si>
  <si>
    <t>Step 6a, Pi ZK CPU</t>
  </si>
  <si>
    <t>Step 6b, Pi ZK CPU</t>
  </si>
  <si>
    <t>Step 6b, Pi ZK CPU, CheckUROM, last is 0</t>
  </si>
  <si>
    <t>Step 6b, Pi ZK CPU, CheckUROM, init rom</t>
  </si>
  <si>
    <t>209 us</t>
  </si>
  <si>
    <t>Step 6b, Pi ZK CPU, CheckUROM, read rom</t>
  </si>
  <si>
    <t>Step 6b, Pi ZK CPU, CheckUROM, check rom</t>
  </si>
  <si>
    <t>Step 6b, Pi ZK CPU, CheckUROM, final pass</t>
  </si>
  <si>
    <t>Step 7b, Pi ZK CPU</t>
  </si>
  <si>
    <t>Step 7c, Pi ZK CPU</t>
  </si>
  <si>
    <t>501 us</t>
  </si>
  <si>
    <t>198 us</t>
  </si>
  <si>
    <t>517 us</t>
  </si>
  <si>
    <t>194 us</t>
  </si>
  <si>
    <t>distribution</t>
  </si>
  <si>
    <t>balanced</t>
  </si>
  <si>
    <t>path</t>
  </si>
  <si>
    <t>MGPS</t>
  </si>
  <si>
    <t>CPM</t>
  </si>
  <si>
    <t>unblanced</t>
  </si>
  <si>
    <t>C=100</t>
  </si>
  <si>
    <t>100 Mbps</t>
  </si>
  <si>
    <t>500 Mbps</t>
  </si>
  <si>
    <t>1 Gbps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</si>
</sst>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E603B-CA90-214A-A5BA-9D5D3FA6D495}">
  <dimension ref="E9:O36"/>
  <sheetViews>
    <sheetView tabSelected="1" topLeftCell="A4" workbookViewId="0">
      <selection activeCell="R17" sqref="R17"/>
    </sheetView>
  </sheetViews>
  <sheetFormatPr baseColWidth="10" defaultRowHeight="16" x14ac:dyDescent="0.2"/>
  <sheetData>
    <row r="9" spans="5:15" x14ac:dyDescent="0.2">
      <c r="E9" t="s">
        <v>2</v>
      </c>
      <c r="F9" t="s">
        <v>19</v>
      </c>
      <c r="G9" t="s">
        <v>45</v>
      </c>
      <c r="H9" t="s">
        <v>47</v>
      </c>
      <c r="I9" t="s">
        <v>20</v>
      </c>
      <c r="J9" t="s">
        <v>7</v>
      </c>
      <c r="K9" t="s">
        <v>8</v>
      </c>
      <c r="L9" t="s">
        <v>48</v>
      </c>
      <c r="M9" t="s">
        <v>49</v>
      </c>
    </row>
    <row r="10" spans="5:15" x14ac:dyDescent="0.2">
      <c r="E10">
        <v>10</v>
      </c>
      <c r="F10">
        <v>5</v>
      </c>
      <c r="G10" s="3" t="s">
        <v>46</v>
      </c>
      <c r="H10">
        <v>5350000</v>
      </c>
      <c r="I10">
        <v>48.094299999999997</v>
      </c>
      <c r="L10">
        <f>H10/I10</f>
        <v>111239.79348904133</v>
      </c>
      <c r="O10" t="s">
        <v>52</v>
      </c>
    </row>
    <row r="11" spans="5:15" x14ac:dyDescent="0.2">
      <c r="G11" t="s">
        <v>51</v>
      </c>
      <c r="H11">
        <v>5350000</v>
      </c>
      <c r="I11">
        <v>16.174199999999999</v>
      </c>
      <c r="L11">
        <f>H11/I11</f>
        <v>330773.70132680441</v>
      </c>
      <c r="O11" t="s">
        <v>53</v>
      </c>
    </row>
    <row r="12" spans="5:15" x14ac:dyDescent="0.2">
      <c r="H12">
        <v>5350000</v>
      </c>
      <c r="I12">
        <v>12.1027</v>
      </c>
      <c r="J12">
        <v>531643962</v>
      </c>
      <c r="K12">
        <v>13126913</v>
      </c>
      <c r="L12">
        <f>H12/I12</f>
        <v>442050.12104736955</v>
      </c>
      <c r="M12">
        <f>(J12+K12)/H12</f>
        <v>101.82633177570094</v>
      </c>
      <c r="O12" t="s">
        <v>54</v>
      </c>
    </row>
    <row r="14" spans="5:15" x14ac:dyDescent="0.2">
      <c r="E14">
        <v>50</v>
      </c>
      <c r="F14">
        <v>1</v>
      </c>
      <c r="G14" s="3" t="s">
        <v>46</v>
      </c>
      <c r="H14">
        <v>5150000</v>
      </c>
      <c r="I14">
        <v>46.955800000000004</v>
      </c>
      <c r="L14">
        <f>H14/I14</f>
        <v>109677.61171143925</v>
      </c>
      <c r="O14" t="s">
        <v>52</v>
      </c>
    </row>
    <row r="15" spans="5:15" x14ac:dyDescent="0.2">
      <c r="G15" t="s">
        <v>51</v>
      </c>
      <c r="H15">
        <v>5150000</v>
      </c>
      <c r="I15">
        <v>15.4003</v>
      </c>
      <c r="L15">
        <f>H15/I15</f>
        <v>334409.06995318271</v>
      </c>
      <c r="O15" t="s">
        <v>53</v>
      </c>
    </row>
    <row r="16" spans="5:15" x14ac:dyDescent="0.2">
      <c r="H16">
        <v>5150000</v>
      </c>
      <c r="I16">
        <v>11.737399999999999</v>
      </c>
      <c r="J16">
        <v>512044650</v>
      </c>
      <c r="K16">
        <v>13126897</v>
      </c>
      <c r="L16">
        <f>H16/I16</f>
        <v>438768.38141326018</v>
      </c>
      <c r="M16">
        <f>(J16+K16)/H16</f>
        <v>101.97505766990291</v>
      </c>
      <c r="O16" t="s">
        <v>54</v>
      </c>
    </row>
    <row r="18" spans="5:15" x14ac:dyDescent="0.2">
      <c r="E18">
        <v>50</v>
      </c>
      <c r="F18">
        <v>10</v>
      </c>
      <c r="G18" s="3" t="s">
        <v>46</v>
      </c>
      <c r="H18">
        <v>5600000</v>
      </c>
      <c r="I18">
        <v>52.045699999999997</v>
      </c>
      <c r="L18">
        <f>H18/I18</f>
        <v>107597.74582722492</v>
      </c>
      <c r="O18" t="s">
        <v>52</v>
      </c>
    </row>
    <row r="19" spans="5:15" x14ac:dyDescent="0.2">
      <c r="G19" t="s">
        <v>51</v>
      </c>
      <c r="H19">
        <v>5600000</v>
      </c>
      <c r="I19">
        <v>17.314599999999999</v>
      </c>
      <c r="L19">
        <f>H19/I19</f>
        <v>323426.4724567706</v>
      </c>
      <c r="O19" t="s">
        <v>53</v>
      </c>
    </row>
    <row r="20" spans="5:15" x14ac:dyDescent="0.2">
      <c r="H20">
        <v>5600000</v>
      </c>
      <c r="I20">
        <v>12.933299999999999</v>
      </c>
      <c r="J20">
        <v>557023418</v>
      </c>
      <c r="K20">
        <v>14914329</v>
      </c>
      <c r="L20">
        <f>H20/I20</f>
        <v>432990.8066773368</v>
      </c>
      <c r="M20">
        <f>(J20+K20)/H20</f>
        <v>102.13174053571429</v>
      </c>
      <c r="O20" t="s">
        <v>54</v>
      </c>
    </row>
    <row r="22" spans="5:15" x14ac:dyDescent="0.2">
      <c r="E22">
        <v>50</v>
      </c>
      <c r="F22">
        <v>20</v>
      </c>
      <c r="G22" s="3" t="s">
        <v>46</v>
      </c>
      <c r="H22">
        <v>6100000</v>
      </c>
      <c r="I22">
        <v>56.031399999999998</v>
      </c>
      <c r="L22">
        <f>H22/I22</f>
        <v>108867.52785045528</v>
      </c>
      <c r="O22" t="s">
        <v>52</v>
      </c>
    </row>
    <row r="23" spans="5:15" x14ac:dyDescent="0.2">
      <c r="G23" t="s">
        <v>51</v>
      </c>
      <c r="H23">
        <v>6100000</v>
      </c>
      <c r="I23">
        <v>17.810300000000002</v>
      </c>
      <c r="L23">
        <f>H23/I23</f>
        <v>342498.44191282568</v>
      </c>
      <c r="O23" t="s">
        <v>53</v>
      </c>
    </row>
    <row r="24" spans="5:15" x14ac:dyDescent="0.2">
      <c r="H24">
        <v>6100000</v>
      </c>
      <c r="I24">
        <v>13.2767</v>
      </c>
      <c r="J24">
        <v>606023530</v>
      </c>
      <c r="K24">
        <v>14914361</v>
      </c>
      <c r="L24">
        <f>H24/I24</f>
        <v>459451.5203326128</v>
      </c>
      <c r="M24">
        <f>(J24+K24)/H24</f>
        <v>101.7930968852459</v>
      </c>
      <c r="O24" t="s">
        <v>54</v>
      </c>
    </row>
    <row r="26" spans="5:15" x14ac:dyDescent="0.2">
      <c r="E26">
        <v>100</v>
      </c>
      <c r="F26">
        <v>20</v>
      </c>
      <c r="G26" s="3" t="s">
        <v>46</v>
      </c>
      <c r="H26">
        <v>6100000</v>
      </c>
      <c r="I26">
        <v>55.944099999999999</v>
      </c>
      <c r="L26">
        <f>H26/I26</f>
        <v>109037.41413303638</v>
      </c>
      <c r="O26" t="s">
        <v>52</v>
      </c>
    </row>
    <row r="27" spans="5:15" x14ac:dyDescent="0.2">
      <c r="G27" t="s">
        <v>51</v>
      </c>
      <c r="H27">
        <v>6100000</v>
      </c>
      <c r="I27">
        <v>17.582699999999999</v>
      </c>
      <c r="L27">
        <f>H27/I27</f>
        <v>346931.92740591604</v>
      </c>
      <c r="O27" t="s">
        <v>53</v>
      </c>
    </row>
    <row r="28" spans="5:15" x14ac:dyDescent="0.2">
      <c r="H28">
        <v>6100000</v>
      </c>
      <c r="I28">
        <v>13.2949</v>
      </c>
      <c r="J28">
        <v>606024426</v>
      </c>
      <c r="K28">
        <v>14914361</v>
      </c>
      <c r="L28">
        <f>H28/I28</f>
        <v>458822.55601772107</v>
      </c>
      <c r="M28">
        <f>(J28+K28)/H28</f>
        <v>101.7932437704918</v>
      </c>
      <c r="O28" t="s">
        <v>54</v>
      </c>
    </row>
    <row r="30" spans="5:15" x14ac:dyDescent="0.2">
      <c r="E30">
        <v>100</v>
      </c>
      <c r="F30">
        <v>20</v>
      </c>
      <c r="G30" s="3" t="s">
        <v>50</v>
      </c>
      <c r="H30">
        <v>13969680</v>
      </c>
      <c r="I30">
        <v>126.108</v>
      </c>
      <c r="L30">
        <f>H30/I30</f>
        <v>110775.52573984204</v>
      </c>
      <c r="O30" t="s">
        <v>52</v>
      </c>
    </row>
    <row r="31" spans="5:15" x14ac:dyDescent="0.2">
      <c r="G31" t="s">
        <v>51</v>
      </c>
      <c r="H31">
        <v>13984690</v>
      </c>
      <c r="I31">
        <v>41.472099999999998</v>
      </c>
      <c r="L31">
        <f>H31/I31</f>
        <v>337207.18266014988</v>
      </c>
      <c r="O31" t="s">
        <v>53</v>
      </c>
    </row>
    <row r="32" spans="5:15" x14ac:dyDescent="0.2">
      <c r="H32">
        <v>13974145</v>
      </c>
      <c r="I32">
        <v>29.902699999999999</v>
      </c>
      <c r="J32">
        <v>1386477738</v>
      </c>
      <c r="K32">
        <v>32788825</v>
      </c>
      <c r="L32">
        <f>H32/I32</f>
        <v>467320.50951920729</v>
      </c>
      <c r="M32">
        <f>(J32+K32)/H32</f>
        <v>101.56374955319269</v>
      </c>
      <c r="O32" t="s">
        <v>54</v>
      </c>
    </row>
    <row r="34" spans="5:15" x14ac:dyDescent="0.2">
      <c r="E34">
        <v>100</v>
      </c>
      <c r="F34">
        <v>20</v>
      </c>
      <c r="G34" s="3" t="s">
        <v>12</v>
      </c>
      <c r="H34">
        <v>26412310</v>
      </c>
      <c r="I34">
        <v>240.24100000000001</v>
      </c>
      <c r="L34">
        <f>H34/I34</f>
        <v>109940.89268692688</v>
      </c>
      <c r="O34" t="s">
        <v>52</v>
      </c>
    </row>
    <row r="35" spans="5:15" x14ac:dyDescent="0.2">
      <c r="H35">
        <v>26245230</v>
      </c>
      <c r="I35">
        <v>77.106200000000001</v>
      </c>
      <c r="L35">
        <f>H35/I35</f>
        <v>340377.68687861675</v>
      </c>
      <c r="O35" t="s">
        <v>53</v>
      </c>
    </row>
    <row r="36" spans="5:15" x14ac:dyDescent="0.2">
      <c r="H36">
        <v>26263560</v>
      </c>
      <c r="I36">
        <v>56.991999999999997</v>
      </c>
      <c r="J36">
        <v>2604021090</v>
      </c>
      <c r="K36">
        <v>59600561</v>
      </c>
      <c r="L36">
        <f>H36/I36</f>
        <v>460828.88826501969</v>
      </c>
      <c r="M36">
        <f>(J36+K36)/H36</f>
        <v>101.41891087879937</v>
      </c>
      <c r="O36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644E-EB88-BC47-B8C1-8D31C6B4F390}">
  <dimension ref="B1:R28"/>
  <sheetViews>
    <sheetView workbookViewId="0">
      <selection activeCell="G8" sqref="G8"/>
    </sheetView>
  </sheetViews>
  <sheetFormatPr baseColWidth="10" defaultRowHeight="16" x14ac:dyDescent="0.2"/>
  <cols>
    <col min="2" max="2" width="20.33203125" customWidth="1"/>
    <col min="6" max="6" width="12.1640625" bestFit="1" customWidth="1"/>
  </cols>
  <sheetData>
    <row r="1" spans="2:17" x14ac:dyDescent="0.2">
      <c r="C1" t="s">
        <v>1</v>
      </c>
      <c r="D1" t="s">
        <v>2</v>
      </c>
      <c r="E1" t="s">
        <v>3</v>
      </c>
      <c r="M1" t="s">
        <v>1</v>
      </c>
      <c r="N1" t="s">
        <v>2</v>
      </c>
      <c r="O1" t="s">
        <v>3</v>
      </c>
    </row>
    <row r="2" spans="2:17" x14ac:dyDescent="0.2">
      <c r="C2">
        <v>500000</v>
      </c>
      <c r="D2">
        <v>50</v>
      </c>
      <c r="E2">
        <v>125</v>
      </c>
      <c r="J2" s="1"/>
      <c r="K2" s="1"/>
      <c r="M2">
        <v>50000</v>
      </c>
      <c r="N2">
        <v>50</v>
      </c>
      <c r="O2" t="s">
        <v>12</v>
      </c>
    </row>
    <row r="3" spans="2:17" x14ac:dyDescent="0.2">
      <c r="J3" s="1"/>
      <c r="K3" s="1"/>
    </row>
    <row r="4" spans="2:17" x14ac:dyDescent="0.2">
      <c r="J4" s="1"/>
      <c r="K4" s="1"/>
    </row>
    <row r="5" spans="2:17" x14ac:dyDescent="0.2">
      <c r="C5" t="s">
        <v>4</v>
      </c>
      <c r="D5" t="s">
        <v>5</v>
      </c>
      <c r="E5" t="s">
        <v>6</v>
      </c>
      <c r="F5" t="s">
        <v>7</v>
      </c>
      <c r="G5" t="s">
        <v>8</v>
      </c>
      <c r="J5" s="1"/>
      <c r="K5" s="1"/>
      <c r="M5" t="s">
        <v>4</v>
      </c>
      <c r="N5" t="s">
        <v>7</v>
      </c>
      <c r="O5" t="s">
        <v>8</v>
      </c>
      <c r="P5" t="s">
        <v>15</v>
      </c>
    </row>
    <row r="6" spans="2:17" x14ac:dyDescent="0.2">
      <c r="B6" t="s">
        <v>0</v>
      </c>
      <c r="C6">
        <v>324.64100000000002</v>
      </c>
      <c r="D6">
        <v>93.2226</v>
      </c>
      <c r="E6">
        <v>62.191600000000001</v>
      </c>
      <c r="F6">
        <v>3649612938</v>
      </c>
      <c r="G6">
        <v>82836993</v>
      </c>
      <c r="H6">
        <f>(F6+G6)/1024</f>
        <v>3644970.6357421875</v>
      </c>
      <c r="I6">
        <f>H6/500000</f>
        <v>7.2899412714843752</v>
      </c>
      <c r="J6" s="1"/>
      <c r="K6" s="1"/>
      <c r="L6" t="s">
        <v>13</v>
      </c>
      <c r="M6">
        <v>21.2</v>
      </c>
      <c r="P6" t="s">
        <v>17</v>
      </c>
    </row>
    <row r="7" spans="2:17" x14ac:dyDescent="0.2">
      <c r="C7">
        <f>500000/C6</f>
        <v>1540.1628260139662</v>
      </c>
      <c r="D7">
        <f>500000/D6</f>
        <v>5363.5062742296395</v>
      </c>
      <c r="E7">
        <f>500000/E6</f>
        <v>8039.6709523472618</v>
      </c>
      <c r="J7" s="1"/>
      <c r="K7" s="1"/>
      <c r="L7" t="s">
        <v>14</v>
      </c>
      <c r="M7">
        <v>139.05000000000001</v>
      </c>
      <c r="N7">
        <v>1523954218</v>
      </c>
      <c r="O7">
        <v>36363721</v>
      </c>
    </row>
    <row r="8" spans="2:17" x14ac:dyDescent="0.2">
      <c r="B8" t="s">
        <v>9</v>
      </c>
      <c r="C8">
        <v>579.82000000000005</v>
      </c>
      <c r="D8">
        <v>182.291</v>
      </c>
      <c r="E8">
        <v>134.76599999999999</v>
      </c>
      <c r="F8">
        <v>6342611962</v>
      </c>
      <c r="G8">
        <v>141823201</v>
      </c>
      <c r="H8">
        <f t="shared" ref="H8:H10" si="0">(F8+G8)/1024</f>
        <v>6332456.2138671875</v>
      </c>
      <c r="I8">
        <f t="shared" ref="I8:I10" si="1">H8/500000</f>
        <v>12.664912427734375</v>
      </c>
      <c r="J8" s="1"/>
      <c r="K8" s="1"/>
      <c r="M8">
        <f>M7/M6</f>
        <v>6.558962264150944</v>
      </c>
    </row>
    <row r="9" spans="2:17" x14ac:dyDescent="0.2">
      <c r="C9">
        <f t="shared" ref="C9:D9" si="2">500000/C8</f>
        <v>862.33658721672236</v>
      </c>
      <c r="D9">
        <f t="shared" si="2"/>
        <v>2742.867173914236</v>
      </c>
      <c r="E9">
        <f>500000/E8</f>
        <v>3710.134603683422</v>
      </c>
      <c r="F9">
        <f>C9/C7</f>
        <v>0.55989962402124793</v>
      </c>
      <c r="G9">
        <f t="shared" ref="G9:H9" si="3">D9/D7</f>
        <v>0.51139441881387449</v>
      </c>
      <c r="H9">
        <f t="shared" si="3"/>
        <v>0.46147841443687587</v>
      </c>
      <c r="I9">
        <f>I8/I6</f>
        <v>1.7373133686652527</v>
      </c>
      <c r="J9" s="1"/>
      <c r="K9" s="1"/>
    </row>
    <row r="10" spans="2:17" x14ac:dyDescent="0.2">
      <c r="B10" t="s">
        <v>10</v>
      </c>
      <c r="C10">
        <v>47.074599999999997</v>
      </c>
      <c r="D10">
        <v>15.37</v>
      </c>
      <c r="E10">
        <v>11.412000000000001</v>
      </c>
      <c r="F10">
        <v>515698090</v>
      </c>
      <c r="G10">
        <v>13126897</v>
      </c>
      <c r="H10">
        <f t="shared" si="0"/>
        <v>516430.6513671875</v>
      </c>
      <c r="I10">
        <f t="shared" si="1"/>
        <v>1.0328613027343749</v>
      </c>
      <c r="J10" s="1"/>
      <c r="K10" s="1"/>
      <c r="M10" t="s">
        <v>5</v>
      </c>
      <c r="N10" t="s">
        <v>7</v>
      </c>
      <c r="O10" t="s">
        <v>8</v>
      </c>
      <c r="P10" t="s">
        <v>15</v>
      </c>
    </row>
    <row r="11" spans="2:17" x14ac:dyDescent="0.2">
      <c r="C11">
        <f t="shared" ref="C11:D11" si="4">500000/C10</f>
        <v>10621.439162520766</v>
      </c>
      <c r="D11">
        <f t="shared" si="4"/>
        <v>32530.904359141186</v>
      </c>
      <c r="E11">
        <f>500000/E10</f>
        <v>43813.52961794602</v>
      </c>
      <c r="F11">
        <f>C11/C7</f>
        <v>6.8963092623198081</v>
      </c>
      <c r="G11">
        <f t="shared" ref="G11:H11" si="5">D11/D7</f>
        <v>6.0652309694209503</v>
      </c>
      <c r="H11">
        <f t="shared" si="5"/>
        <v>5.449667017174904</v>
      </c>
      <c r="J11" s="1"/>
      <c r="K11" s="1"/>
      <c r="L11" t="s">
        <v>13</v>
      </c>
      <c r="M11">
        <v>6.61</v>
      </c>
      <c r="N11">
        <v>229555562</v>
      </c>
      <c r="O11">
        <v>7764521</v>
      </c>
      <c r="P11" t="s">
        <v>17</v>
      </c>
    </row>
    <row r="12" spans="2:17" x14ac:dyDescent="0.2">
      <c r="B12" t="s">
        <v>18</v>
      </c>
      <c r="C12">
        <v>288.47500000000002</v>
      </c>
      <c r="D12">
        <v>84.318799999999996</v>
      </c>
      <c r="E12">
        <v>59.019300000000001</v>
      </c>
      <c r="F12">
        <v>3133341730</v>
      </c>
      <c r="G12">
        <v>72112265</v>
      </c>
      <c r="H12">
        <f>(F12+G12)/1024</f>
        <v>3130326.1669921875</v>
      </c>
      <c r="I12">
        <f>H12/500000</f>
        <v>6.2606523339843747</v>
      </c>
      <c r="J12" s="1"/>
      <c r="K12" s="1"/>
      <c r="L12" t="s">
        <v>14</v>
      </c>
      <c r="M12">
        <v>44.42</v>
      </c>
      <c r="N12">
        <v>1523363274</v>
      </c>
      <c r="O12">
        <v>36363721</v>
      </c>
    </row>
    <row r="13" spans="2:17" x14ac:dyDescent="0.2">
      <c r="C13">
        <f t="shared" ref="C13:D13" si="6">500000/C12</f>
        <v>1733.2524482190829</v>
      </c>
      <c r="D13">
        <f t="shared" si="6"/>
        <v>5929.8756623671115</v>
      </c>
      <c r="E13">
        <f>500000/E12</f>
        <v>8471.8049858266695</v>
      </c>
      <c r="F13">
        <f t="shared" ref="F13:G13" si="7">C13/C7</f>
        <v>1.1253696160845825</v>
      </c>
      <c r="G13">
        <f t="shared" si="7"/>
        <v>1.1055968538451686</v>
      </c>
      <c r="H13">
        <f>E13/E7</f>
        <v>1.0537502139130759</v>
      </c>
      <c r="J13" s="1"/>
      <c r="K13" s="1"/>
      <c r="M13">
        <f>M12/M11</f>
        <v>6.7201210287443267</v>
      </c>
    </row>
    <row r="14" spans="2:17" x14ac:dyDescent="0.2">
      <c r="J14" s="1"/>
      <c r="K14" s="1"/>
    </row>
    <row r="15" spans="2:17" x14ac:dyDescent="0.2">
      <c r="J15" s="1"/>
      <c r="K15" s="1"/>
      <c r="M15" t="s">
        <v>6</v>
      </c>
      <c r="N15" t="s">
        <v>7</v>
      </c>
      <c r="O15" t="s">
        <v>8</v>
      </c>
      <c r="P15" t="s">
        <v>15</v>
      </c>
    </row>
    <row r="16" spans="2:17" x14ac:dyDescent="0.2">
      <c r="J16" s="1"/>
      <c r="K16" s="1"/>
      <c r="L16" t="s">
        <v>13</v>
      </c>
      <c r="M16">
        <v>5.0599999999999996</v>
      </c>
      <c r="N16">
        <v>229397482</v>
      </c>
      <c r="O16">
        <v>7764521</v>
      </c>
      <c r="P16" t="s">
        <v>16</v>
      </c>
      <c r="Q16">
        <f>(N16+O16)/1024/1024</f>
        <v>226.17531108856201</v>
      </c>
    </row>
    <row r="17" spans="2:18" x14ac:dyDescent="0.2">
      <c r="C17" t="s">
        <v>1</v>
      </c>
      <c r="D17" t="s">
        <v>2</v>
      </c>
      <c r="E17" t="s">
        <v>3</v>
      </c>
      <c r="J17" s="1"/>
      <c r="K17" s="1"/>
      <c r="L17" t="s">
        <v>14</v>
      </c>
      <c r="M17">
        <v>31.48</v>
      </c>
      <c r="N17">
        <v>1521516338</v>
      </c>
      <c r="O17">
        <v>34576305</v>
      </c>
      <c r="Q17">
        <f>(N17+O17)/1024/1024</f>
        <v>1484.0055875778198</v>
      </c>
      <c r="R17">
        <f>Q17/Q16</f>
        <v>6.5613067157305123</v>
      </c>
    </row>
    <row r="18" spans="2:18" x14ac:dyDescent="0.2">
      <c r="C18">
        <v>500000</v>
      </c>
      <c r="D18">
        <v>50</v>
      </c>
      <c r="E18">
        <v>1000</v>
      </c>
      <c r="G18" t="s">
        <v>11</v>
      </c>
      <c r="J18" s="1"/>
      <c r="K18" s="1"/>
      <c r="M18">
        <f>M17/M16</f>
        <v>6.2213438735177871</v>
      </c>
    </row>
    <row r="19" spans="2:18" x14ac:dyDescent="0.2">
      <c r="J19" s="1"/>
      <c r="K19" s="1"/>
    </row>
    <row r="20" spans="2:18" x14ac:dyDescent="0.2">
      <c r="J20" s="1"/>
      <c r="K20" s="1"/>
    </row>
    <row r="21" spans="2:18" x14ac:dyDescent="0.2">
      <c r="J21" s="1"/>
      <c r="K21" s="1"/>
      <c r="O21">
        <f>(N17+O17)/15300000</f>
        <v>101.70540150326798</v>
      </c>
    </row>
    <row r="22" spans="2:18" x14ac:dyDescent="0.2">
      <c r="C22" t="s">
        <v>4</v>
      </c>
      <c r="D22" t="s">
        <v>5</v>
      </c>
      <c r="E22" t="s">
        <v>6</v>
      </c>
      <c r="F22" t="s">
        <v>7</v>
      </c>
      <c r="G22" t="s">
        <v>8</v>
      </c>
      <c r="J22" s="1"/>
      <c r="K22" s="1"/>
    </row>
    <row r="23" spans="2:18" x14ac:dyDescent="0.2">
      <c r="B23" t="s">
        <v>0</v>
      </c>
      <c r="C23">
        <v>2320.77</v>
      </c>
      <c r="D23">
        <v>645.67999999999995</v>
      </c>
      <c r="E23">
        <v>438.505</v>
      </c>
      <c r="F23">
        <v>26093012898</v>
      </c>
      <c r="G23">
        <v>577956825</v>
      </c>
      <c r="H23">
        <f>(F23+G23)/1024</f>
        <v>26045868.870117188</v>
      </c>
      <c r="I23">
        <f>H23/500000</f>
        <v>52.091737740234372</v>
      </c>
      <c r="J23" s="1"/>
      <c r="K23" s="1"/>
    </row>
    <row r="24" spans="2:18" x14ac:dyDescent="0.2">
      <c r="C24">
        <f>500000/C23</f>
        <v>215.44573568255365</v>
      </c>
      <c r="D24">
        <f t="shared" ref="D24:E24" si="8">500000/D23</f>
        <v>774.37740056994187</v>
      </c>
      <c r="E24">
        <f t="shared" si="8"/>
        <v>1140.2378536162644</v>
      </c>
      <c r="J24" s="1"/>
      <c r="K24" s="1"/>
    </row>
    <row r="25" spans="2:18" x14ac:dyDescent="0.2">
      <c r="B25" t="s">
        <v>10</v>
      </c>
      <c r="C25">
        <v>124.94</v>
      </c>
      <c r="D25">
        <v>39.54</v>
      </c>
      <c r="E25">
        <v>29.31</v>
      </c>
      <c r="F25">
        <v>1383135378</v>
      </c>
      <c r="G25">
        <v>32788825</v>
      </c>
      <c r="H25">
        <f>(F25+G25)/1024</f>
        <v>1382738.4794921875</v>
      </c>
      <c r="I25">
        <f>H25/500000</f>
        <v>2.7654769589843751</v>
      </c>
      <c r="J25" s="1"/>
      <c r="K25" s="1"/>
    </row>
    <row r="26" spans="2:18" x14ac:dyDescent="0.2">
      <c r="C26">
        <f t="shared" ref="C26:D26" si="9">500000/C25</f>
        <v>4001.9209220425805</v>
      </c>
      <c r="D26">
        <f t="shared" si="9"/>
        <v>12645.422357106727</v>
      </c>
      <c r="E26">
        <f>500000/E25</f>
        <v>17059.024223814398</v>
      </c>
    </row>
    <row r="28" spans="2:18" x14ac:dyDescent="0.2">
      <c r="C28">
        <f>C26/C24</f>
        <v>18.575076036497517</v>
      </c>
      <c r="D28">
        <f t="shared" ref="D28:E28" si="10">D26/D24</f>
        <v>16.329792615073341</v>
      </c>
      <c r="E28">
        <f t="shared" si="10"/>
        <v>14.960934834527466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1EB4-8510-8944-B431-D0EEA535B06D}">
  <dimension ref="A3:N28"/>
  <sheetViews>
    <sheetView workbookViewId="0">
      <selection activeCell="F14" sqref="F14"/>
    </sheetView>
  </sheetViews>
  <sheetFormatPr baseColWidth="10" defaultRowHeight="16" x14ac:dyDescent="0.2"/>
  <sheetData>
    <row r="3" spans="1:14" x14ac:dyDescent="0.2">
      <c r="B3" t="s">
        <v>22</v>
      </c>
      <c r="C3" t="s">
        <v>1</v>
      </c>
      <c r="D3" t="s">
        <v>2</v>
      </c>
      <c r="E3" t="s">
        <v>3</v>
      </c>
      <c r="F3" t="s">
        <v>19</v>
      </c>
      <c r="G3" t="s">
        <v>20</v>
      </c>
      <c r="H3" t="s">
        <v>7</v>
      </c>
      <c r="I3" t="s">
        <v>8</v>
      </c>
      <c r="J3" t="s">
        <v>21</v>
      </c>
      <c r="K3" t="s">
        <v>23</v>
      </c>
      <c r="L3" t="s">
        <v>24</v>
      </c>
    </row>
    <row r="4" spans="1:14" x14ac:dyDescent="0.2">
      <c r="B4">
        <v>1</v>
      </c>
      <c r="C4">
        <v>1600000</v>
      </c>
      <c r="D4">
        <v>50</v>
      </c>
      <c r="E4">
        <v>1</v>
      </c>
      <c r="F4">
        <v>1</v>
      </c>
      <c r="G4">
        <v>13.516</v>
      </c>
      <c r="H4">
        <v>635423378</v>
      </c>
      <c r="I4">
        <v>14914361</v>
      </c>
      <c r="J4">
        <v>6400000</v>
      </c>
      <c r="K4">
        <f>J4/G4</f>
        <v>473512.87363125186</v>
      </c>
      <c r="L4">
        <f>(H4+I4)/J4</f>
        <v>101.61527171874999</v>
      </c>
      <c r="N4">
        <f>K4/1000</f>
        <v>473.51287363125186</v>
      </c>
    </row>
    <row r="5" spans="1:14" x14ac:dyDescent="0.2">
      <c r="B5">
        <v>4</v>
      </c>
      <c r="C5">
        <v>1600000</v>
      </c>
      <c r="D5">
        <v>50</v>
      </c>
      <c r="E5">
        <v>1</v>
      </c>
      <c r="F5">
        <v>1</v>
      </c>
      <c r="G5">
        <v>8.5180000000000007</v>
      </c>
      <c r="H5">
        <v>392787210</v>
      </c>
      <c r="I5">
        <v>9551985</v>
      </c>
      <c r="J5">
        <v>6400000</v>
      </c>
      <c r="K5">
        <f>J5/G5</f>
        <v>751350.08217891515</v>
      </c>
      <c r="L5">
        <f t="shared" ref="L5:L10" si="0">(H5+I5)/J5</f>
        <v>62.865499218750003</v>
      </c>
      <c r="N5">
        <f t="shared" ref="N5:N10" si="1">K5/1000</f>
        <v>751.35008217891516</v>
      </c>
    </row>
    <row r="6" spans="1:14" x14ac:dyDescent="0.2">
      <c r="A6" s="2" t="s">
        <v>6</v>
      </c>
      <c r="B6">
        <v>8</v>
      </c>
      <c r="C6">
        <v>800000</v>
      </c>
      <c r="D6">
        <v>50</v>
      </c>
      <c r="E6">
        <v>5</v>
      </c>
      <c r="F6">
        <v>1</v>
      </c>
      <c r="G6">
        <v>7.3869999999999996</v>
      </c>
      <c r="H6">
        <v>352787194</v>
      </c>
      <c r="I6">
        <v>9551969</v>
      </c>
      <c r="J6">
        <v>6400000</v>
      </c>
      <c r="K6">
        <f t="shared" ref="K6:K10" si="2">J6/G6</f>
        <v>866386.89589819964</v>
      </c>
      <c r="L6">
        <f t="shared" si="0"/>
        <v>56.615494218750001</v>
      </c>
      <c r="N6">
        <f t="shared" si="1"/>
        <v>866.38689589819967</v>
      </c>
    </row>
    <row r="7" spans="1:14" x14ac:dyDescent="0.2">
      <c r="A7" s="2"/>
      <c r="B7">
        <v>16</v>
      </c>
      <c r="C7">
        <v>400000</v>
      </c>
      <c r="D7">
        <v>50</v>
      </c>
      <c r="E7">
        <v>13</v>
      </c>
      <c r="F7">
        <v>1</v>
      </c>
      <c r="G7">
        <v>7.3140000000000001</v>
      </c>
      <c r="H7">
        <v>332787178</v>
      </c>
      <c r="I7">
        <v>9551953</v>
      </c>
      <c r="J7">
        <v>6400000</v>
      </c>
      <c r="K7">
        <f t="shared" si="2"/>
        <v>875034.1810226962</v>
      </c>
      <c r="L7">
        <f t="shared" si="0"/>
        <v>53.49048921875</v>
      </c>
      <c r="N7">
        <f t="shared" si="1"/>
        <v>875.0341810226962</v>
      </c>
    </row>
    <row r="8" spans="1:14" x14ac:dyDescent="0.2">
      <c r="A8" s="2"/>
      <c r="B8">
        <v>32</v>
      </c>
      <c r="C8">
        <v>200000</v>
      </c>
      <c r="D8">
        <v>50</v>
      </c>
      <c r="E8">
        <v>29</v>
      </c>
      <c r="F8">
        <v>1</v>
      </c>
      <c r="G8">
        <v>6.8920000000000003</v>
      </c>
      <c r="H8">
        <v>322787178</v>
      </c>
      <c r="I8">
        <v>9551953</v>
      </c>
      <c r="J8">
        <v>6400000</v>
      </c>
      <c r="K8">
        <f t="shared" si="2"/>
        <v>928612.88450377248</v>
      </c>
      <c r="L8">
        <f t="shared" si="0"/>
        <v>51.92798921875</v>
      </c>
      <c r="N8">
        <f t="shared" si="1"/>
        <v>928.61288450377253</v>
      </c>
    </row>
    <row r="9" spans="1:14" x14ac:dyDescent="0.2">
      <c r="B9">
        <v>64</v>
      </c>
      <c r="C9">
        <v>100000</v>
      </c>
      <c r="D9">
        <v>50</v>
      </c>
      <c r="E9">
        <v>61</v>
      </c>
      <c r="F9">
        <v>1</v>
      </c>
      <c r="G9">
        <v>6.7830000000000004</v>
      </c>
      <c r="H9">
        <v>317787178</v>
      </c>
      <c r="I9">
        <v>9551953</v>
      </c>
      <c r="J9">
        <v>6400000</v>
      </c>
      <c r="K9">
        <f t="shared" si="2"/>
        <v>943535.30886038626</v>
      </c>
      <c r="L9">
        <f t="shared" si="0"/>
        <v>51.14673921875</v>
      </c>
      <c r="N9">
        <f t="shared" si="1"/>
        <v>943.53530886038629</v>
      </c>
    </row>
    <row r="10" spans="1:14" x14ac:dyDescent="0.2">
      <c r="B10">
        <v>128</v>
      </c>
      <c r="C10">
        <v>50000</v>
      </c>
      <c r="D10">
        <v>50</v>
      </c>
      <c r="E10">
        <v>125</v>
      </c>
      <c r="F10">
        <v>1</v>
      </c>
      <c r="G10">
        <v>6.75</v>
      </c>
      <c r="H10">
        <v>315287178</v>
      </c>
      <c r="I10">
        <v>9551953</v>
      </c>
      <c r="J10">
        <v>6400000</v>
      </c>
      <c r="K10">
        <f t="shared" si="2"/>
        <v>948148.1481481482</v>
      </c>
      <c r="L10">
        <f t="shared" si="0"/>
        <v>50.75611421875</v>
      </c>
      <c r="N10">
        <f t="shared" si="1"/>
        <v>948.14814814814815</v>
      </c>
    </row>
    <row r="13" spans="1:14" x14ac:dyDescent="0.2">
      <c r="B13">
        <v>1</v>
      </c>
      <c r="C13">
        <v>1600000</v>
      </c>
      <c r="D13">
        <v>50</v>
      </c>
      <c r="E13">
        <v>1</v>
      </c>
      <c r="F13">
        <v>1</v>
      </c>
      <c r="G13">
        <v>18.374300000000002</v>
      </c>
      <c r="J13">
        <v>6400000</v>
      </c>
      <c r="K13">
        <f>J13/G13</f>
        <v>348312.58877889224</v>
      </c>
      <c r="N13">
        <f>K13/1000</f>
        <v>348.31258877889223</v>
      </c>
    </row>
    <row r="14" spans="1:14" x14ac:dyDescent="0.2">
      <c r="B14">
        <v>4</v>
      </c>
      <c r="C14">
        <v>1600000</v>
      </c>
      <c r="D14">
        <v>50</v>
      </c>
      <c r="E14">
        <v>1</v>
      </c>
      <c r="F14">
        <v>1</v>
      </c>
      <c r="G14">
        <v>11.034000000000001</v>
      </c>
      <c r="J14">
        <v>6400000</v>
      </c>
      <c r="K14">
        <f t="shared" ref="K14:K19" si="3">J14/G14</f>
        <v>580025.37611020473</v>
      </c>
      <c r="N14">
        <f t="shared" ref="N14:N19" si="4">K14/1000</f>
        <v>580.02537611020477</v>
      </c>
    </row>
    <row r="15" spans="1:14" x14ac:dyDescent="0.2">
      <c r="A15" s="2" t="s">
        <v>5</v>
      </c>
      <c r="B15">
        <v>8</v>
      </c>
      <c r="C15">
        <v>800000</v>
      </c>
      <c r="D15">
        <v>50</v>
      </c>
      <c r="E15">
        <v>5</v>
      </c>
      <c r="F15">
        <v>1</v>
      </c>
      <c r="G15">
        <v>10.058999999999999</v>
      </c>
      <c r="J15">
        <v>6400000</v>
      </c>
      <c r="K15">
        <f t="shared" si="3"/>
        <v>636246.14772840252</v>
      </c>
      <c r="N15">
        <f t="shared" si="4"/>
        <v>636.24614772840255</v>
      </c>
    </row>
    <row r="16" spans="1:14" x14ac:dyDescent="0.2">
      <c r="A16" s="2"/>
      <c r="B16">
        <v>16</v>
      </c>
      <c r="C16">
        <v>400000</v>
      </c>
      <c r="D16">
        <v>50</v>
      </c>
      <c r="E16">
        <v>13</v>
      </c>
      <c r="F16">
        <v>1</v>
      </c>
      <c r="G16">
        <v>9.6300000000000008</v>
      </c>
      <c r="J16">
        <v>6400000</v>
      </c>
      <c r="K16">
        <f t="shared" si="3"/>
        <v>664589.8234683281</v>
      </c>
      <c r="N16">
        <f t="shared" si="4"/>
        <v>664.58982346832806</v>
      </c>
    </row>
    <row r="17" spans="1:14" x14ac:dyDescent="0.2">
      <c r="A17" s="2"/>
      <c r="B17">
        <v>32</v>
      </c>
      <c r="C17">
        <v>200000</v>
      </c>
      <c r="D17">
        <v>50</v>
      </c>
      <c r="E17">
        <v>29</v>
      </c>
      <c r="F17">
        <v>1</v>
      </c>
      <c r="G17">
        <v>9.3979999999999997</v>
      </c>
      <c r="J17">
        <v>6400000</v>
      </c>
      <c r="K17">
        <f t="shared" si="3"/>
        <v>680995.95658650785</v>
      </c>
      <c r="N17">
        <f t="shared" si="4"/>
        <v>680.99595658650787</v>
      </c>
    </row>
    <row r="18" spans="1:14" x14ac:dyDescent="0.2">
      <c r="B18">
        <v>64</v>
      </c>
      <c r="C18">
        <v>100000</v>
      </c>
      <c r="D18">
        <v>50</v>
      </c>
      <c r="E18">
        <v>61</v>
      </c>
      <c r="F18">
        <v>1</v>
      </c>
      <c r="G18">
        <v>9.282</v>
      </c>
      <c r="J18">
        <v>6400000</v>
      </c>
      <c r="K18">
        <f t="shared" si="3"/>
        <v>689506.57185951306</v>
      </c>
      <c r="N18">
        <f t="shared" si="4"/>
        <v>689.50657185951309</v>
      </c>
    </row>
    <row r="19" spans="1:14" x14ac:dyDescent="0.2">
      <c r="B19">
        <v>128</v>
      </c>
      <c r="C19">
        <v>50000</v>
      </c>
      <c r="D19">
        <v>50</v>
      </c>
      <c r="E19">
        <v>125</v>
      </c>
      <c r="F19">
        <v>1</v>
      </c>
      <c r="G19">
        <v>9.2759999999999998</v>
      </c>
      <c r="J19">
        <v>6400000</v>
      </c>
      <c r="K19">
        <f t="shared" si="3"/>
        <v>689952.56576110399</v>
      </c>
      <c r="N19">
        <f t="shared" si="4"/>
        <v>689.95256576110398</v>
      </c>
    </row>
    <row r="22" spans="1:14" x14ac:dyDescent="0.2">
      <c r="B22">
        <v>1</v>
      </c>
      <c r="C22">
        <v>1600000</v>
      </c>
      <c r="D22">
        <v>50</v>
      </c>
      <c r="E22">
        <v>1</v>
      </c>
      <c r="F22">
        <v>1</v>
      </c>
      <c r="G22">
        <v>57.323500000000003</v>
      </c>
      <c r="J22">
        <v>6400000</v>
      </c>
      <c r="K22">
        <f>J22/G22</f>
        <v>111647.05574502602</v>
      </c>
      <c r="N22">
        <f>K22/1000</f>
        <v>111.64705574502602</v>
      </c>
    </row>
    <row r="23" spans="1:14" x14ac:dyDescent="0.2">
      <c r="B23">
        <v>4</v>
      </c>
      <c r="C23">
        <v>1600000</v>
      </c>
      <c r="D23">
        <v>50</v>
      </c>
      <c r="E23">
        <v>1</v>
      </c>
      <c r="F23">
        <v>1</v>
      </c>
      <c r="G23">
        <v>35.628</v>
      </c>
      <c r="J23">
        <v>6400000</v>
      </c>
      <c r="K23">
        <f t="shared" ref="K23:K28" si="5">J23/G23</f>
        <v>179633.9957336926</v>
      </c>
      <c r="N23">
        <f t="shared" ref="N23:N28" si="6">K23/1000</f>
        <v>179.63399573369261</v>
      </c>
    </row>
    <row r="24" spans="1:14" x14ac:dyDescent="0.2">
      <c r="A24" s="2" t="s">
        <v>4</v>
      </c>
      <c r="B24">
        <v>8</v>
      </c>
      <c r="C24">
        <v>800000</v>
      </c>
      <c r="D24">
        <v>50</v>
      </c>
      <c r="E24">
        <v>5</v>
      </c>
      <c r="F24">
        <v>1</v>
      </c>
      <c r="G24">
        <v>33.027000000000001</v>
      </c>
      <c r="J24">
        <v>6400000</v>
      </c>
      <c r="K24">
        <f t="shared" si="5"/>
        <v>193780.8459745057</v>
      </c>
      <c r="N24">
        <f t="shared" si="6"/>
        <v>193.7808459745057</v>
      </c>
    </row>
    <row r="25" spans="1:14" x14ac:dyDescent="0.2">
      <c r="A25" s="2"/>
      <c r="B25">
        <v>16</v>
      </c>
      <c r="C25">
        <v>400000</v>
      </c>
      <c r="D25">
        <v>50</v>
      </c>
      <c r="E25">
        <v>13</v>
      </c>
      <c r="F25">
        <v>1</v>
      </c>
      <c r="G25">
        <v>30.825900000000001</v>
      </c>
      <c r="J25">
        <v>6400000</v>
      </c>
      <c r="K25">
        <f t="shared" si="5"/>
        <v>207617.6202479084</v>
      </c>
      <c r="N25">
        <f t="shared" si="6"/>
        <v>207.61762024790841</v>
      </c>
    </row>
    <row r="26" spans="1:14" x14ac:dyDescent="0.2">
      <c r="A26" s="2"/>
      <c r="B26">
        <v>32</v>
      </c>
      <c r="C26">
        <v>200000</v>
      </c>
      <c r="D26">
        <v>50</v>
      </c>
      <c r="E26">
        <v>29</v>
      </c>
      <c r="F26">
        <v>1</v>
      </c>
      <c r="G26">
        <v>29.965</v>
      </c>
      <c r="J26">
        <v>6400000</v>
      </c>
      <c r="K26">
        <f t="shared" si="5"/>
        <v>213582.51293175371</v>
      </c>
      <c r="N26">
        <f t="shared" si="6"/>
        <v>213.58251293175371</v>
      </c>
    </row>
    <row r="27" spans="1:14" x14ac:dyDescent="0.2">
      <c r="B27">
        <v>64</v>
      </c>
      <c r="C27">
        <v>100000</v>
      </c>
      <c r="D27">
        <v>50</v>
      </c>
      <c r="E27">
        <v>61</v>
      </c>
      <c r="F27">
        <v>1</v>
      </c>
      <c r="G27">
        <v>29.601199999999999</v>
      </c>
      <c r="J27">
        <v>6400000</v>
      </c>
      <c r="K27">
        <f t="shared" si="5"/>
        <v>216207.45104928181</v>
      </c>
      <c r="N27">
        <f t="shared" si="6"/>
        <v>216.20745104928181</v>
      </c>
    </row>
    <row r="28" spans="1:14" x14ac:dyDescent="0.2">
      <c r="B28">
        <v>128</v>
      </c>
      <c r="C28">
        <v>50000</v>
      </c>
      <c r="D28">
        <v>50</v>
      </c>
      <c r="E28">
        <v>125</v>
      </c>
      <c r="F28">
        <v>1</v>
      </c>
      <c r="G28">
        <v>29.571999999999999</v>
      </c>
      <c r="J28">
        <v>6400000</v>
      </c>
      <c r="K28">
        <f t="shared" si="5"/>
        <v>216420.93872582173</v>
      </c>
      <c r="N28">
        <f t="shared" si="6"/>
        <v>216.42093872582174</v>
      </c>
    </row>
  </sheetData>
  <mergeCells count="3">
    <mergeCell ref="A6:A8"/>
    <mergeCell ref="A15:A17"/>
    <mergeCell ref="A24:A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7885-D116-1847-9C8D-E221290BF561}">
  <dimension ref="B2:O24"/>
  <sheetViews>
    <sheetView workbookViewId="0">
      <selection activeCell="H23" sqref="H23:M23"/>
    </sheetView>
  </sheetViews>
  <sheetFormatPr baseColWidth="10" defaultRowHeight="16" x14ac:dyDescent="0.2"/>
  <cols>
    <col min="4" max="4" width="19.1640625" customWidth="1"/>
    <col min="5" max="5" width="19" customWidth="1"/>
    <col min="6" max="6" width="22.83203125" customWidth="1"/>
    <col min="7" max="7" width="22.33203125" customWidth="1"/>
    <col min="8" max="8" width="19.6640625" customWidth="1"/>
    <col min="9" max="9" width="36.83203125" customWidth="1"/>
    <col min="10" max="10" width="36" customWidth="1"/>
    <col min="11" max="11" width="35.6640625" customWidth="1"/>
    <col min="12" max="12" width="39.1640625" customWidth="1"/>
    <col min="13" max="13" width="38" customWidth="1"/>
    <col min="14" max="14" width="17" customWidth="1"/>
    <col min="15" max="15" width="17.6640625" customWidth="1"/>
  </cols>
  <sheetData>
    <row r="2" spans="2:15" x14ac:dyDescent="0.2">
      <c r="D2" t="s">
        <v>1</v>
      </c>
      <c r="E2" t="s">
        <v>2</v>
      </c>
      <c r="F2" t="s">
        <v>3</v>
      </c>
      <c r="G2" t="s">
        <v>19</v>
      </c>
    </row>
    <row r="3" spans="2:15" x14ac:dyDescent="0.2">
      <c r="D3">
        <v>500000</v>
      </c>
      <c r="E3">
        <v>50</v>
      </c>
      <c r="F3" t="s">
        <v>25</v>
      </c>
      <c r="G3">
        <v>20</v>
      </c>
    </row>
    <row r="5" spans="2:15" x14ac:dyDescent="0.2">
      <c r="C5" t="s">
        <v>26</v>
      </c>
      <c r="D5" t="s">
        <v>27</v>
      </c>
      <c r="E5" t="s">
        <v>28</v>
      </c>
      <c r="F5" t="s">
        <v>29</v>
      </c>
      <c r="G5" t="s">
        <v>31</v>
      </c>
      <c r="H5" t="s">
        <v>32</v>
      </c>
      <c r="I5" t="s">
        <v>33</v>
      </c>
      <c r="J5" t="s">
        <v>34</v>
      </c>
      <c r="K5" t="s">
        <v>36</v>
      </c>
      <c r="L5" t="s">
        <v>37</v>
      </c>
      <c r="M5" t="s">
        <v>38</v>
      </c>
      <c r="N5" t="s">
        <v>39</v>
      </c>
      <c r="O5" t="s">
        <v>40</v>
      </c>
    </row>
    <row r="6" spans="2:15" x14ac:dyDescent="0.2">
      <c r="B6" t="s">
        <v>6</v>
      </c>
      <c r="C6">
        <v>30.07</v>
      </c>
      <c r="D6">
        <v>7.0761000000000003</v>
      </c>
      <c r="E6">
        <v>3.1732</v>
      </c>
      <c r="F6" t="s">
        <v>30</v>
      </c>
      <c r="G6">
        <v>0.211698</v>
      </c>
      <c r="H6">
        <v>3.9293900000000002</v>
      </c>
      <c r="I6">
        <v>0.25597199999999998</v>
      </c>
      <c r="J6" t="s">
        <v>35</v>
      </c>
      <c r="K6">
        <v>6.1369800000000003</v>
      </c>
      <c r="L6">
        <v>1.9818499999999999</v>
      </c>
      <c r="M6">
        <v>2.4631599999999998</v>
      </c>
      <c r="N6">
        <v>0.121671</v>
      </c>
      <c r="O6">
        <v>3.85758</v>
      </c>
    </row>
    <row r="7" spans="2:15" x14ac:dyDescent="0.2">
      <c r="J7">
        <f>G6+H6+I6+K6+L6+M6</f>
        <v>14.979050000000001</v>
      </c>
    </row>
    <row r="15" spans="2:15" x14ac:dyDescent="0.2">
      <c r="B15" t="s">
        <v>5</v>
      </c>
      <c r="C15">
        <v>38.253999999999998</v>
      </c>
      <c r="D15">
        <v>10.3904</v>
      </c>
      <c r="E15">
        <v>4.7472399999999997</v>
      </c>
      <c r="F15" t="s">
        <v>41</v>
      </c>
      <c r="G15">
        <v>0.21148600000000001</v>
      </c>
      <c r="H15">
        <v>5.35032</v>
      </c>
      <c r="I15">
        <v>0.25601400000000002</v>
      </c>
      <c r="J15" t="s">
        <v>42</v>
      </c>
      <c r="K15">
        <v>6.7955500000000004</v>
      </c>
      <c r="L15">
        <v>1.97678</v>
      </c>
      <c r="M15">
        <v>3.1327500000000001</v>
      </c>
      <c r="N15">
        <v>0.122129</v>
      </c>
      <c r="O15">
        <v>4.4547999999999996</v>
      </c>
    </row>
    <row r="16" spans="2:15" x14ac:dyDescent="0.2">
      <c r="J16">
        <f>G15+H15+I15+K15+L15+M15</f>
        <v>17.722899999999999</v>
      </c>
    </row>
    <row r="23" spans="2:15" x14ac:dyDescent="0.2">
      <c r="B23" t="s">
        <v>4</v>
      </c>
      <c r="C23">
        <v>123.655</v>
      </c>
      <c r="D23">
        <v>39.060400000000001</v>
      </c>
      <c r="E23">
        <v>19.116499999999998</v>
      </c>
      <c r="F23" t="s">
        <v>43</v>
      </c>
      <c r="G23">
        <v>0.21326899999999999</v>
      </c>
      <c r="H23">
        <v>19.749099999999999</v>
      </c>
      <c r="I23">
        <v>0.25686799999999999</v>
      </c>
      <c r="J23" t="s">
        <v>44</v>
      </c>
      <c r="K23">
        <v>20.267800000000001</v>
      </c>
      <c r="L23">
        <v>2.3904200000000002</v>
      </c>
      <c r="M23">
        <v>10.260999999999999</v>
      </c>
      <c r="N23">
        <v>0.122637</v>
      </c>
      <c r="O23">
        <v>11.284800000000001</v>
      </c>
    </row>
    <row r="24" spans="2:15" x14ac:dyDescent="0.2">
      <c r="J24">
        <f>G23+H23+I23+K23+L23+M23</f>
        <v>53.138457000000002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7</vt:lpstr>
      <vt:lpstr>Sheet1</vt:lpstr>
      <vt:lpstr>round opt</vt:lpstr>
      <vt:lpstr>fine grain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Yibin</dc:creator>
  <cp:lastModifiedBy>Yang, Yibin</cp:lastModifiedBy>
  <dcterms:created xsi:type="dcterms:W3CDTF">2023-11-19T22:13:35Z</dcterms:created>
  <dcterms:modified xsi:type="dcterms:W3CDTF">2024-07-19T22:51:51Z</dcterms:modified>
</cp:coreProperties>
</file>