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(uni)\TRABAJO FINAL\"/>
    </mc:Choice>
  </mc:AlternateContent>
  <bookViews>
    <workbookView xWindow="0" yWindow="360" windowWidth="14400" windowHeight="8280" tabRatio="500" firstSheet="1" activeTab="1"/>
  </bookViews>
  <sheets>
    <sheet name="Sheet1" sheetId="1" state="hidden" r:id="rId1"/>
    <sheet name="CRONOGRAMA VALORIZADO" sheetId="5" r:id="rId2"/>
    <sheet name="Hoja1" sheetId="7" r:id="rId3"/>
  </sheets>
  <definedNames>
    <definedName name="_xlnm.Print_Area" localSheetId="1">'CRONOGRAMA VALORIZADO'!$A$1:$O$109</definedName>
  </definedNames>
  <calcPr calcId="152511"/>
</workbook>
</file>

<file path=xl/calcChain.xml><?xml version="1.0" encoding="utf-8"?>
<calcChain xmlns="http://schemas.openxmlformats.org/spreadsheetml/2006/main">
  <c r="M74" i="5" l="1"/>
  <c r="L74" i="5"/>
  <c r="K74" i="5"/>
  <c r="N95" i="5"/>
  <c r="N9" i="5"/>
  <c r="G9" i="5"/>
  <c r="I6" i="7"/>
  <c r="P6" i="7"/>
  <c r="P92" i="7"/>
  <c r="L100" i="5" l="1"/>
  <c r="L101" i="5" s="1"/>
  <c r="O8" i="5"/>
  <c r="O9" i="5"/>
  <c r="O10" i="5"/>
  <c r="O12" i="5"/>
  <c r="O15" i="5"/>
  <c r="O16" i="5"/>
  <c r="O17" i="5"/>
  <c r="O18" i="5"/>
  <c r="O19" i="5"/>
  <c r="O24" i="5"/>
  <c r="O25" i="5"/>
  <c r="O26" i="5"/>
  <c r="O32" i="5"/>
  <c r="O33" i="5"/>
  <c r="O34" i="5"/>
  <c r="O36" i="5"/>
  <c r="O37" i="5"/>
  <c r="O38" i="5"/>
  <c r="O40" i="5"/>
  <c r="O41" i="5"/>
  <c r="O42" i="5"/>
  <c r="O44" i="5"/>
  <c r="O45" i="5"/>
  <c r="O46" i="5"/>
  <c r="O48" i="5"/>
  <c r="O49" i="5"/>
  <c r="O50" i="5"/>
  <c r="O51" i="5"/>
  <c r="O53" i="5"/>
  <c r="O54" i="5"/>
  <c r="O55" i="5"/>
  <c r="O56" i="5"/>
  <c r="O57" i="5"/>
  <c r="O59" i="5"/>
  <c r="O60" i="5"/>
  <c r="O62" i="5"/>
  <c r="O63" i="5"/>
  <c r="O64" i="5"/>
  <c r="O66" i="5"/>
  <c r="O67" i="5"/>
  <c r="O68" i="5"/>
  <c r="O70" i="5"/>
  <c r="O71" i="5"/>
  <c r="O72" i="5"/>
  <c r="O74" i="5"/>
  <c r="O73" i="5" s="1"/>
  <c r="O76" i="5"/>
  <c r="O75" i="5" s="1"/>
  <c r="O79" i="5"/>
  <c r="O80" i="5"/>
  <c r="O81" i="5"/>
  <c r="O82" i="5"/>
  <c r="O85" i="5"/>
  <c r="O86" i="5"/>
  <c r="O87" i="5"/>
  <c r="O88" i="5"/>
  <c r="O91" i="5"/>
  <c r="O92" i="5"/>
  <c r="O93" i="5"/>
  <c r="O94" i="5"/>
  <c r="O95" i="5"/>
  <c r="O98" i="5"/>
  <c r="O97" i="5" s="1"/>
  <c r="O7" i="5"/>
  <c r="G100" i="5"/>
  <c r="G102" i="5" s="1"/>
  <c r="N100" i="5"/>
  <c r="N102" i="5" s="1"/>
  <c r="H100" i="5"/>
  <c r="H102" i="5" s="1"/>
  <c r="K100" i="5"/>
  <c r="K102" i="5" s="1"/>
  <c r="M100" i="5"/>
  <c r="M101" i="5" s="1"/>
  <c r="O11" i="5"/>
  <c r="I100" i="5"/>
  <c r="I101" i="5" s="1"/>
  <c r="O23" i="5"/>
  <c r="O22" i="5" s="1"/>
  <c r="O28" i="5"/>
  <c r="O27" i="5" s="1"/>
  <c r="J100" i="5"/>
  <c r="J101" i="5" s="1"/>
  <c r="O69" i="5" l="1"/>
  <c r="O58" i="5"/>
  <c r="O47" i="5"/>
  <c r="O43" i="5"/>
  <c r="O39" i="5"/>
  <c r="K101" i="5"/>
  <c r="K103" i="5" s="1"/>
  <c r="K104" i="5" s="1"/>
  <c r="K106" i="5" s="1"/>
  <c r="L102" i="5"/>
  <c r="L103" i="5" s="1"/>
  <c r="L104" i="5" s="1"/>
  <c r="L106" i="5" s="1"/>
  <c r="O21" i="5"/>
  <c r="O65" i="5"/>
  <c r="O35" i="5"/>
  <c r="G101" i="5"/>
  <c r="G103" i="5" s="1"/>
  <c r="G104" i="5" s="1"/>
  <c r="O61" i="5"/>
  <c r="O84" i="5"/>
  <c r="I102" i="5"/>
  <c r="I103" i="5" s="1"/>
  <c r="I104" i="5" s="1"/>
  <c r="I106" i="5" s="1"/>
  <c r="M102" i="5"/>
  <c r="M103" i="5" s="1"/>
  <c r="M104" i="5" s="1"/>
  <c r="M106" i="5" s="1"/>
  <c r="H101" i="5"/>
  <c r="H103" i="5" s="1"/>
  <c r="H104" i="5" s="1"/>
  <c r="H106" i="5" s="1"/>
  <c r="O100" i="5"/>
  <c r="O31" i="5"/>
  <c r="O14" i="5"/>
  <c r="O90" i="5"/>
  <c r="O78" i="5"/>
  <c r="O6" i="5"/>
  <c r="J102" i="5"/>
  <c r="J103" i="5" s="1"/>
  <c r="J104" i="5" s="1"/>
  <c r="J106" i="5" s="1"/>
  <c r="N101" i="5"/>
  <c r="N103" i="5" s="1"/>
  <c r="O52" i="5" l="1"/>
  <c r="O30" i="5" s="1"/>
  <c r="O101" i="5"/>
  <c r="O102" i="5"/>
  <c r="N104" i="5"/>
  <c r="N106" i="5" s="1"/>
  <c r="O103" i="5"/>
  <c r="G106" i="5"/>
  <c r="O104" i="5" l="1"/>
  <c r="O106" i="5"/>
  <c r="N108" i="5" l="1"/>
  <c r="G108" i="5"/>
  <c r="G109" i="5" s="1"/>
  <c r="M108" i="5"/>
  <c r="H108" i="5"/>
  <c r="I108" i="5"/>
  <c r="K108" i="5"/>
  <c r="J108" i="5"/>
  <c r="L108" i="5"/>
  <c r="H109" i="5" l="1"/>
  <c r="I109" i="5" s="1"/>
  <c r="J109" i="5" s="1"/>
  <c r="K109" i="5" s="1"/>
  <c r="L109" i="5" s="1"/>
  <c r="M109" i="5" s="1"/>
  <c r="N109" i="5" s="1"/>
</calcChain>
</file>

<file path=xl/sharedStrings.xml><?xml version="1.0" encoding="utf-8"?>
<sst xmlns="http://schemas.openxmlformats.org/spreadsheetml/2006/main" count="626" uniqueCount="383">
  <si>
    <t>S10</t>
  </si>
  <si>
    <t>Página</t>
  </si>
  <si>
    <t>Presupuesto</t>
  </si>
  <si>
    <t>0201002</t>
  </si>
  <si>
    <t>ESTUDIO DEFINITIVO DE LA CARRETERA SIVIGAN ALTO-YAQUIL-TUGUSA, DISTRITO DE CHOTA, PROVINCIA DE CHOTA, DEPARTAMENTO DE CAJAMARCA.</t>
  </si>
  <si>
    <t>Subpresupuesto</t>
  </si>
  <si>
    <t>001</t>
  </si>
  <si>
    <t>CARRETERA SIVINGAN ALTO-YAQUIL-TUGUSA</t>
  </si>
  <si>
    <t>Cliente</t>
  </si>
  <si>
    <t>MUNICIPALIDAD PROVINCIAL DE CHOTA</t>
  </si>
  <si>
    <t>Costo al</t>
  </si>
  <si>
    <t>11/12/2014</t>
  </si>
  <si>
    <t>Lugar</t>
  </si>
  <si>
    <t>CAJAMARCA - CHOTA - CHOTA</t>
  </si>
  <si>
    <t>Item</t>
  </si>
  <si>
    <t>Descripción</t>
  </si>
  <si>
    <t>Und.</t>
  </si>
  <si>
    <t>Metrado</t>
  </si>
  <si>
    <t>Precio S/.</t>
  </si>
  <si>
    <t>Parcial S/.</t>
  </si>
  <si>
    <t>01</t>
  </si>
  <si>
    <t>OBRAS PRELIMINARES</t>
  </si>
  <si>
    <t>01.01</t>
  </si>
  <si>
    <t>CARTEL DE IDENTIFICACIÓN DE OBRA  3.6X4.2m</t>
  </si>
  <si>
    <t>UND</t>
  </si>
  <si>
    <t>01.02</t>
  </si>
  <si>
    <t>CAMPAMENTO PROVISIONAL Y DEPÓSITO DE OBRA</t>
  </si>
  <si>
    <t>glb</t>
  </si>
  <si>
    <t>01.03</t>
  </si>
  <si>
    <t>MOVILIZACION Y DESMOVILIZACION DE EQUIPOS Y MAQUINARIAS</t>
  </si>
  <si>
    <t>01.04</t>
  </si>
  <si>
    <t>TRAZO, NIVELACIÓN Y REPLANTEO</t>
  </si>
  <si>
    <t>km</t>
  </si>
  <si>
    <t>01.05</t>
  </si>
  <si>
    <t>LIMPIEZA Y DESBROCE MANUAL DE TERRENO</t>
  </si>
  <si>
    <t>ha</t>
  </si>
  <si>
    <t>02</t>
  </si>
  <si>
    <t>EXPLANACIONES</t>
  </si>
  <si>
    <t>02.01</t>
  </si>
  <si>
    <t>MOVIMIENTO DE TIERRAS</t>
  </si>
  <si>
    <t>02.01.01</t>
  </si>
  <si>
    <t>CORTE DE TERRENO NORMAL</t>
  </si>
  <si>
    <t>m3</t>
  </si>
  <si>
    <t>02.01.02</t>
  </si>
  <si>
    <t>CORTE EN SUELO ROCOSO</t>
  </si>
  <si>
    <t>02.01.03</t>
  </si>
  <si>
    <t>RELLENO CON MATERIAL PROPIO</t>
  </si>
  <si>
    <t>02.01.04</t>
  </si>
  <si>
    <t>PERFILADO Y COMPACTADO DE SUB-RASANTE</t>
  </si>
  <si>
    <t>m2</t>
  </si>
  <si>
    <t>02.01.05</t>
  </si>
  <si>
    <t>ELIMINACIÓN DE MATERIAL EXCEDENTE D=1.2 KM</t>
  </si>
  <si>
    <t>03</t>
  </si>
  <si>
    <t>PAVIMENTO</t>
  </si>
  <si>
    <t>03.01</t>
  </si>
  <si>
    <t>AFIRMADO</t>
  </si>
  <si>
    <t>03.01.01</t>
  </si>
  <si>
    <t>EXTRACCIÓN Y APILAMIENTO DE AFIRMADO</t>
  </si>
  <si>
    <t>03.01.02</t>
  </si>
  <si>
    <t>ZARANDEO DE AFIRMADO</t>
  </si>
  <si>
    <t>03.01.03</t>
  </si>
  <si>
    <t>CARGUÍO DE MATERIAL DE AFIRMADO</t>
  </si>
  <si>
    <t>03.01.04</t>
  </si>
  <si>
    <t>TRANSPORTE DE MATERIAL DE AFIRMADO</t>
  </si>
  <si>
    <t>03.01.05</t>
  </si>
  <si>
    <t>EXTENDIDO, RIEGO Y COMPACTACIÓN DE AFIRMADO</t>
  </si>
  <si>
    <t>03.01.06</t>
  </si>
  <si>
    <t>TRANSPORTE DE AGUA A OBRA</t>
  </si>
  <si>
    <t>04</t>
  </si>
  <si>
    <t>OBRAS DE ARTE Y DRENAJE</t>
  </si>
  <si>
    <t>04.01</t>
  </si>
  <si>
    <t>CUNETAS</t>
  </si>
  <si>
    <t>04.01.01</t>
  </si>
  <si>
    <t>CONSTRUCCIÓN DE CUNETAS SIN REVESTIR</t>
  </si>
  <si>
    <t>m</t>
  </si>
  <si>
    <t>04.02</t>
  </si>
  <si>
    <t>ALCANTARILLAS</t>
  </si>
  <si>
    <t>04.02.01</t>
  </si>
  <si>
    <t>04.02.02</t>
  </si>
  <si>
    <t>EXCAVACIÓN MANUAL DE TIERRA COMPACTA</t>
  </si>
  <si>
    <t>04.02.03</t>
  </si>
  <si>
    <t>REFINE, NIVELACION Y COMPACTACION</t>
  </si>
  <si>
    <t>04.02.04</t>
  </si>
  <si>
    <t>ENCOFRADO Y DESENCOFRADO PARA ALCANTARILLAS</t>
  </si>
  <si>
    <t>04.02.05</t>
  </si>
  <si>
    <t>ACERO DE REFUERZO fy=4200 Kg/cm2.</t>
  </si>
  <si>
    <t>kg</t>
  </si>
  <si>
    <t>04.02.06</t>
  </si>
  <si>
    <t>CONCRETO F´C=210 KG/CM2 PARA ALCANTARRILLAS</t>
  </si>
  <si>
    <t>04.02.07</t>
  </si>
  <si>
    <t>CONCRETO F´C=100KG/CM2, PARA SOLADOS</t>
  </si>
  <si>
    <t>04.02.08</t>
  </si>
  <si>
    <t>ELIMINACIÓN DE MATERIAL EXCEDENTE, Dprom=30m.</t>
  </si>
  <si>
    <t>04.02.09</t>
  </si>
  <si>
    <t>EMBOQUILLADO DE PIEDRA, E=0.20M PARA ALCANTARRILLAS.</t>
  </si>
  <si>
    <t>05</t>
  </si>
  <si>
    <t>PUENTE LA OFICINA</t>
  </si>
  <si>
    <t>05.01</t>
  </si>
  <si>
    <t>05.01.01</t>
  </si>
  <si>
    <t>LIMPIEZA Y  DESFORESTACION</t>
  </si>
  <si>
    <t>05.01.02</t>
  </si>
  <si>
    <t>TRAZO Y REPLANTEO</t>
  </si>
  <si>
    <t>05.02</t>
  </si>
  <si>
    <t>05.02.01</t>
  </si>
  <si>
    <t>EXCAVACION PARA ESTRUCTURAS (Maquinaria)</t>
  </si>
  <si>
    <t>05.02.02</t>
  </si>
  <si>
    <t>EXCAVACION PARA ESTRUCTURAS (Bajo agua)</t>
  </si>
  <si>
    <t>05.02.03</t>
  </si>
  <si>
    <t>RELLENO DE ESTRUCTURAS CON MATERIAL SELECCIONADO</t>
  </si>
  <si>
    <t>05.02.04</t>
  </si>
  <si>
    <t>05.03</t>
  </si>
  <si>
    <t>FALSO PUENTE</t>
  </si>
  <si>
    <t>05.03.01</t>
  </si>
  <si>
    <t>CONCRETO CICLOPEO f'c=140 kg/cm2 + 30% P.G.</t>
  </si>
  <si>
    <t>05.03.02</t>
  </si>
  <si>
    <t>ENCOFRADO Y DESENCOFRADO PILAR DE APOYO</t>
  </si>
  <si>
    <t>05.03.03</t>
  </si>
  <si>
    <t>ENTRAMADO DE MADERA - FALSO PUENTE</t>
  </si>
  <si>
    <t>05.03.04</t>
  </si>
  <si>
    <t>DEMOLICION DE OBRAS DE MAMPOSTERIA (PILAR + Pte. existente)</t>
  </si>
  <si>
    <t>05.04</t>
  </si>
  <si>
    <t>COSTRUCCION DE ESTRIBOS</t>
  </si>
  <si>
    <t>05.04.01</t>
  </si>
  <si>
    <t>CONCRETO f´c = 100 kg/cm2</t>
  </si>
  <si>
    <t>05.04.02</t>
  </si>
  <si>
    <t>CONCRETO f´c = 210 kg/cm2 , LOSA DE APROXIMACION, e=0.20m.</t>
  </si>
  <si>
    <t>05.04.03</t>
  </si>
  <si>
    <t>CONCRETO f´c = 210 kg/cm2 ,ESTRIBOS Y ALETAS</t>
  </si>
  <si>
    <t>05.04.04</t>
  </si>
  <si>
    <t>ENCOFRADO Y DESENCOFRADO</t>
  </si>
  <si>
    <t>05.04.05</t>
  </si>
  <si>
    <t>ACERO DE REFUERZO Fy =4200 Kg/cm2</t>
  </si>
  <si>
    <t>05.05</t>
  </si>
  <si>
    <t>CONSTRUCCION DE VIGAS Y LOSA</t>
  </si>
  <si>
    <t>05.05.01</t>
  </si>
  <si>
    <t>CONCRETO f´c = 210 kg/cm2, VIGAS PRINCIPALES Y DIAFRAGMAS</t>
  </si>
  <si>
    <t>05.05.02</t>
  </si>
  <si>
    <t>CONCRETO f´c = 210 kg/cm2, LOSA Y VEREDAS</t>
  </si>
  <si>
    <t>05.05.03</t>
  </si>
  <si>
    <t>ENCOFRADO Y DESENCOFRADO DE VIGAS Y DIAFRAGMAS</t>
  </si>
  <si>
    <t>05.05.04</t>
  </si>
  <si>
    <t>ENCOFRADO Y DESENCOFRADO DE LOSA Y EVREDAS</t>
  </si>
  <si>
    <t>05.05.05</t>
  </si>
  <si>
    <t>ACERO  Fy=4200 Kg/cm2, EN VIGAS PRINCIPALES Y DIAFRAGMAS.</t>
  </si>
  <si>
    <t>05.05.06</t>
  </si>
  <si>
    <t>ACERO  Fy=4200 Kg/cm2, EN LOSA Y VEREDAS.</t>
  </si>
  <si>
    <t>05.06</t>
  </si>
  <si>
    <t>VARIOS</t>
  </si>
  <si>
    <t>05.06.01</t>
  </si>
  <si>
    <t>APOYO DE NEOPRENO</t>
  </si>
  <si>
    <t>05.06.02</t>
  </si>
  <si>
    <t>JUNTAS DE DILATACIÓN</t>
  </si>
  <si>
    <t>ml</t>
  </si>
  <si>
    <t>05.06.03</t>
  </si>
  <si>
    <t>BARANDAS METALICAS INC. COLOCACION</t>
  </si>
  <si>
    <t>05.06.04</t>
  </si>
  <si>
    <t>TARRAJEO EN EXTERIORES CON CEMENTO Y ARENA</t>
  </si>
  <si>
    <t>05.06.05</t>
  </si>
  <si>
    <t>DRENAJE EN LOSA, TUB. PVC SAP, D=2", CLASE 7.7</t>
  </si>
  <si>
    <t>05.06.06</t>
  </si>
  <si>
    <t>SUB DRENES Y FILTROS DE GRAVA</t>
  </si>
  <si>
    <t>05.06.07</t>
  </si>
  <si>
    <t>LIMPIEZA Y ENCAUSAMIENTO DE RIO</t>
  </si>
  <si>
    <t>05.06.08</t>
  </si>
  <si>
    <t>ENROCADO DE PROTECCION A LOS ESTRIBOS</t>
  </si>
  <si>
    <t>06</t>
  </si>
  <si>
    <t>SEÑALIZACION</t>
  </si>
  <si>
    <t>06.01</t>
  </si>
  <si>
    <t>POSTES KILOMETRICOS</t>
  </si>
  <si>
    <t>06.01.01</t>
  </si>
  <si>
    <t>06.02</t>
  </si>
  <si>
    <t>SEÑALIZACIÓN INFORMATIVAS, PREVENTIVAS Y REGLAMENTARIAS</t>
  </si>
  <si>
    <t>06.02.01</t>
  </si>
  <si>
    <t>SEÑALES PREVENTIVAS</t>
  </si>
  <si>
    <t>06.02.02</t>
  </si>
  <si>
    <t>SEÑALES REGLAMENTARIAS</t>
  </si>
  <si>
    <t>07</t>
  </si>
  <si>
    <t>MITIGACION DE IMPACTO AMBIENTAL</t>
  </si>
  <si>
    <t>07.01</t>
  </si>
  <si>
    <t>PROGRAMA DE PREVENCIÓN, CONTROL Y MITIGACIÓN</t>
  </si>
  <si>
    <t>07.01.01</t>
  </si>
  <si>
    <t>SEÑALIZACION AMBIENTAL</t>
  </si>
  <si>
    <t>07.01.02</t>
  </si>
  <si>
    <t>REACONDICIONAMIENTO DE AREA OCUPADA, PATIO DE MAQUINAS Y EQ.</t>
  </si>
  <si>
    <t>07.01.03</t>
  </si>
  <si>
    <t>REHABILITACIÓN DE CANTERAS</t>
  </si>
  <si>
    <t>07.01.04</t>
  </si>
  <si>
    <t>ACONDICIONAMIENTO DE MATERIAL EXCEDENTE</t>
  </si>
  <si>
    <t>07.01.05</t>
  </si>
  <si>
    <t>REVEGETACION</t>
  </si>
  <si>
    <t>07.02</t>
  </si>
  <si>
    <t>PROGRAMA DE CAPACITACIÓN Y MINITOREO AMBIENTAL</t>
  </si>
  <si>
    <t>07.02.01</t>
  </si>
  <si>
    <t>CAPACITACIÓN Y MONITOREO AMBIENTAL</t>
  </si>
  <si>
    <t>est</t>
  </si>
  <si>
    <t>07.03</t>
  </si>
  <si>
    <t>PLAN DE MEDIDAS DE CONTROL AMBIENTAL O CONTING.</t>
  </si>
  <si>
    <t>07.03.01</t>
  </si>
  <si>
    <t>PROGRAMA DE CONTINGENCIAS</t>
  </si>
  <si>
    <t>07.04</t>
  </si>
  <si>
    <t>MANEJO DE RESIDUOS SÓLIDOS Y PELIGROSOS</t>
  </si>
  <si>
    <t>07.04.01</t>
  </si>
  <si>
    <t>CONTENEDOR DE RESIDUOS SÓLIDOS</t>
  </si>
  <si>
    <t>07.04.02</t>
  </si>
  <si>
    <t>DISPOSITIVOS DE RESIDUOS SÓLIDOS</t>
  </si>
  <si>
    <t>08</t>
  </si>
  <si>
    <t>FLETE</t>
  </si>
  <si>
    <t>08.01</t>
  </si>
  <si>
    <t>FLETE TERRESTRE</t>
  </si>
  <si>
    <t>08.01.01</t>
  </si>
  <si>
    <t>COSTO DIRECTO</t>
  </si>
  <si>
    <t>GASTOS GENERALES 10.1393%</t>
  </si>
  <si>
    <t>UTILIDAD      10%</t>
  </si>
  <si>
    <t>------------</t>
  </si>
  <si>
    <t>SUBTOTAL</t>
  </si>
  <si>
    <t>IMPUESTO (IGV 19%)</t>
  </si>
  <si>
    <t>========</t>
  </si>
  <si>
    <t>TOTAL PRESUPUESTO</t>
  </si>
  <si>
    <t>SON :     CUATRO MILLONES DOSCIENTOS SETENTA MIL QUINIENTOS NOVENTICINCO  Y 79/100 NUEVOS SOLES</t>
  </si>
  <si>
    <t>Fecha :</t>
  </si>
  <si>
    <t>SUB TOTAL</t>
  </si>
  <si>
    <t xml:space="preserve"> </t>
  </si>
  <si>
    <t>COSTO TOTAL DE LA OBRA</t>
  </si>
  <si>
    <t>MES 1</t>
  </si>
  <si>
    <t>MES 2</t>
  </si>
  <si>
    <t>MES 3</t>
  </si>
  <si>
    <t>MES 4</t>
  </si>
  <si>
    <t>MES 5</t>
  </si>
  <si>
    <t>MES 6</t>
  </si>
  <si>
    <t>MES 7</t>
  </si>
  <si>
    <t>UTILIDAD (10%CD)</t>
  </si>
  <si>
    <t>Partida</t>
  </si>
  <si>
    <t>Unidad</t>
  </si>
  <si>
    <t>CRONOGRAMA VALORIZADO</t>
  </si>
  <si>
    <t>IGV (18%)</t>
  </si>
  <si>
    <t xml:space="preserve">PORCENTAJE DE ABANCE POR MES </t>
  </si>
  <si>
    <t>PORCENTAJE DE ABANCE ACUMULADO</t>
  </si>
  <si>
    <t>TOTAL</t>
  </si>
  <si>
    <t>TRABAJOS PRELIMINARES</t>
  </si>
  <si>
    <t>TRANSPORTE</t>
  </si>
  <si>
    <t>04.01.02</t>
  </si>
  <si>
    <t>04.01.03</t>
  </si>
  <si>
    <t>04.01.04</t>
  </si>
  <si>
    <t>04.01.05</t>
  </si>
  <si>
    <t>04.01.06</t>
  </si>
  <si>
    <t>04.01.07</t>
  </si>
  <si>
    <t>Precio</t>
  </si>
  <si>
    <t>Parcial</t>
  </si>
  <si>
    <t>MES 8</t>
  </si>
  <si>
    <t>MES 9</t>
  </si>
  <si>
    <t>Descripcion</t>
  </si>
  <si>
    <t>03.00.00</t>
  </si>
  <si>
    <t>03.01.00</t>
  </si>
  <si>
    <t>04.00.00</t>
  </si>
  <si>
    <t>OBRAS DE DRENAJE</t>
  </si>
  <si>
    <t>04.01.00</t>
  </si>
  <si>
    <t>ALCANTARILLAS TIPO MARCO</t>
  </si>
  <si>
    <t xml:space="preserve">   FONDO</t>
  </si>
  <si>
    <t>04.01.04.01</t>
  </si>
  <si>
    <t>04.01.04.02</t>
  </si>
  <si>
    <t>04.01.04.03</t>
  </si>
  <si>
    <t xml:space="preserve">   PAREDES</t>
  </si>
  <si>
    <t>04.01.05.01</t>
  </si>
  <si>
    <t>04.01.05.02</t>
  </si>
  <si>
    <t>04.01.05.03</t>
  </si>
  <si>
    <t xml:space="preserve">   TECHO</t>
  </si>
  <si>
    <t>04.01.06.01</t>
  </si>
  <si>
    <t>04.01.06.02</t>
  </si>
  <si>
    <t>04.01.06.03</t>
  </si>
  <si>
    <t xml:space="preserve">    ALETAS</t>
  </si>
  <si>
    <t>04.01.07.01</t>
  </si>
  <si>
    <t>04.01.07.02</t>
  </si>
  <si>
    <t>04.01.07.03</t>
  </si>
  <si>
    <t>04.01.07.04</t>
  </si>
  <si>
    <t>4.02.00</t>
  </si>
  <si>
    <t xml:space="preserve">   CAJA RECEPTORA</t>
  </si>
  <si>
    <t>04.02.06.01</t>
  </si>
  <si>
    <t>04.02.06.02</t>
  </si>
  <si>
    <t xml:space="preserve">   ALETAS</t>
  </si>
  <si>
    <t>04.02.07.01</t>
  </si>
  <si>
    <t>04.02.07.02</t>
  </si>
  <si>
    <t>04.02.07.03</t>
  </si>
  <si>
    <t>04.02.08.01</t>
  </si>
  <si>
    <t>04.03.01</t>
  </si>
  <si>
    <t>CONSTRUCCION DE CUNETAS SIN REVESTIR</t>
  </si>
  <si>
    <t>05.00.00</t>
  </si>
  <si>
    <t>05.01.00.</t>
  </si>
  <si>
    <t>05.02.00.</t>
  </si>
  <si>
    <t>05.03.00</t>
  </si>
  <si>
    <t>05.04.00</t>
  </si>
  <si>
    <t>06.00.00</t>
  </si>
  <si>
    <t>SEÑALIZACIÓN</t>
  </si>
  <si>
    <t>SEÑALES IMFORMATIVAS</t>
  </si>
  <si>
    <t>07.00.00</t>
  </si>
  <si>
    <t>MITIGACIÓN DE IMPACTO AMBIENTAL</t>
  </si>
  <si>
    <t>RESTAURACION DE CAMPAMENTOS Y PATIOS DE MAQUINAS</t>
  </si>
  <si>
    <t>RESTAURACION DE CANTERAS</t>
  </si>
  <si>
    <t>ACONDICIONAMIENTO DE DEPOSITO DE MATERIAL EXCEDENTE</t>
  </si>
  <si>
    <t>08.00.00</t>
  </si>
  <si>
    <t>08.01.00</t>
  </si>
  <si>
    <t>TRAZO, NIVELACION Y REPLANTEO</t>
  </si>
  <si>
    <t>REFINE, NIVELACIÓN Y COMPACTACIÓN</t>
  </si>
  <si>
    <t xml:space="preserve"> CONCRETO F´C= 100 KG/CM2, PARA SOLADOS</t>
  </si>
  <si>
    <t xml:space="preserve"> ACERO DE REFUERZO FY = 4200 KG/CM2 PARA FONDO</t>
  </si>
  <si>
    <t xml:space="preserve"> CONCRETO F´C = 210 KG/CM2 PARA FONDO</t>
  </si>
  <si>
    <t xml:space="preserve"> ACERO DE REFUERZO FY = 4200 KG/CM2 PARA PAREDES</t>
  </si>
  <si>
    <t xml:space="preserve"> ENCOFRADO Y DESENCOFRADO PARA PAREDES</t>
  </si>
  <si>
    <t xml:space="preserve"> CONCRETO F´C = 210 KG/CM2 PARA PAREDES</t>
  </si>
  <si>
    <t xml:space="preserve"> ENCOFRADO Y DESENCOFRADO PARA TECHO</t>
  </si>
  <si>
    <t xml:space="preserve"> ACERO DE REFUERZO FY = 4200 KG/CM2 PARA TECHO</t>
  </si>
  <si>
    <t xml:space="preserve"> CONCRETO F´C = 210 KG/CM2 PARA TECHO</t>
  </si>
  <si>
    <t xml:space="preserve">  ACERO DE REFUERZO FY = 4200 KG/CM2 PARA ALETAS</t>
  </si>
  <si>
    <t xml:space="preserve">  ENCOFRADO Y DESENCOFRADO PARA ALETAS</t>
  </si>
  <si>
    <t xml:space="preserve">  CONCRETO F´C = 210 KG/CM2 PARA ALETAS</t>
  </si>
  <si>
    <t xml:space="preserve">  EMBOQUILLADO DE PIEDRA, E = 0.20 M PARA ALCANTARILLAS</t>
  </si>
  <si>
    <t>ALCANTARILLAS TIPO TMC D= 24"</t>
  </si>
  <si>
    <t xml:space="preserve">   ALCANTARILLA TIPO TMC D= 24"</t>
  </si>
  <si>
    <t>CONFORMACION DE AFIRMADO GRANULAR (e=0.15 m)</t>
  </si>
  <si>
    <t>03.02.00</t>
  </si>
  <si>
    <t>IMPRIMACION ASFALTICA DE SUPERFICIE DE RODADURA</t>
  </si>
  <si>
    <t>03.02.01</t>
  </si>
  <si>
    <t>01.00.00</t>
  </si>
  <si>
    <t>01.01.00</t>
  </si>
  <si>
    <t>01.02.00</t>
  </si>
  <si>
    <t>01.03.00</t>
  </si>
  <si>
    <t>01.04.00</t>
  </si>
  <si>
    <t>01.05.00</t>
  </si>
  <si>
    <t>01.06.00</t>
  </si>
  <si>
    <t>02.00.00</t>
  </si>
  <si>
    <t>EXCAVACIÓN DE TIERRA COMPACTA C/MAQUINARIA</t>
  </si>
  <si>
    <t xml:space="preserve">   OBRAS DE CONCRETO SIMPLE</t>
  </si>
  <si>
    <t xml:space="preserve">   CABEZAL</t>
  </si>
  <si>
    <t>04.02.08.02</t>
  </si>
  <si>
    <t>04.02.08.03</t>
  </si>
  <si>
    <t>04.02.09.01</t>
  </si>
  <si>
    <t>ENCOFRADO Y DESENCOFRADO PARA ALETAS</t>
  </si>
  <si>
    <t>04.02.09.02</t>
  </si>
  <si>
    <t>ACERO DE REFUERZO FY = 4200 KG/CM2 PARA ALETAS</t>
  </si>
  <si>
    <t>04.02.09.03</t>
  </si>
  <si>
    <t>CONCRETO F´C = 210 KG/CM2 PARA ALETAS</t>
  </si>
  <si>
    <t>04.02.10</t>
  </si>
  <si>
    <t>04.02.10.01</t>
  </si>
  <si>
    <t>SEÑALES PREVENTIVAS (0.75x0.75m)</t>
  </si>
  <si>
    <t>SEÑALES REGLAMENTARIAS (0.60 X 0.90m)</t>
  </si>
  <si>
    <t>CARTEL IDENTIFICACION DE OBRA 3.60 x 4.2 m</t>
  </si>
  <si>
    <t>CAMPAMENTO PROVISIONAL</t>
  </si>
  <si>
    <t>MOVILIZACION Y DESMOVILIZACION DE EQUIPO Y MAQUINARIA</t>
  </si>
  <si>
    <t>TOPOGRAFIA Y GEOREFERENCIACION</t>
  </si>
  <si>
    <t>MANTENIMIENTO DE TRANSITO TEMPORAL Y SEGURIDAD VIAL</t>
  </si>
  <si>
    <t>ACCESOS PROVISIONALES</t>
  </si>
  <si>
    <t>DESBROCE Y LIMPIEZA DE TERRENO</t>
  </si>
  <si>
    <t>CORTE EN MATERIAL SUELTO</t>
  </si>
  <si>
    <t>CORTE EN ROCA FIJA</t>
  </si>
  <si>
    <t xml:space="preserve">RELLENO CON MATERIAL PROPIO </t>
  </si>
  <si>
    <t>PERFILADO Y COMPACTACION DE SUBRASANTE</t>
  </si>
  <si>
    <t>EXTENDIDO, RIEGO Y COMPACTACION DE AFIRMADO</t>
  </si>
  <si>
    <t>IMPRIMACION ASFALTICA</t>
  </si>
  <si>
    <t xml:space="preserve">TRAZO, NIVELACION Y REPLANTEO </t>
  </si>
  <si>
    <t xml:space="preserve">PREPARACION Y COMPACTACION DE CAMA DE APOYO </t>
  </si>
  <si>
    <t>RELLENO Y COMPACTACION CON MATERIAL PROPIO</t>
  </si>
  <si>
    <t>CONCRETO F´C= 100 KG/CM2, PARA SOLADOS</t>
  </si>
  <si>
    <t>EMBOQUILLADO DE PIEDRA, E = 0.20 M PARA ALCANTARILLAS</t>
  </si>
  <si>
    <t>ENCOFRADO Y DESENCOFRADO PARA CABEZAL</t>
  </si>
  <si>
    <t>ACERO DE REFUERZO FY = 4200 KG/CM2 PARA CABEZAL</t>
  </si>
  <si>
    <t>CONCRETO F´C = 210 KG/CM2 PARA CABEZAL</t>
  </si>
  <si>
    <t>ENCOFRADO Y DESENCOFRADO PARA CAJA RECEPTORA</t>
  </si>
  <si>
    <t>ACERO DE REFUERZO FY = 4200 KG/CM2 PARA CAJA RECEPTORA</t>
  </si>
  <si>
    <t>CONCRETO F´C = 210 KG/CM2 PARA CAJA RECEPTORA</t>
  </si>
  <si>
    <t xml:space="preserve">TRANSPORTE DE MATERIAL EXCEDENTE &lt; 1.00 KM </t>
  </si>
  <si>
    <t xml:space="preserve">TRANSPORTE DE MATERIAL EXCEDENTE &gt; 1.00 KM </t>
  </si>
  <si>
    <t xml:space="preserve">TRANSPORTE DE MATERIAL GRANULAR &lt; 1.00 KM </t>
  </si>
  <si>
    <t xml:space="preserve">TRANSPORTE DE MATERIAL GRANULAR  &gt;1.00 KM </t>
  </si>
  <si>
    <t>GBL</t>
  </si>
  <si>
    <t>KM</t>
  </si>
  <si>
    <t>M3</t>
  </si>
  <si>
    <t>M2</t>
  </si>
  <si>
    <t>KG</t>
  </si>
  <si>
    <t>ML</t>
  </si>
  <si>
    <t>HA</t>
  </si>
  <si>
    <t>Ha</t>
  </si>
  <si>
    <t>M3-KM</t>
  </si>
  <si>
    <t>SUMINISTRO E INSTALACION DE TUB. METALICA CORRUGADA CIRCULAR D=24"</t>
  </si>
  <si>
    <t>GASTOS GENERALES (9.9676%CD)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</si>
</sst>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S/.&quot;\ #,##0.00;[Red]&quot;S/.&quot;\ \-#,##0.00"/>
    <numFmt numFmtId="164" formatCode="dd/mm/yyyy&quot;  &quot;hh\:mm\:ss\ AM/PM"/>
    <numFmt numFmtId="165" formatCode="_(* #,##0.00_);_(* \(#,##0.00\);_(* &quot;-&quot;??_);_(@_)"/>
    <numFmt numFmtId="166" formatCode="0.0000%"/>
    <numFmt numFmtId="167" formatCode="&quot;S/.&quot;\ #,##0.00"/>
  </numFmts>
  <fonts count="31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6.3"/>
      <color indexed="8"/>
      <name val="Arial Narrow"/>
      <family val="2"/>
    </font>
    <font>
      <sz val="7.15"/>
      <color indexed="8"/>
      <name val="Arial Narrow"/>
      <family val="2"/>
    </font>
    <font>
      <b/>
      <sz val="8"/>
      <color indexed="8"/>
      <name val="Arial Narrow"/>
      <family val="2"/>
    </font>
    <font>
      <b/>
      <sz val="9.85"/>
      <color indexed="8"/>
      <name val="Arial"/>
      <family val="2"/>
    </font>
    <font>
      <sz val="7"/>
      <color indexed="8"/>
      <name val="Arial Narrow"/>
      <family val="2"/>
    </font>
    <font>
      <b/>
      <sz val="7"/>
      <color indexed="8"/>
      <name val="Arial Narrow"/>
      <family val="2"/>
    </font>
    <font>
      <sz val="8"/>
      <color indexed="8"/>
      <name val="Arial"/>
      <family val="2"/>
    </font>
    <font>
      <sz val="14"/>
      <color indexed="8"/>
      <name val="Arial Black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2"/>
      <color indexed="8"/>
      <name val="Arial Narrow"/>
      <family val="2"/>
    </font>
    <font>
      <b/>
      <sz val="10"/>
      <name val="Arial"/>
      <family val="2"/>
    </font>
    <font>
      <b/>
      <sz val="10"/>
      <color indexed="72"/>
      <name val="Arial"/>
      <family val="2"/>
    </font>
    <font>
      <b/>
      <sz val="10"/>
      <color indexed="8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color theme="1"/>
      <name val="Calibri"/>
      <family val="2"/>
      <scheme val="minor"/>
    </font>
    <font>
      <sz val="10"/>
      <color rgb="FF0070C0"/>
      <name val="Arial Narrow"/>
      <family val="2"/>
    </font>
    <font>
      <b/>
      <sz val="12"/>
      <color rgb="FF000000"/>
      <name val="Arial Narrow"/>
      <family val="2"/>
    </font>
    <font>
      <b/>
      <sz val="10"/>
      <color rgb="FFFF0000"/>
      <name val="Arial"/>
      <family val="2"/>
    </font>
    <font>
      <b/>
      <sz val="10"/>
      <color theme="3" tint="-0.249977111117893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rgb="FF002060"/>
      <name val="Arial"/>
      <family val="2"/>
    </font>
    <font>
      <b/>
      <sz val="10"/>
      <color theme="4"/>
      <name val="Arial Narrow"/>
      <family val="2"/>
    </font>
    <font>
      <b/>
      <sz val="10"/>
      <color rgb="FF00B050"/>
      <name val="Arial Narrow"/>
      <family val="2"/>
    </font>
    <font>
      <b/>
      <sz val="10"/>
      <color rgb="FFFF0000"/>
      <name val="Arial Narrow"/>
      <family val="2"/>
    </font>
    <font>
      <b/>
      <sz val="10"/>
      <color theme="3" tint="-0.24997711111789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>
      <alignment vertical="top"/>
    </xf>
    <xf numFmtId="165" fontId="11" fillId="0" borderId="0" applyFont="0" applyFill="0" applyBorder="0" applyAlignment="0" applyProtection="0"/>
    <xf numFmtId="0" fontId="10" fillId="0" borderId="0">
      <alignment vertical="top"/>
    </xf>
    <xf numFmtId="0" fontId="11" fillId="0" borderId="0"/>
    <xf numFmtId="0" fontId="1" fillId="0" borderId="0">
      <alignment vertical="top"/>
    </xf>
    <xf numFmtId="0" fontId="11" fillId="0" borderId="0"/>
    <xf numFmtId="0" fontId="19" fillId="0" borderId="0"/>
    <xf numFmtId="9" fontId="11" fillId="0" borderId="0" applyFont="0" applyFill="0" applyBorder="0" applyAlignment="0" applyProtection="0"/>
  </cellStyleXfs>
  <cellXfs count="130">
    <xf numFmtId="0" fontId="0" fillId="0" borderId="0" xfId="0">
      <alignment vertical="top"/>
    </xf>
    <xf numFmtId="0" fontId="2" fillId="0" borderId="0" xfId="0" applyFont="1" applyAlignment="1">
      <alignment horizontal="left" vertical="top" wrapText="1" readingOrder="1"/>
    </xf>
    <xf numFmtId="3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4" fontId="6" fillId="0" borderId="0" xfId="0" applyNumberFormat="1" applyFont="1" applyAlignment="1">
      <alignment horizontal="right" vertical="top"/>
    </xf>
    <xf numFmtId="4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>
      <alignment vertical="top"/>
    </xf>
    <xf numFmtId="0" fontId="8" fillId="0" borderId="0" xfId="0" applyFont="1" applyAlignment="1">
      <alignment horizontal="left" vertical="top"/>
    </xf>
    <xf numFmtId="8" fontId="0" fillId="0" borderId="0" xfId="0" applyNumberFormat="1">
      <alignment vertical="top"/>
    </xf>
    <xf numFmtId="0" fontId="9" fillId="0" borderId="0" xfId="0" applyFont="1" applyAlignment="1">
      <alignment horizontal="center" vertical="center" wrapText="1"/>
    </xf>
    <xf numFmtId="8" fontId="12" fillId="0" borderId="1" xfId="0" applyNumberFormat="1" applyFont="1" applyBorder="1">
      <alignment vertical="top"/>
    </xf>
    <xf numFmtId="0" fontId="12" fillId="0" borderId="0" xfId="0" applyFont="1">
      <alignment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8" fontId="20" fillId="0" borderId="2" xfId="0" applyNumberFormat="1" applyFont="1" applyBorder="1">
      <alignment vertical="top"/>
    </xf>
    <xf numFmtId="8" fontId="20" fillId="0" borderId="3" xfId="0" applyNumberFormat="1" applyFont="1" applyBorder="1">
      <alignment vertical="top"/>
    </xf>
    <xf numFmtId="8" fontId="20" fillId="0" borderId="4" xfId="0" applyNumberFormat="1" applyFont="1" applyBorder="1">
      <alignment vertical="top"/>
    </xf>
    <xf numFmtId="8" fontId="20" fillId="0" borderId="5" xfId="0" applyNumberFormat="1" applyFont="1" applyBorder="1">
      <alignment vertical="top"/>
    </xf>
    <xf numFmtId="0" fontId="21" fillId="2" borderId="6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top"/>
    </xf>
    <xf numFmtId="0" fontId="13" fillId="2" borderId="6" xfId="0" applyFont="1" applyFill="1" applyBorder="1" applyAlignment="1">
      <alignment horizontal="center" vertical="top"/>
    </xf>
    <xf numFmtId="8" fontId="13" fillId="2" borderId="6" xfId="0" applyNumberFormat="1" applyFont="1" applyFill="1" applyBorder="1" applyAlignment="1">
      <alignment horizontal="center" vertical="top"/>
    </xf>
    <xf numFmtId="0" fontId="13" fillId="2" borderId="7" xfId="0" applyFont="1" applyFill="1" applyBorder="1" applyAlignment="1">
      <alignment horizontal="center" vertical="top"/>
    </xf>
    <xf numFmtId="166" fontId="0" fillId="0" borderId="0" xfId="0" applyNumberFormat="1">
      <alignment vertical="top"/>
    </xf>
    <xf numFmtId="0" fontId="13" fillId="2" borderId="9" xfId="0" applyFont="1" applyFill="1" applyBorder="1" applyAlignment="1">
      <alignment horizontal="center" vertical="top"/>
    </xf>
    <xf numFmtId="0" fontId="21" fillId="2" borderId="10" xfId="0" applyFont="1" applyFill="1" applyBorder="1" applyAlignment="1">
      <alignment horizontal="center" vertical="center" wrapText="1"/>
    </xf>
    <xf numFmtId="0" fontId="1" fillId="0" borderId="0" xfId="0" applyFont="1">
      <alignment vertical="top"/>
    </xf>
    <xf numFmtId="0" fontId="22" fillId="3" borderId="11" xfId="0" applyFont="1" applyFill="1" applyBorder="1" applyAlignment="1">
      <alignment horizontal="center"/>
    </xf>
    <xf numFmtId="0" fontId="22" fillId="3" borderId="11" xfId="0" applyFont="1" applyFill="1" applyBorder="1" applyAlignment="1"/>
    <xf numFmtId="0" fontId="11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left" indent="1"/>
    </xf>
    <xf numFmtId="0" fontId="11" fillId="0" borderId="11" xfId="0" applyFont="1" applyFill="1" applyBorder="1" applyAlignment="1"/>
    <xf numFmtId="0" fontId="23" fillId="0" borderId="11" xfId="0" applyFont="1" applyFill="1" applyBorder="1" applyAlignment="1">
      <alignment horizontal="center"/>
    </xf>
    <xf numFmtId="0" fontId="23" fillId="0" borderId="11" xfId="0" applyFont="1" applyFill="1" applyBorder="1" applyAlignment="1"/>
    <xf numFmtId="0" fontId="23" fillId="0" borderId="12" xfId="0" applyFont="1" applyFill="1" applyBorder="1" applyAlignment="1"/>
    <xf numFmtId="0" fontId="11" fillId="0" borderId="12" xfId="0" applyFont="1" applyFill="1" applyBorder="1" applyAlignment="1">
      <alignment horizontal="left" indent="1"/>
    </xf>
    <xf numFmtId="0" fontId="24" fillId="0" borderId="11" xfId="0" applyFont="1" applyFill="1" applyBorder="1" applyAlignment="1">
      <alignment horizontal="center"/>
    </xf>
    <xf numFmtId="0" fontId="24" fillId="0" borderId="12" xfId="0" applyFont="1" applyFill="1" applyBorder="1" applyAlignment="1"/>
    <xf numFmtId="2" fontId="11" fillId="0" borderId="11" xfId="0" quotePrefix="1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/>
    <xf numFmtId="0" fontId="11" fillId="0" borderId="12" xfId="0" applyFont="1" applyFill="1" applyBorder="1" applyAlignment="1">
      <alignment horizontal="left" vertical="center" indent="1"/>
    </xf>
    <xf numFmtId="0" fontId="25" fillId="3" borderId="11" xfId="0" applyFont="1" applyFill="1" applyBorder="1" applyAlignment="1"/>
    <xf numFmtId="0" fontId="14" fillId="0" borderId="11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4" fontId="14" fillId="0" borderId="11" xfId="0" applyNumberFormat="1" applyFont="1" applyFill="1" applyBorder="1" applyAlignment="1">
      <alignment horizontal="center"/>
    </xf>
    <xf numFmtId="0" fontId="25" fillId="3" borderId="11" xfId="0" applyFont="1" applyFill="1" applyBorder="1" applyAlignment="1">
      <alignment horizontal="center"/>
    </xf>
    <xf numFmtId="0" fontId="14" fillId="0" borderId="11" xfId="0" applyFont="1" applyFill="1" applyBorder="1" applyAlignment="1"/>
    <xf numFmtId="0" fontId="14" fillId="0" borderId="13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2" fontId="22" fillId="3" borderId="11" xfId="0" applyNumberFormat="1" applyFont="1" applyFill="1" applyBorder="1" applyAlignment="1"/>
    <xf numFmtId="0" fontId="14" fillId="4" borderId="14" xfId="0" applyFont="1" applyFill="1" applyBorder="1" applyAlignment="1" applyProtection="1">
      <alignment horizontal="left" vertical="center"/>
      <protection locked="0"/>
    </xf>
    <xf numFmtId="0" fontId="1" fillId="4" borderId="15" xfId="0" applyFont="1" applyFill="1" applyBorder="1" applyAlignment="1">
      <alignment horizontal="center" vertical="center"/>
    </xf>
    <xf numFmtId="4" fontId="14" fillId="4" borderId="15" xfId="0" applyNumberFormat="1" applyFont="1" applyFill="1" applyBorder="1" applyAlignment="1">
      <alignment vertical="center"/>
    </xf>
    <xf numFmtId="0" fontId="15" fillId="0" borderId="16" xfId="0" applyFont="1" applyFill="1" applyBorder="1" applyAlignment="1" applyProtection="1">
      <alignment horizontal="left" vertical="center"/>
      <protection locked="0"/>
    </xf>
    <xf numFmtId="0" fontId="1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14" fillId="5" borderId="16" xfId="0" applyFont="1" applyFill="1" applyBorder="1" applyAlignment="1" applyProtection="1">
      <alignment horizontal="left" vertical="center"/>
      <protection locked="0"/>
    </xf>
    <xf numFmtId="0" fontId="1" fillId="5" borderId="11" xfId="0" applyFont="1" applyFill="1" applyBorder="1" applyAlignment="1">
      <alignment horizontal="center" vertical="center"/>
    </xf>
    <xf numFmtId="4" fontId="14" fillId="5" borderId="11" xfId="0" applyNumberFormat="1" applyFont="1" applyFill="1" applyBorder="1" applyAlignment="1">
      <alignment vertical="center"/>
    </xf>
    <xf numFmtId="0" fontId="15" fillId="0" borderId="17" xfId="0" applyFont="1" applyFill="1" applyBorder="1" applyAlignment="1" applyProtection="1">
      <alignment horizontal="left" vertical="center"/>
      <protection locked="0"/>
    </xf>
    <xf numFmtId="0" fontId="1" fillId="0" borderId="18" xfId="0" applyFont="1" applyBorder="1" applyAlignment="1">
      <alignment horizontal="center" vertical="center"/>
    </xf>
    <xf numFmtId="4" fontId="11" fillId="0" borderId="18" xfId="0" applyNumberFormat="1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4" fillId="6" borderId="8" xfId="0" applyFont="1" applyFill="1" applyBorder="1" applyAlignment="1" applyProtection="1">
      <alignment horizontal="left" vertical="center"/>
      <protection locked="0"/>
    </xf>
    <xf numFmtId="0" fontId="1" fillId="6" borderId="6" xfId="0" applyFont="1" applyFill="1" applyBorder="1" applyAlignment="1">
      <alignment horizontal="center" vertical="center"/>
    </xf>
    <xf numFmtId="4" fontId="14" fillId="6" borderId="6" xfId="0" applyNumberFormat="1" applyFont="1" applyFill="1" applyBorder="1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6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top"/>
    </xf>
    <xf numFmtId="10" fontId="22" fillId="0" borderId="15" xfId="0" applyNumberFormat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top"/>
    </xf>
    <xf numFmtId="10" fontId="26" fillId="0" borderId="18" xfId="0" applyNumberFormat="1" applyFont="1" applyBorder="1" applyAlignment="1">
      <alignment horizontal="center" vertical="center" wrapText="1"/>
    </xf>
    <xf numFmtId="4" fontId="16" fillId="4" borderId="19" xfId="0" applyNumberFormat="1" applyFont="1" applyFill="1" applyBorder="1" applyAlignment="1">
      <alignment horizontal="center" vertical="center" wrapText="1"/>
    </xf>
    <xf numFmtId="4" fontId="16" fillId="0" borderId="20" xfId="0" applyNumberFormat="1" applyFont="1" applyBorder="1" applyAlignment="1">
      <alignment horizontal="center" vertical="center" wrapText="1"/>
    </xf>
    <xf numFmtId="4" fontId="16" fillId="5" borderId="20" xfId="0" applyNumberFormat="1" applyFont="1" applyFill="1" applyBorder="1" applyAlignment="1">
      <alignment horizontal="center" vertical="center" wrapText="1"/>
    </xf>
    <xf numFmtId="4" fontId="16" fillId="0" borderId="21" xfId="0" applyNumberFormat="1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4" fontId="16" fillId="0" borderId="7" xfId="0" applyNumberFormat="1" applyFont="1" applyBorder="1" applyAlignment="1">
      <alignment horizontal="center" vertical="center" wrapText="1"/>
    </xf>
    <xf numFmtId="2" fontId="22" fillId="3" borderId="11" xfId="0" applyNumberFormat="1" applyFont="1" applyFill="1" applyBorder="1" applyAlignment="1">
      <alignment horizontal="center"/>
    </xf>
    <xf numFmtId="4" fontId="17" fillId="0" borderId="11" xfId="0" applyNumberFormat="1" applyFont="1" applyBorder="1" applyAlignment="1">
      <alignment horizontal="center" vertical="top"/>
    </xf>
    <xf numFmtId="0" fontId="17" fillId="0" borderId="11" xfId="0" applyFont="1" applyBorder="1" applyAlignment="1">
      <alignment horizontal="center" vertical="top"/>
    </xf>
    <xf numFmtId="8" fontId="27" fillId="0" borderId="1" xfId="0" applyNumberFormat="1" applyFont="1" applyBorder="1">
      <alignment vertical="top"/>
    </xf>
    <xf numFmtId="8" fontId="28" fillId="0" borderId="1" xfId="0" applyNumberFormat="1" applyFont="1" applyBorder="1">
      <alignment vertical="top"/>
    </xf>
    <xf numFmtId="8" fontId="29" fillId="0" borderId="1" xfId="0" applyNumberFormat="1" applyFont="1" applyBorder="1">
      <alignment vertical="top"/>
    </xf>
    <xf numFmtId="8" fontId="29" fillId="0" borderId="23" xfId="0" applyNumberFormat="1" applyFont="1" applyBorder="1">
      <alignment vertical="top"/>
    </xf>
    <xf numFmtId="2" fontId="12" fillId="0" borderId="0" xfId="0" applyNumberFormat="1" applyFont="1">
      <alignment vertical="top"/>
    </xf>
    <xf numFmtId="2" fontId="18" fillId="0" borderId="11" xfId="0" applyNumberFormat="1" applyFont="1" applyFill="1" applyBorder="1" applyAlignment="1">
      <alignment horizontal="center"/>
    </xf>
    <xf numFmtId="4" fontId="18" fillId="0" borderId="11" xfId="0" applyNumberFormat="1" applyFont="1" applyFill="1" applyBorder="1" applyAlignment="1">
      <alignment horizontal="center"/>
    </xf>
    <xf numFmtId="0" fontId="17" fillId="3" borderId="11" xfId="0" applyFont="1" applyFill="1" applyBorder="1" applyAlignment="1"/>
    <xf numFmtId="0" fontId="18" fillId="0" borderId="11" xfId="0" applyFont="1" applyFill="1" applyBorder="1" applyAlignment="1">
      <alignment horizontal="center"/>
    </xf>
    <xf numFmtId="2" fontId="18" fillId="3" borderId="11" xfId="0" applyNumberFormat="1" applyFont="1" applyFill="1" applyBorder="1" applyAlignment="1">
      <alignment horizontal="center"/>
    </xf>
    <xf numFmtId="0" fontId="17" fillId="0" borderId="11" xfId="0" applyFont="1" applyFill="1" applyBorder="1" applyAlignment="1"/>
    <xf numFmtId="0" fontId="29" fillId="3" borderId="11" xfId="0" applyFont="1" applyFill="1" applyBorder="1" applyAlignment="1">
      <alignment horizontal="center"/>
    </xf>
    <xf numFmtId="4" fontId="18" fillId="0" borderId="24" xfId="0" applyNumberFormat="1" applyFont="1" applyFill="1" applyBorder="1" applyAlignment="1">
      <alignment horizontal="center"/>
    </xf>
    <xf numFmtId="2" fontId="18" fillId="0" borderId="13" xfId="0" applyNumberFormat="1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/>
    </xf>
    <xf numFmtId="167" fontId="17" fillId="0" borderId="11" xfId="0" applyNumberFormat="1" applyFont="1" applyBorder="1" applyAlignment="1">
      <alignment horizontal="center" vertical="top"/>
    </xf>
    <xf numFmtId="167" fontId="29" fillId="3" borderId="11" xfId="0" applyNumberFormat="1" applyFont="1" applyFill="1" applyBorder="1" applyAlignment="1">
      <alignment horizontal="center"/>
    </xf>
    <xf numFmtId="167" fontId="30" fillId="0" borderId="11" xfId="0" applyNumberFormat="1" applyFont="1" applyFill="1" applyBorder="1" applyAlignment="1">
      <alignment horizontal="center"/>
    </xf>
    <xf numFmtId="167" fontId="28" fillId="0" borderId="1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left" vertical="top" wrapText="1" readingOrder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4" fontId="7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 wrapText="1" readingOrder="1"/>
    </xf>
    <xf numFmtId="0" fontId="4" fillId="0" borderId="0" xfId="0" applyFont="1" applyAlignment="1">
      <alignment horizontal="right" vertical="top"/>
    </xf>
    <xf numFmtId="0" fontId="6" fillId="0" borderId="0" xfId="0" applyFont="1" applyAlignment="1">
      <alignment horizontal="left" vertical="top" wrapText="1"/>
    </xf>
    <xf numFmtId="4" fontId="6" fillId="0" borderId="0" xfId="0" applyNumberFormat="1" applyFont="1" applyAlignment="1">
      <alignment horizontal="right" vertical="top"/>
    </xf>
    <xf numFmtId="0" fontId="6" fillId="0" borderId="0" xfId="0" applyFont="1" applyAlignment="1">
      <alignment horizontal="right" vertical="top"/>
    </xf>
    <xf numFmtId="164" fontId="6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right" vertical="top"/>
    </xf>
    <xf numFmtId="0" fontId="11" fillId="0" borderId="2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</cellXfs>
  <cellStyles count="8">
    <cellStyle name="Millares 2" xfId="1"/>
    <cellStyle name="Normal" xfId="0" builtinId="0"/>
    <cellStyle name="Normal 2" xfId="2"/>
    <cellStyle name="Normal 2 2" xfId="3"/>
    <cellStyle name="Normal 3" xfId="4"/>
    <cellStyle name="Normal 4" xfId="5"/>
    <cellStyle name="Normal 5" xfId="6"/>
    <cellStyle name="Porcentaje 2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B2:P126"/>
  <sheetViews>
    <sheetView showGridLines="0" showOutlineSymbols="0" workbookViewId="0">
      <selection activeCell="H17" sqref="H17:H108"/>
    </sheetView>
  </sheetViews>
  <sheetFormatPr baseColWidth="10" defaultColWidth="6.85546875" defaultRowHeight="15" customHeight="1" x14ac:dyDescent="0.2"/>
  <cols>
    <col min="1" max="1" width="3.7109375" customWidth="1"/>
    <col min="2" max="2" width="4.85546875" customWidth="1"/>
    <col min="3" max="3" width="9.42578125" customWidth="1"/>
    <col min="4" max="4" width="8" customWidth="1"/>
    <col min="5" max="5" width="9.140625" customWidth="1"/>
    <col min="6" max="7" width="13.42578125" customWidth="1"/>
    <col min="8" max="8" width="6" customWidth="1"/>
    <col min="9" max="9" width="7.42578125" customWidth="1"/>
    <col min="10" max="10" width="2" customWidth="1"/>
    <col min="11" max="11" width="5" customWidth="1"/>
    <col min="12" max="12" width="1.28515625" customWidth="1"/>
    <col min="13" max="13" width="1.7109375" customWidth="1"/>
    <col min="14" max="14" width="2.28515625" customWidth="1"/>
    <col min="15" max="15" width="12.42578125" customWidth="1"/>
    <col min="16" max="16" width="7.42578125" customWidth="1"/>
  </cols>
  <sheetData>
    <row r="2" spans="2:16" ht="15" customHeight="1" x14ac:dyDescent="0.2">
      <c r="B2" s="1" t="s">
        <v>0</v>
      </c>
      <c r="M2" s="107" t="s">
        <v>1</v>
      </c>
      <c r="N2" s="107"/>
      <c r="O2" s="107"/>
      <c r="P2" s="2">
        <v>1</v>
      </c>
    </row>
    <row r="5" spans="2:16" ht="15" customHeight="1" x14ac:dyDescent="0.2">
      <c r="B5" s="108" t="s">
        <v>2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</row>
    <row r="7" spans="2:16" ht="15" customHeight="1" x14ac:dyDescent="0.2">
      <c r="B7" s="107" t="s">
        <v>2</v>
      </c>
      <c r="C7" s="107"/>
      <c r="D7" s="3" t="s">
        <v>3</v>
      </c>
      <c r="E7" s="109" t="s">
        <v>4</v>
      </c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</row>
    <row r="8" spans="2:16" ht="15" customHeight="1" x14ac:dyDescent="0.2"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</row>
    <row r="10" spans="2:16" ht="15" customHeight="1" x14ac:dyDescent="0.2">
      <c r="B10" s="107" t="s">
        <v>5</v>
      </c>
      <c r="C10" s="107"/>
      <c r="D10" s="3" t="s">
        <v>6</v>
      </c>
      <c r="E10" s="110" t="s">
        <v>7</v>
      </c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</row>
    <row r="11" spans="2:16" ht="15" customHeight="1" x14ac:dyDescent="0.2">
      <c r="B11" s="107" t="s">
        <v>8</v>
      </c>
      <c r="C11" s="107"/>
      <c r="D11" s="114" t="s">
        <v>9</v>
      </c>
      <c r="E11" s="114"/>
      <c r="F11" s="114"/>
      <c r="G11" s="114"/>
      <c r="H11" s="114"/>
      <c r="I11" s="114"/>
      <c r="J11" s="114"/>
      <c r="K11" s="115" t="s">
        <v>10</v>
      </c>
      <c r="L11" s="115"/>
      <c r="M11" s="115"/>
      <c r="N11" s="115"/>
      <c r="O11" s="116" t="s">
        <v>11</v>
      </c>
      <c r="P11" s="116"/>
    </row>
    <row r="12" spans="2:16" ht="15" customHeight="1" x14ac:dyDescent="0.2">
      <c r="B12" s="107" t="s">
        <v>12</v>
      </c>
      <c r="C12" s="107"/>
      <c r="D12" s="114" t="s">
        <v>13</v>
      </c>
      <c r="E12" s="114"/>
      <c r="F12" s="114"/>
      <c r="G12" s="114"/>
    </row>
    <row r="14" spans="2:16" ht="15" customHeight="1" x14ac:dyDescent="0.2">
      <c r="B14" s="114" t="s">
        <v>14</v>
      </c>
      <c r="C14" s="114"/>
      <c r="D14" s="114" t="s">
        <v>15</v>
      </c>
      <c r="E14" s="114"/>
      <c r="H14" s="3" t="s">
        <v>16</v>
      </c>
      <c r="I14" s="111" t="s">
        <v>17</v>
      </c>
      <c r="J14" s="111"/>
      <c r="K14" s="111" t="s">
        <v>18</v>
      </c>
      <c r="L14" s="111"/>
      <c r="M14" s="111"/>
      <c r="N14" s="111"/>
      <c r="O14" s="111" t="s">
        <v>19</v>
      </c>
      <c r="P14" s="111"/>
    </row>
    <row r="16" spans="2:16" ht="15" customHeight="1" x14ac:dyDescent="0.2">
      <c r="B16" s="7" t="s">
        <v>20</v>
      </c>
      <c r="C16" s="7"/>
      <c r="D16" s="112" t="s">
        <v>21</v>
      </c>
      <c r="E16" s="112"/>
      <c r="F16" s="112"/>
      <c r="G16" s="112"/>
      <c r="O16" s="113">
        <v>27297.27</v>
      </c>
      <c r="P16" s="113"/>
    </row>
    <row r="17" spans="2:16" ht="15" customHeight="1" x14ac:dyDescent="0.2">
      <c r="B17" s="7" t="s">
        <v>22</v>
      </c>
      <c r="C17" s="7"/>
      <c r="D17" s="117" t="s">
        <v>23</v>
      </c>
      <c r="E17" s="117"/>
      <c r="F17" s="117"/>
      <c r="G17" s="117"/>
      <c r="H17" s="4" t="s">
        <v>24</v>
      </c>
      <c r="I17" s="118">
        <v>2</v>
      </c>
      <c r="J17" s="118"/>
      <c r="K17" s="118">
        <v>971.28</v>
      </c>
      <c r="L17" s="118"/>
      <c r="M17" s="118"/>
      <c r="N17" s="118"/>
      <c r="O17" s="5">
        <v>1942.56</v>
      </c>
      <c r="P17" s="6"/>
    </row>
    <row r="18" spans="2:16" ht="15" customHeight="1" x14ac:dyDescent="0.2">
      <c r="B18" s="7" t="s">
        <v>25</v>
      </c>
      <c r="C18" s="7"/>
      <c r="D18" s="117" t="s">
        <v>26</v>
      </c>
      <c r="E18" s="117"/>
      <c r="F18" s="117"/>
      <c r="G18" s="117"/>
      <c r="H18" s="4" t="s">
        <v>27</v>
      </c>
      <c r="I18" s="118">
        <v>1</v>
      </c>
      <c r="J18" s="118"/>
      <c r="K18" s="118">
        <v>4548.5600000000004</v>
      </c>
      <c r="L18" s="118"/>
      <c r="M18" s="118"/>
      <c r="N18" s="118"/>
      <c r="O18" s="5">
        <v>4548.5600000000004</v>
      </c>
      <c r="P18" s="6"/>
    </row>
    <row r="19" spans="2:16" ht="15" customHeight="1" x14ac:dyDescent="0.2">
      <c r="B19" s="7" t="s">
        <v>28</v>
      </c>
      <c r="C19" s="7"/>
      <c r="D19" s="117" t="s">
        <v>29</v>
      </c>
      <c r="E19" s="117"/>
      <c r="F19" s="117"/>
      <c r="G19" s="117"/>
      <c r="H19" s="4" t="s">
        <v>27</v>
      </c>
      <c r="I19" s="118">
        <v>1</v>
      </c>
      <c r="J19" s="118"/>
      <c r="K19" s="118">
        <v>3457.52</v>
      </c>
      <c r="L19" s="118"/>
      <c r="M19" s="118"/>
      <c r="N19" s="118"/>
      <c r="O19" s="5">
        <v>3457.52</v>
      </c>
      <c r="P19" s="6"/>
    </row>
    <row r="20" spans="2:16" ht="15" customHeight="1" x14ac:dyDescent="0.2">
      <c r="B20" s="7" t="s">
        <v>30</v>
      </c>
      <c r="C20" s="7"/>
      <c r="D20" s="117" t="s">
        <v>31</v>
      </c>
      <c r="E20" s="117"/>
      <c r="F20" s="117"/>
      <c r="G20" s="117"/>
      <c r="H20" s="4" t="s">
        <v>32</v>
      </c>
      <c r="I20" s="118">
        <v>12.48</v>
      </c>
      <c r="J20" s="118"/>
      <c r="K20" s="118">
        <v>972.21</v>
      </c>
      <c r="L20" s="118"/>
      <c r="M20" s="118"/>
      <c r="N20" s="118"/>
      <c r="O20" s="5">
        <v>12133.18</v>
      </c>
      <c r="P20" s="6"/>
    </row>
    <row r="21" spans="2:16" ht="15" customHeight="1" x14ac:dyDescent="0.2">
      <c r="B21" s="7" t="s">
        <v>33</v>
      </c>
      <c r="C21" s="7"/>
      <c r="D21" s="117" t="s">
        <v>34</v>
      </c>
      <c r="E21" s="117"/>
      <c r="F21" s="117"/>
      <c r="G21" s="117"/>
      <c r="H21" s="4" t="s">
        <v>35</v>
      </c>
      <c r="I21" s="118">
        <v>6.86</v>
      </c>
      <c r="J21" s="118"/>
      <c r="K21" s="118">
        <v>760.27</v>
      </c>
      <c r="L21" s="118"/>
      <c r="M21" s="118"/>
      <c r="N21" s="118"/>
      <c r="O21" s="5">
        <v>5215.45</v>
      </c>
      <c r="P21" s="6"/>
    </row>
    <row r="22" spans="2:16" ht="15" customHeight="1" x14ac:dyDescent="0.2">
      <c r="B22" s="7" t="s">
        <v>36</v>
      </c>
      <c r="C22" s="7"/>
      <c r="D22" s="112" t="s">
        <v>37</v>
      </c>
      <c r="E22" s="112"/>
      <c r="F22" s="112"/>
      <c r="G22" s="112"/>
      <c r="O22" s="6">
        <v>1441175.3900000001</v>
      </c>
      <c r="P22" s="6"/>
    </row>
    <row r="23" spans="2:16" ht="15" customHeight="1" x14ac:dyDescent="0.2">
      <c r="B23" s="7" t="s">
        <v>38</v>
      </c>
      <c r="C23" s="7"/>
      <c r="D23" s="112" t="s">
        <v>39</v>
      </c>
      <c r="E23" s="112"/>
      <c r="F23" s="112"/>
      <c r="G23" s="112"/>
      <c r="O23" s="6">
        <v>1441175.3900000001</v>
      </c>
      <c r="P23" s="6"/>
    </row>
    <row r="24" spans="2:16" ht="15" customHeight="1" x14ac:dyDescent="0.2">
      <c r="B24" s="7" t="s">
        <v>40</v>
      </c>
      <c r="C24" s="7"/>
      <c r="D24" s="117" t="s">
        <v>41</v>
      </c>
      <c r="E24" s="117"/>
      <c r="F24" s="117"/>
      <c r="G24" s="117"/>
      <c r="H24" s="4" t="s">
        <v>42</v>
      </c>
      <c r="I24" s="118">
        <v>98159.010000000009</v>
      </c>
      <c r="J24" s="118"/>
      <c r="K24" s="118">
        <v>3.67</v>
      </c>
      <c r="L24" s="118"/>
      <c r="M24" s="118"/>
      <c r="N24" s="118"/>
      <c r="O24" s="6">
        <v>360243.57</v>
      </c>
      <c r="P24" s="6"/>
    </row>
    <row r="25" spans="2:16" ht="15" customHeight="1" x14ac:dyDescent="0.2">
      <c r="B25" s="7" t="s">
        <v>43</v>
      </c>
      <c r="C25" s="7"/>
      <c r="D25" s="117" t="s">
        <v>44</v>
      </c>
      <c r="E25" s="117"/>
      <c r="F25" s="117"/>
      <c r="G25" s="117"/>
      <c r="H25" s="4" t="s">
        <v>42</v>
      </c>
      <c r="I25" s="118">
        <v>6827.29</v>
      </c>
      <c r="J25" s="118"/>
      <c r="K25" s="118">
        <v>18.28</v>
      </c>
      <c r="L25" s="118"/>
      <c r="M25" s="118"/>
      <c r="N25" s="118"/>
      <c r="O25" s="6">
        <v>124802.86</v>
      </c>
      <c r="P25" s="6"/>
    </row>
    <row r="26" spans="2:16" ht="15" customHeight="1" x14ac:dyDescent="0.2">
      <c r="B26" s="7" t="s">
        <v>45</v>
      </c>
      <c r="C26" s="7"/>
      <c r="D26" s="117" t="s">
        <v>46</v>
      </c>
      <c r="E26" s="117"/>
      <c r="F26" s="117"/>
      <c r="G26" s="117"/>
      <c r="H26" s="4" t="s">
        <v>42</v>
      </c>
      <c r="I26" s="118">
        <v>18363.88</v>
      </c>
      <c r="J26" s="118"/>
      <c r="K26" s="118">
        <v>7.8</v>
      </c>
      <c r="L26" s="118"/>
      <c r="M26" s="118"/>
      <c r="N26" s="118"/>
      <c r="O26" s="6">
        <v>143238.26</v>
      </c>
      <c r="P26" s="6"/>
    </row>
    <row r="27" spans="2:16" ht="15" customHeight="1" x14ac:dyDescent="0.2">
      <c r="B27" s="7" t="s">
        <v>47</v>
      </c>
      <c r="C27" s="7"/>
      <c r="D27" s="117" t="s">
        <v>48</v>
      </c>
      <c r="E27" s="117"/>
      <c r="F27" s="117"/>
      <c r="G27" s="117"/>
      <c r="H27" s="4" t="s">
        <v>49</v>
      </c>
      <c r="I27" s="118">
        <v>76306.8</v>
      </c>
      <c r="J27" s="118"/>
      <c r="K27" s="118">
        <v>1.81</v>
      </c>
      <c r="L27" s="118"/>
      <c r="M27" s="118"/>
      <c r="N27" s="118"/>
      <c r="O27" s="6">
        <v>138115.31</v>
      </c>
      <c r="P27" s="6"/>
    </row>
    <row r="28" spans="2:16" ht="15" customHeight="1" x14ac:dyDescent="0.2">
      <c r="B28" s="7" t="s">
        <v>50</v>
      </c>
      <c r="C28" s="7"/>
      <c r="D28" s="117" t="s">
        <v>51</v>
      </c>
      <c r="E28" s="117"/>
      <c r="F28" s="117"/>
      <c r="G28" s="117"/>
      <c r="H28" s="4" t="s">
        <v>42</v>
      </c>
      <c r="I28" s="118">
        <v>107619.68000000001</v>
      </c>
      <c r="J28" s="118"/>
      <c r="K28" s="118">
        <v>6.2700000000000005</v>
      </c>
      <c r="L28" s="118"/>
      <c r="M28" s="118"/>
      <c r="N28" s="118"/>
      <c r="O28" s="6">
        <v>674775.39</v>
      </c>
      <c r="P28" s="6"/>
    </row>
    <row r="29" spans="2:16" ht="15" customHeight="1" x14ac:dyDescent="0.2">
      <c r="B29" s="7" t="s">
        <v>52</v>
      </c>
      <c r="C29" s="7"/>
      <c r="D29" s="112" t="s">
        <v>53</v>
      </c>
      <c r="E29" s="112"/>
      <c r="F29" s="112"/>
      <c r="G29" s="112"/>
      <c r="O29" s="6">
        <v>730907.85</v>
      </c>
      <c r="P29" s="6"/>
    </row>
    <row r="30" spans="2:16" ht="15" customHeight="1" x14ac:dyDescent="0.2">
      <c r="B30" s="7" t="s">
        <v>54</v>
      </c>
      <c r="C30" s="7"/>
      <c r="D30" s="112" t="s">
        <v>55</v>
      </c>
      <c r="E30" s="112"/>
      <c r="F30" s="112"/>
      <c r="G30" s="112"/>
      <c r="O30" s="6">
        <v>730907.85</v>
      </c>
      <c r="P30" s="6"/>
    </row>
    <row r="31" spans="2:16" ht="15" customHeight="1" x14ac:dyDescent="0.2">
      <c r="B31" s="7" t="s">
        <v>56</v>
      </c>
      <c r="C31" s="7"/>
      <c r="D31" s="117" t="s">
        <v>57</v>
      </c>
      <c r="E31" s="117"/>
      <c r="F31" s="117"/>
      <c r="G31" s="117"/>
      <c r="H31" s="4" t="s">
        <v>42</v>
      </c>
      <c r="I31" s="118">
        <v>18313.63</v>
      </c>
      <c r="J31" s="118"/>
      <c r="K31" s="118">
        <v>5.12</v>
      </c>
      <c r="L31" s="118"/>
      <c r="M31" s="118"/>
      <c r="N31" s="118"/>
      <c r="O31" s="6">
        <v>93765.790000000008</v>
      </c>
      <c r="P31" s="6"/>
    </row>
    <row r="32" spans="2:16" ht="15" customHeight="1" x14ac:dyDescent="0.2">
      <c r="B32" s="7" t="s">
        <v>58</v>
      </c>
      <c r="C32" s="7"/>
      <c r="D32" s="117" t="s">
        <v>59</v>
      </c>
      <c r="E32" s="117"/>
      <c r="F32" s="117"/>
      <c r="G32" s="117"/>
      <c r="H32" s="4" t="s">
        <v>42</v>
      </c>
      <c r="I32" s="118">
        <v>18313.63</v>
      </c>
      <c r="J32" s="118"/>
      <c r="K32" s="118">
        <v>5.34</v>
      </c>
      <c r="L32" s="118"/>
      <c r="M32" s="118"/>
      <c r="N32" s="118"/>
      <c r="O32" s="6">
        <v>97794.78</v>
      </c>
      <c r="P32" s="6"/>
    </row>
    <row r="33" spans="2:16" ht="15" customHeight="1" x14ac:dyDescent="0.2">
      <c r="B33" s="7" t="s">
        <v>60</v>
      </c>
      <c r="C33" s="7"/>
      <c r="D33" s="117" t="s">
        <v>61</v>
      </c>
      <c r="E33" s="117"/>
      <c r="F33" s="117"/>
      <c r="G33" s="117"/>
      <c r="H33" s="4" t="s">
        <v>42</v>
      </c>
      <c r="I33" s="118">
        <v>18313.63</v>
      </c>
      <c r="J33" s="118"/>
      <c r="K33" s="118">
        <v>2.63</v>
      </c>
      <c r="L33" s="118"/>
      <c r="M33" s="118"/>
      <c r="N33" s="118"/>
      <c r="O33" s="6">
        <v>48164.85</v>
      </c>
      <c r="P33" s="6"/>
    </row>
    <row r="34" spans="2:16" ht="15" customHeight="1" x14ac:dyDescent="0.2">
      <c r="B34" s="7" t="s">
        <v>62</v>
      </c>
      <c r="C34" s="7"/>
      <c r="D34" s="117" t="s">
        <v>63</v>
      </c>
      <c r="E34" s="117"/>
      <c r="F34" s="117"/>
      <c r="G34" s="117"/>
      <c r="H34" s="4" t="s">
        <v>42</v>
      </c>
      <c r="I34" s="118">
        <v>18306.8</v>
      </c>
      <c r="J34" s="118"/>
      <c r="K34" s="118">
        <v>16.260000000000002</v>
      </c>
      <c r="L34" s="118"/>
      <c r="M34" s="118"/>
      <c r="N34" s="118"/>
      <c r="O34" s="6">
        <v>297668.57</v>
      </c>
      <c r="P34" s="6"/>
    </row>
    <row r="35" spans="2:16" ht="15" customHeight="1" x14ac:dyDescent="0.2">
      <c r="B35" s="7" t="s">
        <v>64</v>
      </c>
      <c r="C35" s="7"/>
      <c r="D35" s="117" t="s">
        <v>65</v>
      </c>
      <c r="E35" s="117"/>
      <c r="F35" s="117"/>
      <c r="G35" s="117"/>
      <c r="H35" s="4" t="s">
        <v>49</v>
      </c>
      <c r="I35" s="118">
        <v>76306.8</v>
      </c>
      <c r="J35" s="118"/>
      <c r="K35" s="118">
        <v>2.33</v>
      </c>
      <c r="L35" s="118"/>
      <c r="M35" s="118"/>
      <c r="N35" s="118"/>
      <c r="O35" s="6">
        <v>177794.84</v>
      </c>
      <c r="P35" s="6"/>
    </row>
    <row r="36" spans="2:16" ht="15" customHeight="1" x14ac:dyDescent="0.2">
      <c r="B36" s="7" t="s">
        <v>66</v>
      </c>
      <c r="C36" s="7"/>
      <c r="D36" s="117" t="s">
        <v>67</v>
      </c>
      <c r="E36" s="117"/>
      <c r="F36" s="117"/>
      <c r="G36" s="117"/>
      <c r="H36" s="4" t="s">
        <v>42</v>
      </c>
      <c r="I36" s="118">
        <v>833.9</v>
      </c>
      <c r="J36" s="118"/>
      <c r="K36" s="118">
        <v>18.850000000000001</v>
      </c>
      <c r="L36" s="118"/>
      <c r="M36" s="118"/>
      <c r="N36" s="118"/>
      <c r="O36" s="6">
        <v>15719.02</v>
      </c>
      <c r="P36" s="6"/>
    </row>
    <row r="37" spans="2:16" ht="15" customHeight="1" x14ac:dyDescent="0.2">
      <c r="B37" s="7" t="s">
        <v>68</v>
      </c>
      <c r="C37" s="7"/>
      <c r="D37" s="112" t="s">
        <v>69</v>
      </c>
      <c r="E37" s="112"/>
      <c r="F37" s="112"/>
      <c r="G37" s="112"/>
      <c r="O37" s="6">
        <v>434689.42</v>
      </c>
      <c r="P37" s="6"/>
    </row>
    <row r="38" spans="2:16" ht="15" customHeight="1" x14ac:dyDescent="0.2">
      <c r="B38" s="7" t="s">
        <v>70</v>
      </c>
      <c r="C38" s="7"/>
      <c r="D38" s="112" t="s">
        <v>71</v>
      </c>
      <c r="E38" s="112"/>
      <c r="F38" s="112"/>
      <c r="G38" s="112"/>
      <c r="O38" s="6">
        <v>50267.8</v>
      </c>
      <c r="P38" s="6"/>
    </row>
    <row r="39" spans="2:16" ht="15" customHeight="1" x14ac:dyDescent="0.2">
      <c r="B39" s="7" t="s">
        <v>72</v>
      </c>
      <c r="C39" s="7"/>
      <c r="D39" s="117" t="s">
        <v>73</v>
      </c>
      <c r="E39" s="117"/>
      <c r="F39" s="117"/>
      <c r="G39" s="117"/>
      <c r="H39" s="4" t="s">
        <v>74</v>
      </c>
      <c r="I39" s="118">
        <v>16535.46</v>
      </c>
      <c r="J39" s="118"/>
      <c r="K39" s="118">
        <v>3.04</v>
      </c>
      <c r="L39" s="118"/>
      <c r="M39" s="118"/>
      <c r="N39" s="118"/>
      <c r="O39" s="6">
        <v>50267.8</v>
      </c>
      <c r="P39" s="6"/>
    </row>
    <row r="40" spans="2:16" ht="15" customHeight="1" x14ac:dyDescent="0.2">
      <c r="B40" s="7" t="s">
        <v>75</v>
      </c>
      <c r="C40" s="7"/>
      <c r="D40" s="112" t="s">
        <v>76</v>
      </c>
      <c r="E40" s="112"/>
      <c r="F40" s="112"/>
      <c r="G40" s="112"/>
      <c r="O40" s="6">
        <v>384421.62</v>
      </c>
      <c r="P40" s="6"/>
    </row>
    <row r="41" spans="2:16" ht="15" customHeight="1" x14ac:dyDescent="0.2">
      <c r="B41" s="7" t="s">
        <v>77</v>
      </c>
      <c r="C41" s="7"/>
      <c r="D41" s="117" t="s">
        <v>31</v>
      </c>
      <c r="E41" s="117"/>
      <c r="F41" s="117"/>
      <c r="G41" s="117"/>
      <c r="H41" s="4" t="s">
        <v>49</v>
      </c>
      <c r="I41" s="118">
        <v>394.38</v>
      </c>
      <c r="J41" s="118"/>
      <c r="K41" s="118">
        <v>4.1100000000000003</v>
      </c>
      <c r="L41" s="118"/>
      <c r="M41" s="118"/>
      <c r="N41" s="118"/>
      <c r="O41" s="6">
        <v>1620.9</v>
      </c>
      <c r="P41" s="6"/>
    </row>
    <row r="42" spans="2:16" ht="15" customHeight="1" x14ac:dyDescent="0.2">
      <c r="B42" s="7" t="s">
        <v>78</v>
      </c>
      <c r="C42" s="7"/>
      <c r="D42" s="117" t="s">
        <v>79</v>
      </c>
      <c r="E42" s="117"/>
      <c r="F42" s="117"/>
      <c r="G42" s="117"/>
      <c r="H42" s="4" t="s">
        <v>42</v>
      </c>
      <c r="I42" s="118">
        <v>442.3</v>
      </c>
      <c r="J42" s="118"/>
      <c r="K42" s="118">
        <v>28.51</v>
      </c>
      <c r="L42" s="118"/>
      <c r="M42" s="118"/>
      <c r="N42" s="118"/>
      <c r="O42" s="6">
        <v>12609.970000000001</v>
      </c>
      <c r="P42" s="6"/>
    </row>
    <row r="43" spans="2:16" ht="15" customHeight="1" x14ac:dyDescent="0.2">
      <c r="B43" s="7" t="s">
        <v>80</v>
      </c>
      <c r="C43" s="7"/>
      <c r="D43" s="117" t="s">
        <v>81</v>
      </c>
      <c r="E43" s="117"/>
      <c r="F43" s="117"/>
      <c r="G43" s="117"/>
      <c r="H43" s="4" t="s">
        <v>49</v>
      </c>
      <c r="I43" s="118">
        <v>394.38</v>
      </c>
      <c r="J43" s="118"/>
      <c r="K43" s="118">
        <v>2.59</v>
      </c>
      <c r="L43" s="118"/>
      <c r="M43" s="118"/>
      <c r="N43" s="118"/>
      <c r="O43" s="6">
        <v>1021.44</v>
      </c>
      <c r="P43" s="6"/>
    </row>
    <row r="44" spans="2:16" ht="15" customHeight="1" x14ac:dyDescent="0.2">
      <c r="B44" s="7" t="s">
        <v>82</v>
      </c>
      <c r="C44" s="7"/>
      <c r="D44" s="117" t="s">
        <v>83</v>
      </c>
      <c r="E44" s="117"/>
      <c r="F44" s="117"/>
      <c r="G44" s="117"/>
      <c r="H44" s="4" t="s">
        <v>49</v>
      </c>
      <c r="I44" s="118">
        <v>2633.4</v>
      </c>
      <c r="J44" s="118"/>
      <c r="K44" s="118">
        <v>30.080000000000002</v>
      </c>
      <c r="L44" s="118"/>
      <c r="M44" s="118"/>
      <c r="N44" s="118"/>
      <c r="O44" s="6">
        <v>79212.67</v>
      </c>
      <c r="P44" s="6"/>
    </row>
    <row r="45" spans="2:16" ht="15" customHeight="1" x14ac:dyDescent="0.2">
      <c r="B45" s="7" t="s">
        <v>84</v>
      </c>
      <c r="C45" s="7"/>
      <c r="D45" s="117" t="s">
        <v>85</v>
      </c>
      <c r="E45" s="117"/>
      <c r="F45" s="117"/>
      <c r="G45" s="117"/>
      <c r="H45" s="4" t="s">
        <v>86</v>
      </c>
      <c r="I45" s="118">
        <v>26789</v>
      </c>
      <c r="J45" s="118"/>
      <c r="K45" s="118">
        <v>5.09</v>
      </c>
      <c r="L45" s="118"/>
      <c r="M45" s="118"/>
      <c r="N45" s="118"/>
      <c r="O45" s="6">
        <v>136356.01</v>
      </c>
      <c r="P45" s="6"/>
    </row>
    <row r="46" spans="2:16" ht="15" customHeight="1" x14ac:dyDescent="0.2">
      <c r="B46" s="7" t="s">
        <v>87</v>
      </c>
      <c r="C46" s="7"/>
      <c r="D46" s="117" t="s">
        <v>88</v>
      </c>
      <c r="E46" s="117"/>
      <c r="F46" s="117"/>
      <c r="G46" s="117"/>
      <c r="H46" s="4" t="s">
        <v>42</v>
      </c>
      <c r="I46" s="118">
        <v>387.7</v>
      </c>
      <c r="J46" s="118"/>
      <c r="K46" s="118">
        <v>337.52</v>
      </c>
      <c r="L46" s="118"/>
      <c r="M46" s="118"/>
      <c r="N46" s="118"/>
      <c r="O46" s="6">
        <v>130856.5</v>
      </c>
      <c r="P46" s="6"/>
    </row>
    <row r="47" spans="2:16" ht="15" customHeight="1" x14ac:dyDescent="0.2">
      <c r="B47" s="7" t="s">
        <v>89</v>
      </c>
      <c r="C47" s="7"/>
      <c r="D47" s="117" t="s">
        <v>90</v>
      </c>
      <c r="E47" s="117"/>
      <c r="F47" s="117"/>
      <c r="G47" s="117"/>
      <c r="H47" s="4" t="s">
        <v>49</v>
      </c>
      <c r="I47" s="118">
        <v>283.5</v>
      </c>
      <c r="J47" s="118"/>
      <c r="K47" s="118">
        <v>21.72</v>
      </c>
      <c r="L47" s="118"/>
      <c r="M47" s="118"/>
      <c r="N47" s="118"/>
      <c r="O47" s="6">
        <v>6157.62</v>
      </c>
      <c r="P47" s="6"/>
    </row>
    <row r="48" spans="2:16" ht="15" customHeight="1" x14ac:dyDescent="0.2">
      <c r="B48" s="7" t="s">
        <v>91</v>
      </c>
      <c r="C48" s="7"/>
      <c r="D48" s="117" t="s">
        <v>92</v>
      </c>
      <c r="E48" s="117"/>
      <c r="F48" s="117"/>
      <c r="G48" s="117"/>
      <c r="H48" s="4" t="s">
        <v>42</v>
      </c>
      <c r="I48" s="118">
        <v>575.30000000000007</v>
      </c>
      <c r="J48" s="118"/>
      <c r="K48" s="118">
        <v>22.8</v>
      </c>
      <c r="L48" s="118"/>
      <c r="M48" s="118"/>
      <c r="N48" s="118"/>
      <c r="O48" s="6">
        <v>13116.84</v>
      </c>
      <c r="P48" s="6"/>
    </row>
    <row r="49" spans="2:16" ht="15" customHeight="1" x14ac:dyDescent="0.2">
      <c r="B49" s="7" t="s">
        <v>93</v>
      </c>
      <c r="C49" s="7"/>
      <c r="D49" s="117" t="s">
        <v>94</v>
      </c>
      <c r="E49" s="117"/>
      <c r="F49" s="117"/>
      <c r="G49" s="117"/>
      <c r="H49" s="4" t="s">
        <v>49</v>
      </c>
      <c r="I49" s="118">
        <v>119.52</v>
      </c>
      <c r="J49" s="118"/>
      <c r="K49" s="118">
        <v>29.03</v>
      </c>
      <c r="L49" s="118"/>
      <c r="M49" s="118"/>
      <c r="N49" s="118"/>
      <c r="O49" s="6">
        <v>3469.67</v>
      </c>
      <c r="P49" s="6"/>
    </row>
    <row r="50" spans="2:16" ht="15" customHeight="1" x14ac:dyDescent="0.2">
      <c r="B50" s="7" t="s">
        <v>95</v>
      </c>
      <c r="C50" s="7"/>
      <c r="D50" s="112" t="s">
        <v>96</v>
      </c>
      <c r="E50" s="112"/>
      <c r="F50" s="112"/>
      <c r="G50" s="112"/>
      <c r="O50" s="6">
        <v>272174.43</v>
      </c>
      <c r="P50" s="6"/>
    </row>
    <row r="51" spans="2:16" ht="15" customHeight="1" x14ac:dyDescent="0.2">
      <c r="B51" s="7" t="s">
        <v>97</v>
      </c>
      <c r="C51" s="7"/>
      <c r="D51" s="112" t="s">
        <v>21</v>
      </c>
      <c r="E51" s="112"/>
      <c r="F51" s="112"/>
      <c r="G51" s="112"/>
      <c r="O51" s="6">
        <v>1804.78</v>
      </c>
      <c r="P51" s="6"/>
    </row>
    <row r="52" spans="2:16" ht="15" customHeight="1" x14ac:dyDescent="0.2">
      <c r="B52" s="7" t="s">
        <v>98</v>
      </c>
      <c r="C52" s="7"/>
      <c r="D52" s="117" t="s">
        <v>99</v>
      </c>
      <c r="E52" s="117"/>
      <c r="F52" s="117"/>
      <c r="G52" s="117"/>
      <c r="H52" s="4" t="s">
        <v>35</v>
      </c>
      <c r="I52" s="118">
        <v>0.02</v>
      </c>
      <c r="J52" s="118"/>
      <c r="K52" s="118">
        <v>2638.88</v>
      </c>
      <c r="L52" s="118"/>
      <c r="M52" s="118"/>
      <c r="N52" s="118"/>
      <c r="O52" s="6">
        <v>52.78</v>
      </c>
      <c r="P52" s="6"/>
    </row>
    <row r="53" spans="2:16" ht="15" customHeight="1" x14ac:dyDescent="0.2">
      <c r="B53" s="7" t="s">
        <v>100</v>
      </c>
      <c r="C53" s="7"/>
      <c r="D53" s="117" t="s">
        <v>101</v>
      </c>
      <c r="E53" s="117"/>
      <c r="F53" s="117"/>
      <c r="G53" s="117"/>
      <c r="H53" s="4" t="s">
        <v>49</v>
      </c>
      <c r="I53" s="118">
        <v>2400</v>
      </c>
      <c r="J53" s="118"/>
      <c r="K53" s="118">
        <v>0.73</v>
      </c>
      <c r="L53" s="118"/>
      <c r="M53" s="118"/>
      <c r="N53" s="118"/>
      <c r="O53" s="6">
        <v>1752</v>
      </c>
      <c r="P53" s="6"/>
    </row>
    <row r="54" spans="2:16" ht="15" customHeight="1" x14ac:dyDescent="0.2">
      <c r="B54" s="7" t="s">
        <v>102</v>
      </c>
      <c r="C54" s="7"/>
      <c r="D54" s="112" t="s">
        <v>39</v>
      </c>
      <c r="E54" s="112"/>
      <c r="F54" s="112"/>
      <c r="G54" s="112"/>
      <c r="O54" s="6">
        <v>51066.01</v>
      </c>
      <c r="P54" s="6"/>
    </row>
    <row r="55" spans="2:16" ht="15" customHeight="1" x14ac:dyDescent="0.2">
      <c r="B55" s="7" t="s">
        <v>103</v>
      </c>
      <c r="C55" s="7"/>
      <c r="D55" s="117" t="s">
        <v>104</v>
      </c>
      <c r="E55" s="117"/>
      <c r="F55" s="117"/>
      <c r="G55" s="117"/>
      <c r="H55" s="4" t="s">
        <v>42</v>
      </c>
      <c r="I55" s="118">
        <v>396.13</v>
      </c>
      <c r="J55" s="118"/>
      <c r="K55" s="118">
        <v>4.3899999999999997</v>
      </c>
      <c r="L55" s="118"/>
      <c r="M55" s="118"/>
      <c r="N55" s="118"/>
      <c r="O55" s="6">
        <v>1739.01</v>
      </c>
      <c r="P55" s="6"/>
    </row>
    <row r="56" spans="2:16" ht="15" customHeight="1" x14ac:dyDescent="0.2">
      <c r="B56" s="7" t="s">
        <v>105</v>
      </c>
      <c r="C56" s="7"/>
      <c r="D56" s="117" t="s">
        <v>106</v>
      </c>
      <c r="E56" s="117"/>
      <c r="F56" s="117"/>
      <c r="G56" s="117"/>
      <c r="H56" s="4" t="s">
        <v>42</v>
      </c>
      <c r="I56" s="118">
        <v>426.38</v>
      </c>
      <c r="J56" s="118"/>
      <c r="K56" s="118">
        <v>5.54</v>
      </c>
      <c r="L56" s="118"/>
      <c r="M56" s="118"/>
      <c r="N56" s="118"/>
      <c r="O56" s="6">
        <v>2362.15</v>
      </c>
      <c r="P56" s="6"/>
    </row>
    <row r="57" spans="2:16" ht="15" customHeight="1" x14ac:dyDescent="0.2">
      <c r="B57" s="7" t="s">
        <v>107</v>
      </c>
      <c r="C57" s="7"/>
      <c r="D57" s="117" t="s">
        <v>108</v>
      </c>
      <c r="E57" s="117"/>
      <c r="F57" s="117"/>
      <c r="G57" s="117"/>
      <c r="H57" s="4" t="s">
        <v>42</v>
      </c>
      <c r="I57" s="118">
        <v>322.41000000000003</v>
      </c>
      <c r="J57" s="118"/>
      <c r="K57" s="118">
        <v>75.87</v>
      </c>
      <c r="L57" s="118"/>
      <c r="M57" s="118"/>
      <c r="N57" s="118"/>
      <c r="O57" s="6">
        <v>24461.25</v>
      </c>
      <c r="P57" s="6"/>
    </row>
    <row r="58" spans="2:16" ht="15" customHeight="1" x14ac:dyDescent="0.2">
      <c r="B58" s="7" t="s">
        <v>109</v>
      </c>
      <c r="C58" s="7"/>
      <c r="D58" s="117" t="s">
        <v>92</v>
      </c>
      <c r="E58" s="117"/>
      <c r="F58" s="117"/>
      <c r="G58" s="117"/>
      <c r="H58" s="4" t="s">
        <v>42</v>
      </c>
      <c r="I58" s="118">
        <v>987</v>
      </c>
      <c r="J58" s="118"/>
      <c r="K58" s="118">
        <v>22.8</v>
      </c>
      <c r="L58" s="118"/>
      <c r="M58" s="118"/>
      <c r="N58" s="118"/>
      <c r="O58" s="6">
        <v>22503.600000000002</v>
      </c>
      <c r="P58" s="6"/>
    </row>
    <row r="59" spans="2:16" ht="15" customHeight="1" x14ac:dyDescent="0.2">
      <c r="B59" s="7" t="s">
        <v>110</v>
      </c>
      <c r="C59" s="7"/>
      <c r="D59" s="112" t="s">
        <v>111</v>
      </c>
      <c r="E59" s="112"/>
      <c r="F59" s="112"/>
      <c r="G59" s="112"/>
      <c r="O59" s="6">
        <v>6998.68</v>
      </c>
      <c r="P59" s="6"/>
    </row>
    <row r="60" spans="2:16" ht="15" customHeight="1" x14ac:dyDescent="0.2">
      <c r="B60" s="7" t="s">
        <v>112</v>
      </c>
      <c r="C60" s="7"/>
      <c r="D60" s="117" t="s">
        <v>113</v>
      </c>
      <c r="E60" s="117"/>
      <c r="F60" s="117"/>
      <c r="G60" s="117"/>
      <c r="H60" s="4" t="s">
        <v>42</v>
      </c>
      <c r="I60" s="118">
        <v>6.66</v>
      </c>
      <c r="J60" s="118"/>
      <c r="K60" s="118">
        <v>239</v>
      </c>
      <c r="L60" s="118"/>
      <c r="M60" s="118"/>
      <c r="N60" s="118"/>
      <c r="O60" s="6">
        <v>1591.74</v>
      </c>
      <c r="P60" s="6"/>
    </row>
    <row r="61" spans="2:16" ht="15" customHeight="1" x14ac:dyDescent="0.2">
      <c r="B61" s="7" t="s">
        <v>114</v>
      </c>
      <c r="C61" s="7"/>
      <c r="D61" s="117" t="s">
        <v>115</v>
      </c>
      <c r="E61" s="117"/>
      <c r="F61" s="117"/>
      <c r="G61" s="117"/>
      <c r="H61" s="4" t="s">
        <v>49</v>
      </c>
      <c r="I61" s="118">
        <v>23.18</v>
      </c>
      <c r="J61" s="118"/>
      <c r="K61" s="118">
        <v>42.26</v>
      </c>
      <c r="L61" s="118"/>
      <c r="M61" s="118"/>
      <c r="N61" s="118"/>
      <c r="O61" s="6">
        <v>979.59</v>
      </c>
      <c r="P61" s="6"/>
    </row>
    <row r="62" spans="2:16" ht="15" customHeight="1" x14ac:dyDescent="0.2">
      <c r="B62" s="7" t="s">
        <v>116</v>
      </c>
      <c r="C62" s="7"/>
      <c r="D62" s="117" t="s">
        <v>117</v>
      </c>
      <c r="E62" s="117"/>
      <c r="F62" s="117"/>
      <c r="G62" s="117"/>
      <c r="H62" s="4" t="s">
        <v>49</v>
      </c>
      <c r="I62" s="118">
        <v>16</v>
      </c>
      <c r="J62" s="118"/>
      <c r="K62" s="118">
        <v>229.24</v>
      </c>
      <c r="L62" s="118"/>
      <c r="M62" s="118"/>
      <c r="N62" s="118"/>
      <c r="O62" s="6">
        <v>3667.84</v>
      </c>
      <c r="P62" s="6"/>
    </row>
    <row r="63" spans="2:16" ht="15" customHeight="1" x14ac:dyDescent="0.2">
      <c r="B63" s="7" t="s">
        <v>118</v>
      </c>
      <c r="C63" s="7"/>
      <c r="D63" s="117" t="s">
        <v>119</v>
      </c>
      <c r="E63" s="117"/>
      <c r="F63" s="117"/>
      <c r="G63" s="117"/>
      <c r="H63" s="4" t="s">
        <v>42</v>
      </c>
      <c r="I63" s="118">
        <v>6.66</v>
      </c>
      <c r="J63" s="118"/>
      <c r="K63" s="118">
        <v>114.04</v>
      </c>
      <c r="L63" s="118"/>
      <c r="M63" s="118"/>
      <c r="N63" s="118"/>
      <c r="O63" s="6">
        <v>759.51</v>
      </c>
      <c r="P63" s="6"/>
    </row>
    <row r="64" spans="2:16" ht="15" customHeight="1" x14ac:dyDescent="0.2">
      <c r="B64" s="7" t="s">
        <v>120</v>
      </c>
      <c r="C64" s="7"/>
      <c r="D64" s="112" t="s">
        <v>121</v>
      </c>
      <c r="E64" s="112"/>
      <c r="F64" s="112"/>
      <c r="G64" s="112"/>
      <c r="O64" s="6">
        <v>93383.400000000009</v>
      </c>
      <c r="P64" s="6"/>
    </row>
    <row r="65" spans="2:16" ht="15" customHeight="1" x14ac:dyDescent="0.2">
      <c r="B65" s="7" t="s">
        <v>122</v>
      </c>
      <c r="C65" s="7"/>
      <c r="D65" s="117" t="s">
        <v>123</v>
      </c>
      <c r="E65" s="117"/>
      <c r="F65" s="117"/>
      <c r="G65" s="117"/>
      <c r="H65" s="4" t="s">
        <v>42</v>
      </c>
      <c r="I65" s="118">
        <v>11.19</v>
      </c>
      <c r="J65" s="118"/>
      <c r="K65" s="118">
        <v>274.88</v>
      </c>
      <c r="L65" s="118"/>
      <c r="M65" s="118"/>
      <c r="N65" s="118"/>
      <c r="O65" s="6">
        <v>3075.91</v>
      </c>
      <c r="P65" s="6"/>
    </row>
    <row r="66" spans="2:16" ht="15" customHeight="1" x14ac:dyDescent="0.2">
      <c r="B66" s="7" t="s">
        <v>124</v>
      </c>
      <c r="C66" s="7"/>
      <c r="D66" s="117" t="s">
        <v>125</v>
      </c>
      <c r="E66" s="117"/>
      <c r="F66" s="117"/>
      <c r="G66" s="117"/>
      <c r="H66" s="4" t="s">
        <v>42</v>
      </c>
      <c r="I66" s="118">
        <v>4.4000000000000004</v>
      </c>
      <c r="J66" s="118"/>
      <c r="K66" s="118">
        <v>477.95</v>
      </c>
      <c r="L66" s="118"/>
      <c r="M66" s="118"/>
      <c r="N66" s="118"/>
      <c r="O66" s="6">
        <v>2102.98</v>
      </c>
      <c r="P66" s="6"/>
    </row>
    <row r="67" spans="2:16" ht="15" customHeight="1" x14ac:dyDescent="0.2">
      <c r="B67" s="7" t="s">
        <v>126</v>
      </c>
      <c r="C67" s="7"/>
      <c r="D67" s="117" t="s">
        <v>127</v>
      </c>
      <c r="E67" s="117"/>
      <c r="F67" s="117"/>
      <c r="G67" s="117"/>
      <c r="H67" s="4" t="s">
        <v>42</v>
      </c>
      <c r="I67" s="118">
        <v>128.01</v>
      </c>
      <c r="J67" s="118"/>
      <c r="K67" s="118">
        <v>477.72</v>
      </c>
      <c r="L67" s="118"/>
      <c r="M67" s="118"/>
      <c r="N67" s="118"/>
      <c r="O67" s="6">
        <v>61152.94</v>
      </c>
      <c r="P67" s="6"/>
    </row>
    <row r="68" spans="2:16" ht="15" customHeight="1" x14ac:dyDescent="0.2">
      <c r="B68" s="7" t="s">
        <v>128</v>
      </c>
      <c r="C68" s="7"/>
      <c r="D68" s="117" t="s">
        <v>129</v>
      </c>
      <c r="E68" s="117"/>
      <c r="F68" s="117"/>
      <c r="G68" s="117"/>
      <c r="H68" s="4" t="s">
        <v>49</v>
      </c>
      <c r="I68" s="118">
        <v>303.84000000000003</v>
      </c>
      <c r="J68" s="118"/>
      <c r="K68" s="118">
        <v>42.26</v>
      </c>
      <c r="L68" s="118"/>
      <c r="M68" s="118"/>
      <c r="N68" s="118"/>
      <c r="O68" s="6">
        <v>12840.28</v>
      </c>
      <c r="P68" s="6"/>
    </row>
    <row r="69" spans="2:16" ht="15" customHeight="1" x14ac:dyDescent="0.2">
      <c r="B69" s="7" t="s">
        <v>130</v>
      </c>
      <c r="C69" s="7"/>
      <c r="D69" s="117" t="s">
        <v>131</v>
      </c>
      <c r="E69" s="117"/>
      <c r="F69" s="117"/>
      <c r="G69" s="117"/>
      <c r="H69" s="4" t="s">
        <v>86</v>
      </c>
      <c r="I69" s="118">
        <v>3036.6</v>
      </c>
      <c r="J69" s="118"/>
      <c r="K69" s="118">
        <v>4.68</v>
      </c>
      <c r="L69" s="118"/>
      <c r="M69" s="118"/>
      <c r="N69" s="118"/>
      <c r="O69" s="6">
        <v>14211.29</v>
      </c>
      <c r="P69" s="6"/>
    </row>
    <row r="70" spans="2:16" ht="15" customHeight="1" x14ac:dyDescent="0.2">
      <c r="B70" s="7" t="s">
        <v>132</v>
      </c>
      <c r="C70" s="7"/>
      <c r="D70" s="112" t="s">
        <v>133</v>
      </c>
      <c r="E70" s="112"/>
      <c r="F70" s="112"/>
      <c r="G70" s="112"/>
      <c r="O70" s="6">
        <v>70786.930000000008</v>
      </c>
      <c r="P70" s="6"/>
    </row>
    <row r="71" spans="2:16" ht="15" customHeight="1" x14ac:dyDescent="0.2">
      <c r="B71" s="7" t="s">
        <v>134</v>
      </c>
      <c r="C71" s="7"/>
      <c r="D71" s="117" t="s">
        <v>135</v>
      </c>
      <c r="E71" s="117"/>
      <c r="F71" s="117"/>
      <c r="G71" s="117"/>
      <c r="H71" s="4" t="s">
        <v>42</v>
      </c>
      <c r="I71" s="118">
        <v>25.88</v>
      </c>
      <c r="J71" s="118"/>
      <c r="K71" s="118">
        <v>475.32</v>
      </c>
      <c r="L71" s="118"/>
      <c r="M71" s="118"/>
      <c r="N71" s="118"/>
      <c r="O71" s="6">
        <v>12301.28</v>
      </c>
      <c r="P71" s="6"/>
    </row>
    <row r="72" spans="2:16" ht="15" customHeight="1" x14ac:dyDescent="0.2">
      <c r="B72" s="7" t="s">
        <v>136</v>
      </c>
      <c r="C72" s="7"/>
      <c r="D72" s="117" t="s">
        <v>137</v>
      </c>
      <c r="E72" s="117"/>
      <c r="F72" s="117"/>
      <c r="G72" s="117"/>
      <c r="H72" s="4" t="s">
        <v>42</v>
      </c>
      <c r="I72" s="118">
        <v>22.64</v>
      </c>
      <c r="J72" s="118"/>
      <c r="K72" s="118">
        <v>477.72</v>
      </c>
      <c r="L72" s="118"/>
      <c r="M72" s="118"/>
      <c r="N72" s="118"/>
      <c r="O72" s="6">
        <v>10815.58</v>
      </c>
      <c r="P72" s="6"/>
    </row>
    <row r="73" spans="2:16" ht="15" customHeight="1" x14ac:dyDescent="0.2">
      <c r="B73" s="7" t="s">
        <v>138</v>
      </c>
      <c r="C73" s="7"/>
      <c r="D73" s="117" t="s">
        <v>139</v>
      </c>
      <c r="E73" s="117"/>
      <c r="F73" s="117"/>
      <c r="G73" s="117"/>
      <c r="H73" s="4" t="s">
        <v>49</v>
      </c>
      <c r="I73" s="118">
        <v>164.42000000000002</v>
      </c>
      <c r="J73" s="118"/>
      <c r="K73" s="118">
        <v>42.13</v>
      </c>
      <c r="L73" s="118"/>
      <c r="M73" s="118"/>
      <c r="N73" s="118"/>
      <c r="O73" s="6">
        <v>6927.01</v>
      </c>
      <c r="P73" s="6"/>
    </row>
    <row r="74" spans="2:16" ht="15" customHeight="1" x14ac:dyDescent="0.2">
      <c r="B74" s="7" t="s">
        <v>140</v>
      </c>
      <c r="C74" s="7"/>
      <c r="D74" s="117" t="s">
        <v>141</v>
      </c>
      <c r="E74" s="117"/>
      <c r="F74" s="117"/>
      <c r="G74" s="117"/>
      <c r="H74" s="4" t="s">
        <v>49</v>
      </c>
      <c r="I74" s="118">
        <v>85.76</v>
      </c>
      <c r="J74" s="118"/>
      <c r="K74" s="118">
        <v>42.13</v>
      </c>
      <c r="L74" s="118"/>
      <c r="M74" s="118"/>
      <c r="N74" s="118"/>
      <c r="O74" s="6">
        <v>3613.07</v>
      </c>
      <c r="P74" s="6"/>
    </row>
    <row r="75" spans="2:16" ht="15" customHeight="1" x14ac:dyDescent="0.2">
      <c r="B75" s="7" t="s">
        <v>142</v>
      </c>
      <c r="C75" s="7"/>
      <c r="D75" s="117" t="s">
        <v>143</v>
      </c>
      <c r="E75" s="117"/>
      <c r="F75" s="117"/>
      <c r="G75" s="117"/>
      <c r="H75" s="4" t="s">
        <v>86</v>
      </c>
      <c r="I75" s="118">
        <v>5518.18</v>
      </c>
      <c r="J75" s="118"/>
      <c r="K75" s="118">
        <v>4.68</v>
      </c>
      <c r="L75" s="118"/>
      <c r="M75" s="118"/>
      <c r="N75" s="118"/>
      <c r="O75" s="6">
        <v>25825.08</v>
      </c>
      <c r="P75" s="6"/>
    </row>
    <row r="76" spans="2:16" ht="15" customHeight="1" x14ac:dyDescent="0.2">
      <c r="B76" s="7" t="s">
        <v>144</v>
      </c>
      <c r="C76" s="7"/>
      <c r="D76" s="117" t="s">
        <v>145</v>
      </c>
      <c r="E76" s="117"/>
      <c r="F76" s="117"/>
      <c r="G76" s="117"/>
      <c r="H76" s="4" t="s">
        <v>86</v>
      </c>
      <c r="I76" s="118">
        <v>2415.58</v>
      </c>
      <c r="J76" s="118"/>
      <c r="K76" s="118">
        <v>4.68</v>
      </c>
      <c r="L76" s="118"/>
      <c r="M76" s="118"/>
      <c r="N76" s="118"/>
      <c r="O76" s="6">
        <v>11304.91</v>
      </c>
      <c r="P76" s="6"/>
    </row>
    <row r="77" spans="2:16" ht="15" customHeight="1" x14ac:dyDescent="0.2">
      <c r="B77" s="7" t="s">
        <v>146</v>
      </c>
      <c r="C77" s="7"/>
      <c r="D77" s="112" t="s">
        <v>147</v>
      </c>
      <c r="E77" s="112"/>
      <c r="F77" s="112"/>
      <c r="G77" s="112"/>
      <c r="O77" s="6">
        <v>48134.63</v>
      </c>
      <c r="P77" s="6"/>
    </row>
    <row r="78" spans="2:16" ht="15" customHeight="1" x14ac:dyDescent="0.2">
      <c r="B78" s="7" t="s">
        <v>148</v>
      </c>
      <c r="C78" s="7"/>
      <c r="D78" s="117" t="s">
        <v>149</v>
      </c>
      <c r="E78" s="117"/>
      <c r="F78" s="117"/>
      <c r="G78" s="117"/>
      <c r="H78" s="4" t="s">
        <v>24</v>
      </c>
      <c r="I78" s="118">
        <v>6</v>
      </c>
      <c r="J78" s="118"/>
      <c r="K78" s="118">
        <v>1578.04</v>
      </c>
      <c r="L78" s="118"/>
      <c r="M78" s="118"/>
      <c r="N78" s="118"/>
      <c r="O78" s="6">
        <v>9468.24</v>
      </c>
      <c r="P78" s="6"/>
    </row>
    <row r="79" spans="2:16" ht="15" customHeight="1" x14ac:dyDescent="0.2">
      <c r="B79" s="7" t="s">
        <v>150</v>
      </c>
      <c r="C79" s="7"/>
      <c r="D79" s="117" t="s">
        <v>151</v>
      </c>
      <c r="E79" s="117"/>
      <c r="F79" s="117"/>
      <c r="G79" s="117"/>
      <c r="H79" s="4" t="s">
        <v>152</v>
      </c>
      <c r="I79" s="118">
        <v>14</v>
      </c>
      <c r="J79" s="118"/>
      <c r="K79" s="118">
        <v>176.81</v>
      </c>
      <c r="L79" s="118"/>
      <c r="M79" s="118"/>
      <c r="N79" s="118"/>
      <c r="O79" s="6">
        <v>2475.34</v>
      </c>
      <c r="P79" s="6"/>
    </row>
    <row r="80" spans="2:16" ht="15" customHeight="1" x14ac:dyDescent="0.2">
      <c r="B80" s="7" t="s">
        <v>153</v>
      </c>
      <c r="C80" s="7"/>
      <c r="D80" s="117" t="s">
        <v>154</v>
      </c>
      <c r="E80" s="117"/>
      <c r="F80" s="117"/>
      <c r="G80" s="117"/>
      <c r="H80" s="4" t="s">
        <v>74</v>
      </c>
      <c r="I80" s="118">
        <v>26.2</v>
      </c>
      <c r="J80" s="118"/>
      <c r="K80" s="118">
        <v>352.39</v>
      </c>
      <c r="L80" s="118"/>
      <c r="M80" s="118"/>
      <c r="N80" s="118"/>
      <c r="O80" s="6">
        <v>9232.6200000000008</v>
      </c>
      <c r="P80" s="6"/>
    </row>
    <row r="81" spans="2:16" ht="15" customHeight="1" x14ac:dyDescent="0.2">
      <c r="B81" s="7" t="s">
        <v>155</v>
      </c>
      <c r="C81" s="7"/>
      <c r="D81" s="117" t="s">
        <v>156</v>
      </c>
      <c r="E81" s="117"/>
      <c r="F81" s="117"/>
      <c r="G81" s="117"/>
      <c r="H81" s="4" t="s">
        <v>49</v>
      </c>
      <c r="I81" s="118">
        <v>503.8</v>
      </c>
      <c r="J81" s="118"/>
      <c r="K81" s="118">
        <v>39.800000000000004</v>
      </c>
      <c r="L81" s="118"/>
      <c r="M81" s="118"/>
      <c r="N81" s="118"/>
      <c r="O81" s="6">
        <v>20051.240000000002</v>
      </c>
      <c r="P81" s="6"/>
    </row>
    <row r="82" spans="2:16" ht="15" customHeight="1" x14ac:dyDescent="0.2">
      <c r="B82" s="7" t="s">
        <v>157</v>
      </c>
      <c r="C82" s="7"/>
      <c r="D82" s="117" t="s">
        <v>158</v>
      </c>
      <c r="E82" s="117"/>
      <c r="F82" s="117"/>
      <c r="G82" s="117"/>
      <c r="H82" s="4" t="s">
        <v>24</v>
      </c>
      <c r="I82" s="118">
        <v>7.2</v>
      </c>
      <c r="J82" s="118"/>
      <c r="K82" s="118">
        <v>12.41</v>
      </c>
      <c r="L82" s="118"/>
      <c r="M82" s="118"/>
      <c r="N82" s="118"/>
      <c r="O82" s="6">
        <v>89.350000000000009</v>
      </c>
      <c r="P82" s="6"/>
    </row>
    <row r="83" spans="2:16" ht="15" customHeight="1" x14ac:dyDescent="0.2">
      <c r="B83" s="7" t="s">
        <v>159</v>
      </c>
      <c r="C83" s="7"/>
      <c r="D83" s="117" t="s">
        <v>160</v>
      </c>
      <c r="E83" s="117"/>
      <c r="F83" s="117"/>
      <c r="G83" s="117"/>
      <c r="H83" s="4" t="s">
        <v>42</v>
      </c>
      <c r="I83" s="118">
        <v>24.96</v>
      </c>
      <c r="J83" s="118"/>
      <c r="K83" s="118">
        <v>192.84</v>
      </c>
      <c r="L83" s="118"/>
      <c r="M83" s="118"/>
      <c r="N83" s="118"/>
      <c r="O83" s="6">
        <v>4813.29</v>
      </c>
      <c r="P83" s="6"/>
    </row>
    <row r="84" spans="2:16" ht="15" customHeight="1" x14ac:dyDescent="0.2">
      <c r="B84" s="7" t="s">
        <v>161</v>
      </c>
      <c r="C84" s="7"/>
      <c r="D84" s="117" t="s">
        <v>162</v>
      </c>
      <c r="E84" s="117"/>
      <c r="F84" s="117"/>
      <c r="G84" s="117"/>
      <c r="H84" s="4" t="s">
        <v>42</v>
      </c>
      <c r="I84" s="118">
        <v>600</v>
      </c>
      <c r="J84" s="118"/>
      <c r="K84" s="118">
        <v>1.6500000000000001</v>
      </c>
      <c r="L84" s="118"/>
      <c r="M84" s="118"/>
      <c r="N84" s="118"/>
      <c r="O84" s="6">
        <v>990</v>
      </c>
      <c r="P84" s="6"/>
    </row>
    <row r="85" spans="2:16" ht="15" customHeight="1" x14ac:dyDescent="0.2">
      <c r="B85" s="7" t="s">
        <v>163</v>
      </c>
      <c r="C85" s="7"/>
      <c r="D85" s="117" t="s">
        <v>164</v>
      </c>
      <c r="E85" s="117"/>
      <c r="F85" s="117"/>
      <c r="G85" s="117"/>
      <c r="H85" s="4" t="s">
        <v>42</v>
      </c>
      <c r="I85" s="118">
        <v>6.6000000000000005</v>
      </c>
      <c r="J85" s="118"/>
      <c r="K85" s="118">
        <v>153.72</v>
      </c>
      <c r="L85" s="118"/>
      <c r="M85" s="118"/>
      <c r="N85" s="118"/>
      <c r="O85" s="6">
        <v>1014.5500000000001</v>
      </c>
      <c r="P85" s="6"/>
    </row>
    <row r="86" spans="2:16" ht="15" customHeight="1" x14ac:dyDescent="0.2">
      <c r="B86" s="7" t="s">
        <v>165</v>
      </c>
      <c r="C86" s="7"/>
      <c r="D86" s="112" t="s">
        <v>166</v>
      </c>
      <c r="E86" s="112"/>
      <c r="F86" s="112"/>
      <c r="G86" s="112"/>
      <c r="O86" s="6">
        <v>25035.510000000002</v>
      </c>
      <c r="P86" s="6"/>
    </row>
    <row r="87" spans="2:16" ht="15" customHeight="1" x14ac:dyDescent="0.2">
      <c r="B87" s="7" t="s">
        <v>167</v>
      </c>
      <c r="C87" s="7"/>
      <c r="D87" s="112" t="s">
        <v>168</v>
      </c>
      <c r="E87" s="112"/>
      <c r="F87" s="112"/>
      <c r="G87" s="112"/>
      <c r="O87" s="6">
        <v>5297.5</v>
      </c>
      <c r="P87" s="6"/>
    </row>
    <row r="88" spans="2:16" ht="15" customHeight="1" x14ac:dyDescent="0.2">
      <c r="B88" s="7" t="s">
        <v>169</v>
      </c>
      <c r="C88" s="7"/>
      <c r="D88" s="117" t="s">
        <v>168</v>
      </c>
      <c r="E88" s="117"/>
      <c r="F88" s="117"/>
      <c r="G88" s="117"/>
      <c r="H88" s="4" t="s">
        <v>24</v>
      </c>
      <c r="I88" s="118">
        <v>13</v>
      </c>
      <c r="J88" s="118"/>
      <c r="K88" s="118">
        <v>407.5</v>
      </c>
      <c r="L88" s="118"/>
      <c r="M88" s="118"/>
      <c r="N88" s="118"/>
      <c r="O88" s="6">
        <v>5297.5</v>
      </c>
      <c r="P88" s="6"/>
    </row>
    <row r="89" spans="2:16" ht="15" customHeight="1" x14ac:dyDescent="0.2">
      <c r="B89" s="7" t="s">
        <v>170</v>
      </c>
      <c r="C89" s="7"/>
      <c r="D89" s="112" t="s">
        <v>171</v>
      </c>
      <c r="E89" s="112"/>
      <c r="F89" s="112"/>
      <c r="G89" s="112"/>
      <c r="O89" s="6">
        <v>19738.010000000002</v>
      </c>
      <c r="P89" s="6"/>
    </row>
    <row r="90" spans="2:16" ht="15" customHeight="1" x14ac:dyDescent="0.2">
      <c r="B90" s="7" t="s">
        <v>172</v>
      </c>
      <c r="C90" s="7"/>
      <c r="D90" s="117" t="s">
        <v>173</v>
      </c>
      <c r="E90" s="117"/>
      <c r="F90" s="117"/>
      <c r="G90" s="117"/>
      <c r="H90" s="4" t="s">
        <v>24</v>
      </c>
      <c r="I90" s="118">
        <v>75</v>
      </c>
      <c r="J90" s="118"/>
      <c r="K90" s="118">
        <v>255.13</v>
      </c>
      <c r="L90" s="118"/>
      <c r="M90" s="118"/>
      <c r="N90" s="118"/>
      <c r="O90" s="6">
        <v>19134.75</v>
      </c>
      <c r="P90" s="6"/>
    </row>
    <row r="91" spans="2:16" ht="15" customHeight="1" x14ac:dyDescent="0.2">
      <c r="B91" s="7" t="s">
        <v>174</v>
      </c>
      <c r="C91" s="7"/>
      <c r="D91" s="117" t="s">
        <v>175</v>
      </c>
      <c r="E91" s="117"/>
      <c r="F91" s="117"/>
      <c r="G91" s="117"/>
      <c r="H91" s="4" t="s">
        <v>24</v>
      </c>
      <c r="I91" s="118">
        <v>2</v>
      </c>
      <c r="J91" s="118"/>
      <c r="K91" s="118">
        <v>301.63</v>
      </c>
      <c r="L91" s="118"/>
      <c r="M91" s="118"/>
      <c r="N91" s="118"/>
      <c r="O91" s="6">
        <v>603.26</v>
      </c>
      <c r="P91" s="6"/>
    </row>
    <row r="92" spans="2:16" ht="15" customHeight="1" x14ac:dyDescent="0.2">
      <c r="B92" s="7" t="s">
        <v>176</v>
      </c>
      <c r="C92" s="7"/>
      <c r="D92" s="112" t="s">
        <v>177</v>
      </c>
      <c r="E92" s="112"/>
      <c r="F92" s="112"/>
      <c r="G92" s="112"/>
      <c r="O92" s="6">
        <v>34017.56</v>
      </c>
      <c r="P92" s="6"/>
    </row>
    <row r="93" spans="2:16" ht="15" customHeight="1" x14ac:dyDescent="0.2">
      <c r="B93" s="7" t="s">
        <v>178</v>
      </c>
      <c r="C93" s="7"/>
      <c r="D93" s="112" t="s">
        <v>179</v>
      </c>
      <c r="E93" s="112"/>
      <c r="F93" s="112"/>
      <c r="G93" s="112"/>
      <c r="O93" s="6">
        <v>27316.84</v>
      </c>
      <c r="P93" s="6"/>
    </row>
    <row r="94" spans="2:16" ht="15" customHeight="1" x14ac:dyDescent="0.2">
      <c r="B94" s="7" t="s">
        <v>180</v>
      </c>
      <c r="C94" s="7"/>
      <c r="D94" s="117" t="s">
        <v>181</v>
      </c>
      <c r="E94" s="117"/>
      <c r="F94" s="117"/>
      <c r="G94" s="117"/>
      <c r="H94" s="4" t="s">
        <v>24</v>
      </c>
      <c r="I94" s="118">
        <v>8</v>
      </c>
      <c r="J94" s="118"/>
      <c r="K94" s="118">
        <v>588.14</v>
      </c>
      <c r="L94" s="118"/>
      <c r="M94" s="118"/>
      <c r="N94" s="118"/>
      <c r="O94" s="6">
        <v>4705.12</v>
      </c>
      <c r="P94" s="6"/>
    </row>
    <row r="95" spans="2:16" ht="15" customHeight="1" x14ac:dyDescent="0.2">
      <c r="B95" s="7" t="s">
        <v>182</v>
      </c>
      <c r="C95" s="7"/>
      <c r="D95" s="117" t="s">
        <v>183</v>
      </c>
      <c r="E95" s="117"/>
      <c r="F95" s="117"/>
      <c r="G95" s="117"/>
      <c r="H95" s="4" t="s">
        <v>35</v>
      </c>
      <c r="I95" s="118">
        <v>0.3</v>
      </c>
      <c r="J95" s="118"/>
      <c r="K95" s="118">
        <v>7013.64</v>
      </c>
      <c r="L95" s="118"/>
      <c r="M95" s="118"/>
      <c r="N95" s="118"/>
      <c r="O95" s="6">
        <v>2104.09</v>
      </c>
      <c r="P95" s="6"/>
    </row>
    <row r="96" spans="2:16" ht="15" customHeight="1" x14ac:dyDescent="0.2">
      <c r="B96" s="7" t="s">
        <v>184</v>
      </c>
      <c r="C96" s="7"/>
      <c r="D96" s="117" t="s">
        <v>185</v>
      </c>
      <c r="E96" s="117"/>
      <c r="F96" s="117"/>
      <c r="G96" s="117"/>
      <c r="H96" s="4" t="s">
        <v>49</v>
      </c>
      <c r="I96" s="118">
        <v>7060.68</v>
      </c>
      <c r="J96" s="118"/>
      <c r="K96" s="118">
        <v>0.99</v>
      </c>
      <c r="L96" s="118"/>
      <c r="M96" s="118"/>
      <c r="N96" s="118"/>
      <c r="O96" s="6">
        <v>6990.07</v>
      </c>
      <c r="P96" s="6"/>
    </row>
    <row r="97" spans="2:16" ht="15" customHeight="1" x14ac:dyDescent="0.2">
      <c r="B97" s="7" t="s">
        <v>186</v>
      </c>
      <c r="C97" s="7"/>
      <c r="D97" s="117" t="s">
        <v>187</v>
      </c>
      <c r="E97" s="117"/>
      <c r="F97" s="117"/>
      <c r="G97" s="117"/>
      <c r="H97" s="4" t="s">
        <v>49</v>
      </c>
      <c r="I97" s="118">
        <v>4225</v>
      </c>
      <c r="J97" s="118"/>
      <c r="K97" s="118">
        <v>2.74</v>
      </c>
      <c r="L97" s="118"/>
      <c r="M97" s="118"/>
      <c r="N97" s="118"/>
      <c r="O97" s="6">
        <v>11576.5</v>
      </c>
      <c r="P97" s="6"/>
    </row>
    <row r="98" spans="2:16" ht="15" customHeight="1" x14ac:dyDescent="0.2">
      <c r="B98" s="7" t="s">
        <v>188</v>
      </c>
      <c r="C98" s="7"/>
      <c r="D98" s="117" t="s">
        <v>189</v>
      </c>
      <c r="E98" s="117"/>
      <c r="F98" s="117"/>
      <c r="G98" s="117"/>
      <c r="H98" s="4" t="s">
        <v>35</v>
      </c>
      <c r="I98" s="118">
        <v>0.51</v>
      </c>
      <c r="J98" s="118"/>
      <c r="K98" s="118">
        <v>3806</v>
      </c>
      <c r="L98" s="118"/>
      <c r="M98" s="118"/>
      <c r="N98" s="118"/>
      <c r="O98" s="6">
        <v>1941.06</v>
      </c>
      <c r="P98" s="6"/>
    </row>
    <row r="99" spans="2:16" ht="15" customHeight="1" x14ac:dyDescent="0.2">
      <c r="B99" s="7" t="s">
        <v>190</v>
      </c>
      <c r="C99" s="7"/>
      <c r="D99" s="112" t="s">
        <v>191</v>
      </c>
      <c r="E99" s="112"/>
      <c r="F99" s="112"/>
      <c r="G99" s="112"/>
      <c r="O99" s="6">
        <v>3000</v>
      </c>
      <c r="P99" s="6"/>
    </row>
    <row r="100" spans="2:16" ht="15" customHeight="1" x14ac:dyDescent="0.2">
      <c r="B100" s="7" t="s">
        <v>192</v>
      </c>
      <c r="C100" s="7"/>
      <c r="D100" s="117" t="s">
        <v>193</v>
      </c>
      <c r="E100" s="117"/>
      <c r="F100" s="117"/>
      <c r="G100" s="117"/>
      <c r="H100" s="4" t="s">
        <v>194</v>
      </c>
      <c r="I100" s="118">
        <v>1</v>
      </c>
      <c r="J100" s="118"/>
      <c r="K100" s="118">
        <v>3000</v>
      </c>
      <c r="L100" s="118"/>
      <c r="M100" s="118"/>
      <c r="N100" s="118"/>
      <c r="O100" s="6">
        <v>3000</v>
      </c>
      <c r="P100" s="6"/>
    </row>
    <row r="101" spans="2:16" ht="15" customHeight="1" x14ac:dyDescent="0.2">
      <c r="B101" s="7" t="s">
        <v>195</v>
      </c>
      <c r="C101" s="7"/>
      <c r="D101" s="112" t="s">
        <v>196</v>
      </c>
      <c r="E101" s="112"/>
      <c r="F101" s="112"/>
      <c r="G101" s="112"/>
      <c r="O101" s="6">
        <v>3000</v>
      </c>
      <c r="P101" s="6"/>
    </row>
    <row r="102" spans="2:16" ht="15" customHeight="1" x14ac:dyDescent="0.2">
      <c r="B102" s="7" t="s">
        <v>197</v>
      </c>
      <c r="C102" s="7"/>
      <c r="D102" s="117" t="s">
        <v>198</v>
      </c>
      <c r="E102" s="117"/>
      <c r="F102" s="117"/>
      <c r="G102" s="117"/>
      <c r="H102" s="4" t="s">
        <v>194</v>
      </c>
      <c r="I102" s="118">
        <v>1</v>
      </c>
      <c r="J102" s="118"/>
      <c r="K102" s="118">
        <v>3000</v>
      </c>
      <c r="L102" s="118"/>
      <c r="M102" s="118"/>
      <c r="N102" s="118"/>
      <c r="O102" s="6">
        <v>3000</v>
      </c>
      <c r="P102" s="6"/>
    </row>
    <row r="103" spans="2:16" ht="15" customHeight="1" x14ac:dyDescent="0.2">
      <c r="B103" s="7" t="s">
        <v>199</v>
      </c>
      <c r="C103" s="7"/>
      <c r="D103" s="112" t="s">
        <v>200</v>
      </c>
      <c r="E103" s="112"/>
      <c r="F103" s="112"/>
      <c r="G103" s="112"/>
      <c r="O103" s="6">
        <v>700.72</v>
      </c>
      <c r="P103" s="6"/>
    </row>
    <row r="104" spans="2:16" ht="15" customHeight="1" x14ac:dyDescent="0.2">
      <c r="B104" s="7" t="s">
        <v>201</v>
      </c>
      <c r="C104" s="7"/>
      <c r="D104" s="117" t="s">
        <v>202</v>
      </c>
      <c r="E104" s="117"/>
      <c r="F104" s="117"/>
      <c r="G104" s="117"/>
      <c r="H104" s="4" t="s">
        <v>194</v>
      </c>
      <c r="I104" s="118">
        <v>1</v>
      </c>
      <c r="J104" s="118"/>
      <c r="K104" s="118">
        <v>400.72</v>
      </c>
      <c r="L104" s="118"/>
      <c r="M104" s="118"/>
      <c r="N104" s="118"/>
      <c r="O104" s="6">
        <v>400.72</v>
      </c>
      <c r="P104" s="6"/>
    </row>
    <row r="105" spans="2:16" ht="15" customHeight="1" x14ac:dyDescent="0.2">
      <c r="B105" s="7" t="s">
        <v>203</v>
      </c>
      <c r="C105" s="7"/>
      <c r="D105" s="117" t="s">
        <v>204</v>
      </c>
      <c r="E105" s="117"/>
      <c r="F105" s="117"/>
      <c r="G105" s="117"/>
      <c r="H105" s="4" t="s">
        <v>194</v>
      </c>
      <c r="I105" s="118">
        <v>1</v>
      </c>
      <c r="J105" s="118"/>
      <c r="K105" s="118">
        <v>300</v>
      </c>
      <c r="L105" s="118"/>
      <c r="M105" s="118"/>
      <c r="N105" s="118"/>
      <c r="O105" s="6">
        <v>300</v>
      </c>
      <c r="P105" s="6"/>
    </row>
    <row r="106" spans="2:16" ht="15" customHeight="1" x14ac:dyDescent="0.2">
      <c r="B106" s="7" t="s">
        <v>205</v>
      </c>
      <c r="C106" s="7"/>
      <c r="D106" s="112" t="s">
        <v>206</v>
      </c>
      <c r="E106" s="112"/>
      <c r="F106" s="112"/>
      <c r="G106" s="112"/>
      <c r="O106" s="6">
        <v>21848.28</v>
      </c>
      <c r="P106" s="6"/>
    </row>
    <row r="107" spans="2:16" ht="15" customHeight="1" x14ac:dyDescent="0.2">
      <c r="B107" s="7" t="s">
        <v>207</v>
      </c>
      <c r="C107" s="7"/>
      <c r="D107" s="112" t="s">
        <v>208</v>
      </c>
      <c r="E107" s="112"/>
      <c r="F107" s="112"/>
      <c r="G107" s="112"/>
      <c r="O107" s="6">
        <v>21848.28</v>
      </c>
      <c r="P107" s="6"/>
    </row>
    <row r="108" spans="2:16" ht="15" customHeight="1" x14ac:dyDescent="0.2">
      <c r="B108" s="7" t="s">
        <v>209</v>
      </c>
      <c r="C108" s="7"/>
      <c r="D108" s="117" t="s">
        <v>208</v>
      </c>
      <c r="E108" s="117"/>
      <c r="F108" s="117"/>
      <c r="G108" s="117"/>
      <c r="H108" s="4" t="s">
        <v>27</v>
      </c>
      <c r="I108" s="118">
        <v>1</v>
      </c>
      <c r="J108" s="118"/>
      <c r="K108" s="118">
        <v>21848.28</v>
      </c>
      <c r="L108" s="118"/>
      <c r="M108" s="118"/>
      <c r="N108" s="118"/>
      <c r="O108" s="6">
        <v>21848.28</v>
      </c>
      <c r="P108" s="6"/>
    </row>
    <row r="109" spans="2:16" ht="15" customHeight="1" x14ac:dyDescent="0.2">
      <c r="B109" s="7"/>
      <c r="C109" s="7"/>
      <c r="D109" s="112" t="s">
        <v>210</v>
      </c>
      <c r="E109" s="112"/>
      <c r="F109" s="112"/>
      <c r="G109" s="112"/>
      <c r="K109" s="113">
        <v>2987145.71</v>
      </c>
      <c r="L109" s="113"/>
      <c r="M109" s="113"/>
      <c r="N109" s="113"/>
      <c r="O109" s="113"/>
      <c r="P109" s="113"/>
    </row>
    <row r="110" spans="2:16" ht="15" customHeight="1" x14ac:dyDescent="0.2">
      <c r="B110" s="7"/>
      <c r="C110" s="7"/>
      <c r="D110" s="112" t="s">
        <v>211</v>
      </c>
      <c r="E110" s="112"/>
      <c r="F110" s="112"/>
      <c r="G110" s="112"/>
      <c r="K110" s="113">
        <v>302875.68</v>
      </c>
      <c r="L110" s="113"/>
      <c r="M110" s="113"/>
      <c r="N110" s="113"/>
      <c r="O110" s="113"/>
      <c r="P110" s="113"/>
    </row>
    <row r="112" spans="2:16" ht="15" customHeight="1" x14ac:dyDescent="0.2">
      <c r="D112" s="112" t="s">
        <v>212</v>
      </c>
      <c r="E112" s="112"/>
      <c r="F112" s="112"/>
      <c r="G112" s="112"/>
      <c r="K112" s="113">
        <v>298714.57</v>
      </c>
      <c r="L112" s="113"/>
      <c r="M112" s="113"/>
      <c r="N112" s="113"/>
      <c r="O112" s="113"/>
      <c r="P112" s="113"/>
    </row>
    <row r="114" spans="4:16" ht="15" customHeight="1" x14ac:dyDescent="0.2">
      <c r="K114" s="121" t="s">
        <v>213</v>
      </c>
      <c r="L114" s="121"/>
      <c r="M114" s="121"/>
      <c r="N114" s="121"/>
      <c r="O114" s="121"/>
      <c r="P114" s="121"/>
    </row>
    <row r="116" spans="4:16" ht="15" customHeight="1" x14ac:dyDescent="0.2">
      <c r="D116" s="112" t="s">
        <v>214</v>
      </c>
      <c r="E116" s="112"/>
      <c r="F116" s="112"/>
      <c r="G116" s="112"/>
      <c r="K116" s="113">
        <v>3588735.96</v>
      </c>
      <c r="L116" s="113"/>
      <c r="M116" s="113"/>
      <c r="N116" s="113"/>
      <c r="O116" s="113"/>
      <c r="P116" s="113"/>
    </row>
    <row r="118" spans="4:16" ht="15" customHeight="1" x14ac:dyDescent="0.2">
      <c r="D118" s="112" t="s">
        <v>215</v>
      </c>
      <c r="E118" s="112"/>
      <c r="F118" s="112"/>
      <c r="G118" s="112"/>
      <c r="K118" s="113">
        <v>681859.83</v>
      </c>
      <c r="L118" s="113"/>
      <c r="M118" s="113"/>
      <c r="N118" s="113"/>
      <c r="O118" s="113"/>
      <c r="P118" s="113"/>
    </row>
    <row r="120" spans="4:16" ht="15" customHeight="1" x14ac:dyDescent="0.2">
      <c r="K120" s="121" t="s">
        <v>216</v>
      </c>
      <c r="L120" s="121"/>
      <c r="M120" s="121"/>
      <c r="N120" s="121"/>
      <c r="O120" s="121"/>
      <c r="P120" s="121"/>
    </row>
    <row r="122" spans="4:16" ht="15" customHeight="1" x14ac:dyDescent="0.2">
      <c r="D122" s="112" t="s">
        <v>217</v>
      </c>
      <c r="E122" s="112"/>
      <c r="F122" s="112"/>
      <c r="G122" s="112"/>
      <c r="K122" s="113">
        <v>4270595.79</v>
      </c>
      <c r="L122" s="113"/>
      <c r="M122" s="113"/>
      <c r="N122" s="113"/>
      <c r="O122" s="113"/>
      <c r="P122" s="113"/>
    </row>
    <row r="124" spans="4:16" ht="15" customHeight="1" x14ac:dyDescent="0.2">
      <c r="D124" s="112" t="s">
        <v>218</v>
      </c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</row>
    <row r="126" spans="4:16" ht="15" customHeight="1" x14ac:dyDescent="0.2">
      <c r="J126" s="119" t="s">
        <v>219</v>
      </c>
      <c r="K126" s="119"/>
      <c r="M126" s="120">
        <v>41991.632476851853</v>
      </c>
      <c r="N126" s="120"/>
      <c r="O126" s="120"/>
      <c r="P126" s="120"/>
    </row>
  </sheetData>
  <mergeCells count="264">
    <mergeCell ref="D122:G122"/>
    <mergeCell ref="K122:P122"/>
    <mergeCell ref="D124:P124"/>
    <mergeCell ref="J126:K126"/>
    <mergeCell ref="M126:P126"/>
    <mergeCell ref="K114:P114"/>
    <mergeCell ref="D116:G116"/>
    <mergeCell ref="K116:P116"/>
    <mergeCell ref="D118:G118"/>
    <mergeCell ref="K118:P118"/>
    <mergeCell ref="K120:P120"/>
    <mergeCell ref="D109:G109"/>
    <mergeCell ref="K109:P109"/>
    <mergeCell ref="D110:G110"/>
    <mergeCell ref="K110:P110"/>
    <mergeCell ref="D112:G112"/>
    <mergeCell ref="K112:P112"/>
    <mergeCell ref="D107:G107"/>
    <mergeCell ref="D108:G108"/>
    <mergeCell ref="I108:J108"/>
    <mergeCell ref="K108:N108"/>
    <mergeCell ref="D105:G105"/>
    <mergeCell ref="I105:J105"/>
    <mergeCell ref="K105:N105"/>
    <mergeCell ref="D106:G106"/>
    <mergeCell ref="D103:G103"/>
    <mergeCell ref="D104:G104"/>
    <mergeCell ref="I104:J104"/>
    <mergeCell ref="K104:N104"/>
    <mergeCell ref="D101:G101"/>
    <mergeCell ref="D102:G102"/>
    <mergeCell ref="I102:J102"/>
    <mergeCell ref="K102:N102"/>
    <mergeCell ref="D99:G99"/>
    <mergeCell ref="D100:G100"/>
    <mergeCell ref="I100:J100"/>
    <mergeCell ref="K100:N100"/>
    <mergeCell ref="D97:G97"/>
    <mergeCell ref="I97:J97"/>
    <mergeCell ref="K97:N97"/>
    <mergeCell ref="D98:G98"/>
    <mergeCell ref="I98:J98"/>
    <mergeCell ref="K98:N98"/>
    <mergeCell ref="D95:G95"/>
    <mergeCell ref="I95:J95"/>
    <mergeCell ref="K95:N95"/>
    <mergeCell ref="D96:G96"/>
    <mergeCell ref="I96:J96"/>
    <mergeCell ref="K96:N96"/>
    <mergeCell ref="D93:G93"/>
    <mergeCell ref="D94:G94"/>
    <mergeCell ref="I94:J94"/>
    <mergeCell ref="K94:N94"/>
    <mergeCell ref="D91:G91"/>
    <mergeCell ref="I91:J91"/>
    <mergeCell ref="K91:N91"/>
    <mergeCell ref="D92:G92"/>
    <mergeCell ref="D89:G89"/>
    <mergeCell ref="D90:G90"/>
    <mergeCell ref="I90:J90"/>
    <mergeCell ref="K90:N90"/>
    <mergeCell ref="D87:G87"/>
    <mergeCell ref="D88:G88"/>
    <mergeCell ref="I88:J88"/>
    <mergeCell ref="K88:N88"/>
    <mergeCell ref="D85:G85"/>
    <mergeCell ref="I85:J85"/>
    <mergeCell ref="K85:N85"/>
    <mergeCell ref="D86:G86"/>
    <mergeCell ref="D83:G83"/>
    <mergeCell ref="I83:J83"/>
    <mergeCell ref="K83:N83"/>
    <mergeCell ref="D84:G84"/>
    <mergeCell ref="I84:J84"/>
    <mergeCell ref="K84:N84"/>
    <mergeCell ref="D81:G81"/>
    <mergeCell ref="I81:J81"/>
    <mergeCell ref="K81:N81"/>
    <mergeCell ref="D82:G82"/>
    <mergeCell ref="I82:J82"/>
    <mergeCell ref="K82:N82"/>
    <mergeCell ref="D79:G79"/>
    <mergeCell ref="I79:J79"/>
    <mergeCell ref="K79:N79"/>
    <mergeCell ref="D80:G80"/>
    <mergeCell ref="I80:J80"/>
    <mergeCell ref="K80:N80"/>
    <mergeCell ref="D77:G77"/>
    <mergeCell ref="D78:G78"/>
    <mergeCell ref="I78:J78"/>
    <mergeCell ref="K78:N78"/>
    <mergeCell ref="D75:G75"/>
    <mergeCell ref="I75:J75"/>
    <mergeCell ref="K75:N75"/>
    <mergeCell ref="D76:G76"/>
    <mergeCell ref="I76:J76"/>
    <mergeCell ref="K76:N76"/>
    <mergeCell ref="D73:G73"/>
    <mergeCell ref="I73:J73"/>
    <mergeCell ref="K73:N73"/>
    <mergeCell ref="D74:G74"/>
    <mergeCell ref="I74:J74"/>
    <mergeCell ref="K74:N74"/>
    <mergeCell ref="D71:G71"/>
    <mergeCell ref="I71:J71"/>
    <mergeCell ref="K71:N71"/>
    <mergeCell ref="D72:G72"/>
    <mergeCell ref="I72:J72"/>
    <mergeCell ref="K72:N72"/>
    <mergeCell ref="D69:G69"/>
    <mergeCell ref="I69:J69"/>
    <mergeCell ref="K69:N69"/>
    <mergeCell ref="D70:G70"/>
    <mergeCell ref="D67:G67"/>
    <mergeCell ref="I67:J67"/>
    <mergeCell ref="K67:N67"/>
    <mergeCell ref="D68:G68"/>
    <mergeCell ref="I68:J68"/>
    <mergeCell ref="K68:N68"/>
    <mergeCell ref="D65:G65"/>
    <mergeCell ref="I65:J65"/>
    <mergeCell ref="K65:N65"/>
    <mergeCell ref="D66:G66"/>
    <mergeCell ref="I66:J66"/>
    <mergeCell ref="K66:N66"/>
    <mergeCell ref="D63:G63"/>
    <mergeCell ref="I63:J63"/>
    <mergeCell ref="K63:N63"/>
    <mergeCell ref="D64:G64"/>
    <mergeCell ref="D61:G61"/>
    <mergeCell ref="I61:J61"/>
    <mergeCell ref="K61:N61"/>
    <mergeCell ref="D62:G62"/>
    <mergeCell ref="I62:J62"/>
    <mergeCell ref="K62:N62"/>
    <mergeCell ref="D59:G59"/>
    <mergeCell ref="D60:G60"/>
    <mergeCell ref="I60:J60"/>
    <mergeCell ref="K60:N60"/>
    <mergeCell ref="D57:G57"/>
    <mergeCell ref="I57:J57"/>
    <mergeCell ref="K57:N57"/>
    <mergeCell ref="D58:G58"/>
    <mergeCell ref="I58:J58"/>
    <mergeCell ref="K58:N58"/>
    <mergeCell ref="D55:G55"/>
    <mergeCell ref="I55:J55"/>
    <mergeCell ref="K55:N55"/>
    <mergeCell ref="D56:G56"/>
    <mergeCell ref="I56:J56"/>
    <mergeCell ref="K56:N56"/>
    <mergeCell ref="D53:G53"/>
    <mergeCell ref="I53:J53"/>
    <mergeCell ref="K53:N53"/>
    <mergeCell ref="D54:G54"/>
    <mergeCell ref="D51:G51"/>
    <mergeCell ref="D52:G52"/>
    <mergeCell ref="I52:J52"/>
    <mergeCell ref="K52:N52"/>
    <mergeCell ref="D49:G49"/>
    <mergeCell ref="I49:J49"/>
    <mergeCell ref="K49:N49"/>
    <mergeCell ref="D50:G50"/>
    <mergeCell ref="D47:G47"/>
    <mergeCell ref="I47:J47"/>
    <mergeCell ref="K47:N47"/>
    <mergeCell ref="D48:G48"/>
    <mergeCell ref="I48:J48"/>
    <mergeCell ref="K48:N48"/>
    <mergeCell ref="D45:G45"/>
    <mergeCell ref="I45:J45"/>
    <mergeCell ref="K45:N45"/>
    <mergeCell ref="D46:G46"/>
    <mergeCell ref="I46:J46"/>
    <mergeCell ref="K46:N46"/>
    <mergeCell ref="D43:G43"/>
    <mergeCell ref="I43:J43"/>
    <mergeCell ref="K43:N43"/>
    <mergeCell ref="D44:G44"/>
    <mergeCell ref="I44:J44"/>
    <mergeCell ref="K44:N44"/>
    <mergeCell ref="D41:G41"/>
    <mergeCell ref="I41:J41"/>
    <mergeCell ref="K41:N41"/>
    <mergeCell ref="D42:G42"/>
    <mergeCell ref="I42:J42"/>
    <mergeCell ref="K42:N42"/>
    <mergeCell ref="D39:G39"/>
    <mergeCell ref="I39:J39"/>
    <mergeCell ref="K39:N39"/>
    <mergeCell ref="D40:G40"/>
    <mergeCell ref="D37:G37"/>
    <mergeCell ref="D38:G38"/>
    <mergeCell ref="D35:G35"/>
    <mergeCell ref="I35:J35"/>
    <mergeCell ref="K35:N35"/>
    <mergeCell ref="D36:G36"/>
    <mergeCell ref="I36:J36"/>
    <mergeCell ref="K36:N36"/>
    <mergeCell ref="D33:G33"/>
    <mergeCell ref="I33:J33"/>
    <mergeCell ref="K33:N33"/>
    <mergeCell ref="D34:G34"/>
    <mergeCell ref="I34:J34"/>
    <mergeCell ref="K34:N34"/>
    <mergeCell ref="D31:G31"/>
    <mergeCell ref="I31:J31"/>
    <mergeCell ref="K31:N31"/>
    <mergeCell ref="D32:G32"/>
    <mergeCell ref="I32:J32"/>
    <mergeCell ref="K32:N32"/>
    <mergeCell ref="D29:G29"/>
    <mergeCell ref="D30:G30"/>
    <mergeCell ref="D27:G27"/>
    <mergeCell ref="I27:J27"/>
    <mergeCell ref="K27:N27"/>
    <mergeCell ref="D28:G28"/>
    <mergeCell ref="I28:J28"/>
    <mergeCell ref="K28:N28"/>
    <mergeCell ref="D25:G25"/>
    <mergeCell ref="I25:J25"/>
    <mergeCell ref="K25:N25"/>
    <mergeCell ref="D26:G26"/>
    <mergeCell ref="I26:J26"/>
    <mergeCell ref="K26:N26"/>
    <mergeCell ref="D23:G23"/>
    <mergeCell ref="D24:G24"/>
    <mergeCell ref="I24:J24"/>
    <mergeCell ref="K24:N24"/>
    <mergeCell ref="D21:G21"/>
    <mergeCell ref="I21:J21"/>
    <mergeCell ref="K21:N21"/>
    <mergeCell ref="D22:G22"/>
    <mergeCell ref="D19:G19"/>
    <mergeCell ref="I19:J19"/>
    <mergeCell ref="K19:N19"/>
    <mergeCell ref="D20:G20"/>
    <mergeCell ref="I20:J20"/>
    <mergeCell ref="K20:N20"/>
    <mergeCell ref="D17:G17"/>
    <mergeCell ref="I17:J17"/>
    <mergeCell ref="K17:N17"/>
    <mergeCell ref="D18:G18"/>
    <mergeCell ref="I18:J18"/>
    <mergeCell ref="K18:N18"/>
    <mergeCell ref="B14:C14"/>
    <mergeCell ref="D14:E14"/>
    <mergeCell ref="I14:J14"/>
    <mergeCell ref="K14:N14"/>
    <mergeCell ref="M2:O2"/>
    <mergeCell ref="B5:P5"/>
    <mergeCell ref="B7:C7"/>
    <mergeCell ref="E7:P8"/>
    <mergeCell ref="B10:C10"/>
    <mergeCell ref="E10:P10"/>
    <mergeCell ref="O14:P14"/>
    <mergeCell ref="D16:G16"/>
    <mergeCell ref="O16:P16"/>
    <mergeCell ref="B11:C11"/>
    <mergeCell ref="D11:J11"/>
    <mergeCell ref="K11:N11"/>
    <mergeCell ref="O11:P11"/>
    <mergeCell ref="B12:C12"/>
    <mergeCell ref="D12:G12"/>
  </mergeCells>
  <pageMargins left="0.39374999999999999" right="0.39374999999999999" top="0.39374999999999999" bottom="0.39374999999999999" header="0" footer="0"/>
  <pageSetup paperSize="0" scale="0" fitToWidth="0" fitToHeight="0" orientation="portrait" usePrinterDefaults="0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abSelected="1" view="pageBreakPreview" zoomScaleNormal="100" zoomScaleSheetLayoutView="100" workbookViewId="0">
      <selection activeCell="B12" sqref="B12"/>
    </sheetView>
  </sheetViews>
  <sheetFormatPr baseColWidth="10" defaultRowHeight="12.75" x14ac:dyDescent="0.2"/>
  <cols>
    <col min="1" max="1" width="10.5703125" customWidth="1"/>
    <col min="2" max="2" width="75.28515625" customWidth="1"/>
    <col min="3" max="3" width="7" customWidth="1"/>
    <col min="4" max="4" width="10.28515625" customWidth="1"/>
    <col min="5" max="5" width="11.7109375" customWidth="1"/>
    <col min="6" max="6" width="17" customWidth="1"/>
    <col min="7" max="8" width="13.42578125" customWidth="1"/>
    <col min="9" max="9" width="15.140625" customWidth="1"/>
    <col min="10" max="10" width="15.5703125" customWidth="1"/>
    <col min="11" max="11" width="14.85546875" customWidth="1"/>
    <col min="12" max="12" width="14.5703125" customWidth="1"/>
    <col min="13" max="13" width="15.140625" customWidth="1"/>
    <col min="14" max="14" width="13.7109375" customWidth="1"/>
    <col min="15" max="15" width="14.42578125" customWidth="1"/>
    <col min="16" max="16" width="15" customWidth="1"/>
    <col min="17" max="17" width="14.7109375" bestFit="1" customWidth="1"/>
  </cols>
  <sheetData>
    <row r="1" spans="1:15" s="9" customFormat="1" ht="15" customHeight="1" x14ac:dyDescent="0.2">
      <c r="A1" s="125" t="s">
        <v>233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"/>
    </row>
    <row r="2" spans="1:15" s="9" customFormat="1" ht="7.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5" s="9" customFormat="1" ht="18" customHeight="1" thickBot="1" x14ac:dyDescent="0.25">
      <c r="B3" s="10"/>
      <c r="C3" s="8"/>
      <c r="D3" s="8"/>
      <c r="E3" s="8"/>
      <c r="F3" s="8"/>
    </row>
    <row r="4" spans="1:15" s="9" customFormat="1" ht="17.25" customHeight="1" thickBot="1" x14ac:dyDescent="0.25">
      <c r="A4" s="14"/>
      <c r="B4" s="15"/>
      <c r="C4" s="16"/>
      <c r="D4" s="16"/>
      <c r="E4" s="16"/>
      <c r="F4" s="16"/>
      <c r="G4" s="128" t="s">
        <v>223</v>
      </c>
      <c r="H4" s="128" t="s">
        <v>224</v>
      </c>
      <c r="I4" s="128" t="s">
        <v>225</v>
      </c>
      <c r="J4" s="128" t="s">
        <v>226</v>
      </c>
      <c r="K4" s="128" t="s">
        <v>227</v>
      </c>
      <c r="L4" s="128" t="s">
        <v>228</v>
      </c>
      <c r="M4" s="128" t="s">
        <v>229</v>
      </c>
      <c r="N4" s="128" t="s">
        <v>248</v>
      </c>
      <c r="O4" s="126" t="s">
        <v>237</v>
      </c>
    </row>
    <row r="5" spans="1:15" s="9" customFormat="1" ht="15" customHeight="1" thickBot="1" x14ac:dyDescent="0.25">
      <c r="A5" s="28" t="s">
        <v>231</v>
      </c>
      <c r="B5" s="29" t="s">
        <v>250</v>
      </c>
      <c r="C5" s="21" t="s">
        <v>232</v>
      </c>
      <c r="D5" s="21" t="s">
        <v>17</v>
      </c>
      <c r="E5" s="21" t="s">
        <v>246</v>
      </c>
      <c r="F5" s="22" t="s">
        <v>247</v>
      </c>
      <c r="G5" s="129"/>
      <c r="H5" s="129"/>
      <c r="I5" s="129"/>
      <c r="J5" s="129"/>
      <c r="K5" s="129"/>
      <c r="L5" s="129"/>
      <c r="M5" s="129"/>
      <c r="N5" s="129"/>
      <c r="O5" s="127"/>
    </row>
    <row r="6" spans="1:15" ht="12.75" customHeight="1" x14ac:dyDescent="0.2">
      <c r="A6" s="31" t="s">
        <v>321</v>
      </c>
      <c r="B6" s="32" t="s">
        <v>238</v>
      </c>
      <c r="C6" s="45"/>
      <c r="D6" s="54"/>
      <c r="E6" s="85"/>
      <c r="F6" s="104">
        <v>183394.89</v>
      </c>
      <c r="G6" s="17"/>
      <c r="H6" s="18"/>
      <c r="I6" s="18"/>
      <c r="J6" s="18"/>
      <c r="K6" s="18"/>
      <c r="L6" s="18"/>
      <c r="M6" s="19"/>
      <c r="N6" s="20"/>
      <c r="O6" s="91">
        <f>SUM(O7:O12)</f>
        <v>183394.88999999998</v>
      </c>
    </row>
    <row r="7" spans="1:15" x14ac:dyDescent="0.2">
      <c r="A7" s="33" t="s">
        <v>322</v>
      </c>
      <c r="B7" s="34" t="s">
        <v>344</v>
      </c>
      <c r="C7" s="46" t="s">
        <v>24</v>
      </c>
      <c r="D7" s="93">
        <v>2</v>
      </c>
      <c r="E7" s="86">
        <v>1570.19</v>
      </c>
      <c r="F7" s="103">
        <v>3135.82</v>
      </c>
      <c r="G7" s="11">
        <v>3135.82</v>
      </c>
      <c r="O7" s="13">
        <f t="shared" ref="O7:O12" si="0">SUM(G7:N7)</f>
        <v>3135.82</v>
      </c>
    </row>
    <row r="8" spans="1:15" ht="12.75" customHeight="1" x14ac:dyDescent="0.2">
      <c r="A8" s="33" t="s">
        <v>323</v>
      </c>
      <c r="B8" s="34" t="s">
        <v>345</v>
      </c>
      <c r="C8" s="46" t="s">
        <v>372</v>
      </c>
      <c r="D8" s="93">
        <v>1</v>
      </c>
      <c r="E8" s="86">
        <v>45797.35</v>
      </c>
      <c r="F8" s="103">
        <v>45797.35</v>
      </c>
      <c r="G8" s="11">
        <v>45797.35</v>
      </c>
      <c r="O8" s="13">
        <f t="shared" si="0"/>
        <v>45797.35</v>
      </c>
    </row>
    <row r="9" spans="1:15" x14ac:dyDescent="0.2">
      <c r="A9" s="33" t="s">
        <v>324</v>
      </c>
      <c r="B9" s="34" t="s">
        <v>346</v>
      </c>
      <c r="C9" s="46" t="s">
        <v>372</v>
      </c>
      <c r="D9" s="94">
        <v>1</v>
      </c>
      <c r="E9" s="86">
        <v>46737.83</v>
      </c>
      <c r="F9" s="103">
        <v>46737.83</v>
      </c>
      <c r="G9" s="11">
        <f>46737.83/2</f>
        <v>23368.915000000001</v>
      </c>
      <c r="H9" s="11"/>
      <c r="I9" s="11"/>
      <c r="J9" s="11"/>
      <c r="K9" s="11"/>
      <c r="L9" s="11"/>
      <c r="M9" s="11"/>
      <c r="N9" s="11">
        <f>46737.83/2</f>
        <v>23368.915000000001</v>
      </c>
      <c r="O9" s="13">
        <f t="shared" si="0"/>
        <v>46737.83</v>
      </c>
    </row>
    <row r="10" spans="1:15" ht="12.75" customHeight="1" x14ac:dyDescent="0.2">
      <c r="A10" s="33" t="s">
        <v>325</v>
      </c>
      <c r="B10" s="34" t="s">
        <v>347</v>
      </c>
      <c r="C10" s="46" t="s">
        <v>373</v>
      </c>
      <c r="D10" s="93">
        <v>18.439529999999998</v>
      </c>
      <c r="E10" s="86">
        <v>1926.43</v>
      </c>
      <c r="F10" s="103">
        <v>66849.240000000005</v>
      </c>
      <c r="G10" s="11">
        <v>14395.27</v>
      </c>
      <c r="H10" s="11">
        <v>10504.47</v>
      </c>
      <c r="I10" s="11">
        <v>4833.7700000000004</v>
      </c>
      <c r="J10" s="11">
        <v>11389.94</v>
      </c>
      <c r="K10" s="11">
        <v>11291.56</v>
      </c>
      <c r="L10" s="11">
        <v>5620.85</v>
      </c>
      <c r="M10" s="11">
        <v>8813.3799999999992</v>
      </c>
      <c r="O10" s="13">
        <f t="shared" si="0"/>
        <v>66849.239999999991</v>
      </c>
    </row>
    <row r="11" spans="1:15" x14ac:dyDescent="0.2">
      <c r="A11" s="33" t="s">
        <v>326</v>
      </c>
      <c r="B11" s="34" t="s">
        <v>348</v>
      </c>
      <c r="C11" s="46" t="s">
        <v>372</v>
      </c>
      <c r="D11" s="93">
        <v>1</v>
      </c>
      <c r="E11" s="86">
        <v>13049</v>
      </c>
      <c r="F11" s="103">
        <v>13049</v>
      </c>
      <c r="G11" s="11">
        <v>13049</v>
      </c>
      <c r="H11" s="11"/>
      <c r="I11" s="11"/>
      <c r="J11" s="11"/>
      <c r="K11" s="11"/>
      <c r="L11" s="11"/>
      <c r="M11" s="11"/>
      <c r="N11" s="11"/>
      <c r="O11" s="13">
        <f t="shared" si="0"/>
        <v>13049</v>
      </c>
    </row>
    <row r="12" spans="1:15" ht="12.75" customHeight="1" x14ac:dyDescent="0.2">
      <c r="A12" s="33" t="s">
        <v>327</v>
      </c>
      <c r="B12" s="34" t="s">
        <v>349</v>
      </c>
      <c r="C12" s="46" t="s">
        <v>373</v>
      </c>
      <c r="D12" s="93">
        <v>0.79</v>
      </c>
      <c r="E12" s="86">
        <v>9496.73</v>
      </c>
      <c r="F12" s="103">
        <v>7825.6500000000005</v>
      </c>
      <c r="G12" s="11">
        <v>7825.65</v>
      </c>
      <c r="O12" s="13">
        <f t="shared" si="0"/>
        <v>7825.65</v>
      </c>
    </row>
    <row r="13" spans="1:15" x14ac:dyDescent="0.2">
      <c r="A13" s="33"/>
      <c r="B13" s="35"/>
      <c r="C13" s="33"/>
      <c r="D13" s="93"/>
      <c r="E13" s="86"/>
      <c r="F13" s="103"/>
      <c r="O13" s="13"/>
    </row>
    <row r="14" spans="1:15" ht="12.75" customHeight="1" x14ac:dyDescent="0.2">
      <c r="A14" s="31" t="s">
        <v>328</v>
      </c>
      <c r="B14" s="32" t="s">
        <v>39</v>
      </c>
      <c r="C14" s="47"/>
      <c r="D14" s="95"/>
      <c r="E14" s="47"/>
      <c r="F14" s="104">
        <v>1497915.91</v>
      </c>
      <c r="O14" s="90">
        <f>+SUM(O15:O19)</f>
        <v>1497915.92</v>
      </c>
    </row>
    <row r="15" spans="1:15" x14ac:dyDescent="0.2">
      <c r="A15" s="33">
        <v>2.0099999999999998</v>
      </c>
      <c r="B15" s="34" t="s">
        <v>350</v>
      </c>
      <c r="C15" s="48" t="s">
        <v>379</v>
      </c>
      <c r="D15" s="94">
        <v>9.2197649999999989</v>
      </c>
      <c r="E15" s="86">
        <v>2280.83</v>
      </c>
      <c r="F15" s="103">
        <v>21880.170000000002</v>
      </c>
      <c r="G15" s="11">
        <v>4510.18</v>
      </c>
      <c r="H15" s="11">
        <v>5387.72</v>
      </c>
      <c r="I15" s="11">
        <v>4279.12</v>
      </c>
      <c r="J15" s="11">
        <v>4729.1099999999997</v>
      </c>
      <c r="K15" s="11">
        <v>2974.04</v>
      </c>
      <c r="O15" s="13">
        <f>SUM(G15:N15)</f>
        <v>21880.170000000002</v>
      </c>
    </row>
    <row r="16" spans="1:15" ht="12.75" customHeight="1" x14ac:dyDescent="0.2">
      <c r="A16" s="33">
        <v>2.02</v>
      </c>
      <c r="B16" s="34" t="s">
        <v>351</v>
      </c>
      <c r="C16" s="48" t="s">
        <v>374</v>
      </c>
      <c r="D16" s="94">
        <v>157113.1</v>
      </c>
      <c r="E16" s="86">
        <v>5.12</v>
      </c>
      <c r="F16" s="103">
        <v>807561.33000000007</v>
      </c>
      <c r="G16" s="11">
        <v>76667.210000000006</v>
      </c>
      <c r="H16" s="11">
        <v>158445.57999999999</v>
      </c>
      <c r="I16" s="11">
        <v>153334.43</v>
      </c>
      <c r="J16" s="11">
        <v>158445.57999999999</v>
      </c>
      <c r="K16" s="11">
        <v>158445.57999999999</v>
      </c>
      <c r="L16" s="11">
        <v>102222.95</v>
      </c>
      <c r="O16" s="13">
        <f>SUM(G16:N16)</f>
        <v>807561.32999999984</v>
      </c>
    </row>
    <row r="17" spans="1:15" x14ac:dyDescent="0.2">
      <c r="A17" s="33">
        <v>2.0299999999999998</v>
      </c>
      <c r="B17" s="34" t="s">
        <v>352</v>
      </c>
      <c r="C17" s="48" t="s">
        <v>374</v>
      </c>
      <c r="D17" s="94">
        <v>4302.28</v>
      </c>
      <c r="E17" s="86">
        <v>37.11</v>
      </c>
      <c r="F17" s="103">
        <v>161034.34</v>
      </c>
      <c r="I17" s="11">
        <v>97604.74</v>
      </c>
      <c r="J17" s="11">
        <v>63429.599999999999</v>
      </c>
      <c r="O17" s="13">
        <f>SUM(G17:N17)</f>
        <v>161034.34</v>
      </c>
    </row>
    <row r="18" spans="1:15" x14ac:dyDescent="0.2">
      <c r="A18" s="33">
        <v>2.04</v>
      </c>
      <c r="B18" s="34" t="s">
        <v>353</v>
      </c>
      <c r="C18" s="48" t="s">
        <v>374</v>
      </c>
      <c r="D18" s="94">
        <v>31346.303999999996</v>
      </c>
      <c r="E18" s="86">
        <v>9.4</v>
      </c>
      <c r="F18" s="103">
        <v>317538.02</v>
      </c>
      <c r="H18" s="11">
        <v>71282.42</v>
      </c>
      <c r="I18" s="11">
        <v>63477.120000000003</v>
      </c>
      <c r="J18" s="11">
        <v>29969.72</v>
      </c>
      <c r="K18" s="11">
        <v>46799.63</v>
      </c>
      <c r="L18" s="11">
        <v>80307.03</v>
      </c>
      <c r="M18" s="11">
        <v>25702.11</v>
      </c>
      <c r="O18" s="13">
        <f>SUM(G18:N18)</f>
        <v>317538.03000000003</v>
      </c>
    </row>
    <row r="19" spans="1:15" x14ac:dyDescent="0.2">
      <c r="A19" s="33">
        <v>2.0499999999999998</v>
      </c>
      <c r="B19" s="34" t="s">
        <v>354</v>
      </c>
      <c r="C19" s="48" t="s">
        <v>375</v>
      </c>
      <c r="D19" s="94">
        <v>106090.53333333334</v>
      </c>
      <c r="E19" s="86">
        <v>1.74</v>
      </c>
      <c r="F19" s="103">
        <v>189902.05000000002</v>
      </c>
      <c r="H19" s="11">
        <v>41666.980000000003</v>
      </c>
      <c r="I19" s="11">
        <v>38594.839999999997</v>
      </c>
      <c r="J19" s="11">
        <v>14512.72</v>
      </c>
      <c r="K19" s="11">
        <v>28480.98</v>
      </c>
      <c r="L19" s="11">
        <v>35631.870000000003</v>
      </c>
      <c r="M19" s="11">
        <v>31014.66</v>
      </c>
      <c r="O19" s="13">
        <f>SUM(G19:N19)</f>
        <v>189902.05000000002</v>
      </c>
    </row>
    <row r="20" spans="1:15" x14ac:dyDescent="0.2">
      <c r="A20" s="33"/>
      <c r="B20" s="35"/>
      <c r="C20" s="33"/>
      <c r="D20" s="96"/>
      <c r="E20" s="86"/>
      <c r="F20" s="103"/>
      <c r="O20" s="13"/>
    </row>
    <row r="21" spans="1:15" x14ac:dyDescent="0.2">
      <c r="A21" s="31" t="s">
        <v>251</v>
      </c>
      <c r="B21" s="32" t="s">
        <v>53</v>
      </c>
      <c r="C21" s="47"/>
      <c r="D21" s="97"/>
      <c r="E21" s="47"/>
      <c r="F21" s="104">
        <v>1223881.6400000001</v>
      </c>
      <c r="O21" s="90">
        <f>+O22+O27</f>
        <v>1223881.6599999999</v>
      </c>
    </row>
    <row r="22" spans="1:15" x14ac:dyDescent="0.2">
      <c r="A22" s="36" t="s">
        <v>252</v>
      </c>
      <c r="B22" s="37" t="s">
        <v>317</v>
      </c>
      <c r="C22" s="33"/>
      <c r="D22" s="98"/>
      <c r="E22" s="86"/>
      <c r="F22" s="105">
        <v>739047.92</v>
      </c>
      <c r="O22" s="88">
        <f>+SUM(O23:O26)</f>
        <v>739047.94</v>
      </c>
    </row>
    <row r="23" spans="1:15" x14ac:dyDescent="0.2">
      <c r="A23" s="33" t="s">
        <v>56</v>
      </c>
      <c r="B23" s="34" t="s">
        <v>57</v>
      </c>
      <c r="C23" s="48" t="s">
        <v>374</v>
      </c>
      <c r="D23" s="94">
        <v>19096.295999999998</v>
      </c>
      <c r="E23" s="87">
        <v>6.5200000000000005</v>
      </c>
      <c r="F23" s="103">
        <v>125271.73</v>
      </c>
      <c r="G23" s="11">
        <v>31256.16</v>
      </c>
      <c r="H23" s="11">
        <v>10505.36</v>
      </c>
      <c r="I23" s="11">
        <v>44321.279999999999</v>
      </c>
      <c r="J23" s="11">
        <v>99.47</v>
      </c>
      <c r="K23" s="11">
        <v>39089.46</v>
      </c>
      <c r="O23" s="13">
        <f>SUM(G23:N23)</f>
        <v>125271.73000000001</v>
      </c>
    </row>
    <row r="24" spans="1:15" x14ac:dyDescent="0.2">
      <c r="A24" s="33" t="s">
        <v>58</v>
      </c>
      <c r="B24" s="34" t="s">
        <v>59</v>
      </c>
      <c r="C24" s="48" t="s">
        <v>374</v>
      </c>
      <c r="D24" s="94">
        <v>19096.295999999998</v>
      </c>
      <c r="E24" s="86">
        <v>5.64</v>
      </c>
      <c r="F24" s="103">
        <v>108657.95</v>
      </c>
      <c r="G24" s="11">
        <v>15731.29</v>
      </c>
      <c r="H24" s="11">
        <v>20447.71</v>
      </c>
      <c r="I24" s="11">
        <v>27149.37</v>
      </c>
      <c r="J24" s="11">
        <v>11778.38</v>
      </c>
      <c r="K24" s="11">
        <v>33551.21</v>
      </c>
      <c r="O24" s="13">
        <f>SUM(G24:N24)</f>
        <v>108657.95999999999</v>
      </c>
    </row>
    <row r="25" spans="1:15" x14ac:dyDescent="0.2">
      <c r="A25" s="33" t="s">
        <v>60</v>
      </c>
      <c r="B25" s="34" t="s">
        <v>61</v>
      </c>
      <c r="C25" s="48" t="s">
        <v>374</v>
      </c>
      <c r="D25" s="94">
        <v>19096.295999999998</v>
      </c>
      <c r="E25" s="87">
        <v>2.83</v>
      </c>
      <c r="F25" s="103">
        <v>54233.49</v>
      </c>
      <c r="H25" s="11">
        <v>10183.07</v>
      </c>
      <c r="I25" s="11">
        <v>10170</v>
      </c>
      <c r="J25" s="11">
        <v>1448.34</v>
      </c>
      <c r="K25" s="11">
        <v>10381.39</v>
      </c>
      <c r="L25" s="11">
        <v>11871.54</v>
      </c>
      <c r="M25" s="11">
        <v>10179.15</v>
      </c>
      <c r="O25" s="13">
        <f>SUM(G25:N25)</f>
        <v>54233.49</v>
      </c>
    </row>
    <row r="26" spans="1:15" x14ac:dyDescent="0.2">
      <c r="A26" s="33" t="s">
        <v>62</v>
      </c>
      <c r="B26" s="34" t="s">
        <v>355</v>
      </c>
      <c r="C26" s="48" t="s">
        <v>375</v>
      </c>
      <c r="D26" s="94">
        <v>106090.53333333334</v>
      </c>
      <c r="E26" s="87">
        <v>3.89</v>
      </c>
      <c r="F26" s="103">
        <v>450884.75</v>
      </c>
      <c r="H26" s="11">
        <v>80836.77</v>
      </c>
      <c r="I26" s="11">
        <v>69890.61</v>
      </c>
      <c r="J26" s="11">
        <v>35401.949999999997</v>
      </c>
      <c r="K26" s="11">
        <v>90976.81</v>
      </c>
      <c r="L26" s="11">
        <v>97678.04</v>
      </c>
      <c r="M26" s="11">
        <v>76100.58</v>
      </c>
      <c r="O26" s="13">
        <f>SUM(G26:N26)</f>
        <v>450884.76</v>
      </c>
    </row>
    <row r="27" spans="1:15" x14ac:dyDescent="0.2">
      <c r="A27" s="36" t="s">
        <v>318</v>
      </c>
      <c r="B27" s="37" t="s">
        <v>319</v>
      </c>
      <c r="C27" s="33"/>
      <c r="D27" s="94"/>
      <c r="E27" s="86"/>
      <c r="F27" s="105">
        <v>484833.72000000003</v>
      </c>
      <c r="O27" s="88">
        <f>+O28</f>
        <v>484833.72</v>
      </c>
    </row>
    <row r="28" spans="1:15" x14ac:dyDescent="0.2">
      <c r="A28" s="33" t="s">
        <v>320</v>
      </c>
      <c r="B28" s="34" t="s">
        <v>356</v>
      </c>
      <c r="C28" s="46" t="s">
        <v>375</v>
      </c>
      <c r="D28" s="94">
        <v>106090.53333333334</v>
      </c>
      <c r="E28" s="86">
        <v>3.77</v>
      </c>
      <c r="F28" s="103">
        <v>484833.72000000003</v>
      </c>
      <c r="M28" s="11">
        <v>484833.72</v>
      </c>
      <c r="O28" s="13">
        <f>SUM(G28:N28)</f>
        <v>484833.72</v>
      </c>
    </row>
    <row r="29" spans="1:15" x14ac:dyDescent="0.2">
      <c r="A29" s="33"/>
      <c r="B29" s="35"/>
      <c r="C29" s="35"/>
      <c r="D29" s="96"/>
      <c r="E29" s="86"/>
      <c r="F29" s="103"/>
      <c r="O29" s="13"/>
    </row>
    <row r="30" spans="1:15" x14ac:dyDescent="0.2">
      <c r="A30" s="31" t="s">
        <v>253</v>
      </c>
      <c r="B30" s="32" t="s">
        <v>254</v>
      </c>
      <c r="C30" s="49"/>
      <c r="D30" s="99"/>
      <c r="E30" s="47"/>
      <c r="F30" s="104">
        <v>441988.98</v>
      </c>
      <c r="O30" s="90">
        <f>+O31+O52+O75</f>
        <v>441988.97</v>
      </c>
    </row>
    <row r="31" spans="1:15" x14ac:dyDescent="0.2">
      <c r="A31" s="36" t="s">
        <v>255</v>
      </c>
      <c r="B31" s="38" t="s">
        <v>256</v>
      </c>
      <c r="C31" s="33"/>
      <c r="D31" s="94"/>
      <c r="E31" s="86"/>
      <c r="F31" s="105">
        <v>77879.66</v>
      </c>
      <c r="O31" s="88">
        <f>+SUM(O32:O34)+O35+O39+O43+O47</f>
        <v>77879.66</v>
      </c>
    </row>
    <row r="32" spans="1:15" x14ac:dyDescent="0.2">
      <c r="A32" s="33" t="s">
        <v>72</v>
      </c>
      <c r="B32" s="39" t="s">
        <v>300</v>
      </c>
      <c r="C32" s="46" t="s">
        <v>374</v>
      </c>
      <c r="D32" s="94">
        <v>79.760000000000005</v>
      </c>
      <c r="E32" s="86">
        <v>3.69</v>
      </c>
      <c r="F32" s="103">
        <v>283.82</v>
      </c>
      <c r="I32" s="11">
        <v>283.82</v>
      </c>
      <c r="O32" s="13">
        <f>SUM(G32:N32)</f>
        <v>283.82</v>
      </c>
    </row>
    <row r="33" spans="1:15" x14ac:dyDescent="0.2">
      <c r="A33" s="33" t="s">
        <v>240</v>
      </c>
      <c r="B33" s="39" t="s">
        <v>329</v>
      </c>
      <c r="C33" s="46" t="s">
        <v>374</v>
      </c>
      <c r="D33" s="94">
        <v>87.4</v>
      </c>
      <c r="E33" s="86">
        <v>8.370000000000001</v>
      </c>
      <c r="F33" s="103">
        <v>711.49</v>
      </c>
      <c r="I33" s="11">
        <v>711.49</v>
      </c>
      <c r="O33" s="13">
        <f>SUM(G33:N33)</f>
        <v>711.49</v>
      </c>
    </row>
    <row r="34" spans="1:15" x14ac:dyDescent="0.2">
      <c r="A34" s="33" t="s">
        <v>241</v>
      </c>
      <c r="B34" s="39" t="s">
        <v>301</v>
      </c>
      <c r="C34" s="46" t="s">
        <v>375</v>
      </c>
      <c r="D34" s="94">
        <v>79.760000000000005</v>
      </c>
      <c r="E34" s="87">
        <v>2.79</v>
      </c>
      <c r="F34" s="103">
        <v>230.17000000000002</v>
      </c>
      <c r="I34" s="11">
        <v>230.17</v>
      </c>
      <c r="O34" s="13">
        <f>SUM(G34:N34)</f>
        <v>230.17</v>
      </c>
    </row>
    <row r="35" spans="1:15" x14ac:dyDescent="0.2">
      <c r="A35" s="40" t="s">
        <v>242</v>
      </c>
      <c r="B35" s="41" t="s">
        <v>257</v>
      </c>
      <c r="C35" s="46"/>
      <c r="D35" s="93"/>
      <c r="E35" s="86"/>
      <c r="F35" s="106">
        <v>11837.27</v>
      </c>
      <c r="O35" s="89">
        <f>+SUM(O36:O38)</f>
        <v>11837.27</v>
      </c>
    </row>
    <row r="36" spans="1:15" x14ac:dyDescent="0.2">
      <c r="A36" s="33" t="s">
        <v>258</v>
      </c>
      <c r="B36" s="39" t="s">
        <v>302</v>
      </c>
      <c r="C36" s="46" t="s">
        <v>374</v>
      </c>
      <c r="D36" s="94">
        <v>56</v>
      </c>
      <c r="E36" s="86">
        <v>36.050000000000004</v>
      </c>
      <c r="F36" s="103">
        <v>1879.74</v>
      </c>
      <c r="I36" s="11">
        <v>1879.74</v>
      </c>
      <c r="O36" s="13">
        <f>SUM(G36:N36)</f>
        <v>1879.74</v>
      </c>
    </row>
    <row r="37" spans="1:15" x14ac:dyDescent="0.2">
      <c r="A37" s="33" t="s">
        <v>259</v>
      </c>
      <c r="B37" s="39" t="s">
        <v>303</v>
      </c>
      <c r="C37" s="46" t="s">
        <v>376</v>
      </c>
      <c r="D37" s="94">
        <v>1314.4740000000002</v>
      </c>
      <c r="E37" s="86">
        <v>4.6100000000000003</v>
      </c>
      <c r="F37" s="103">
        <v>5806.93</v>
      </c>
      <c r="I37" s="11">
        <v>5806.93</v>
      </c>
      <c r="O37" s="13">
        <f>SUM(G37:N37)</f>
        <v>5806.93</v>
      </c>
    </row>
    <row r="38" spans="1:15" x14ac:dyDescent="0.2">
      <c r="A38" s="33" t="s">
        <v>260</v>
      </c>
      <c r="B38" s="39" t="s">
        <v>304</v>
      </c>
      <c r="C38" s="46" t="s">
        <v>374</v>
      </c>
      <c r="D38" s="94">
        <v>11.677200000000001</v>
      </c>
      <c r="E38" s="87">
        <v>393.61</v>
      </c>
      <c r="F38" s="103">
        <v>4150.6000000000004</v>
      </c>
      <c r="I38" s="11">
        <v>4150.6000000000004</v>
      </c>
      <c r="O38" s="13">
        <f>SUM(G38:N38)</f>
        <v>4150.6000000000004</v>
      </c>
    </row>
    <row r="39" spans="1:15" x14ac:dyDescent="0.2">
      <c r="A39" s="40" t="s">
        <v>243</v>
      </c>
      <c r="B39" s="41" t="s">
        <v>261</v>
      </c>
      <c r="C39" s="46"/>
      <c r="D39" s="93"/>
      <c r="E39" s="86"/>
      <c r="F39" s="106">
        <v>29955.98</v>
      </c>
      <c r="O39" s="89">
        <f>+SUM(O40:O42)</f>
        <v>29955.98</v>
      </c>
    </row>
    <row r="40" spans="1:15" x14ac:dyDescent="0.2">
      <c r="A40" s="33" t="s">
        <v>262</v>
      </c>
      <c r="B40" s="39" t="s">
        <v>305</v>
      </c>
      <c r="C40" s="46" t="s">
        <v>376</v>
      </c>
      <c r="D40" s="94">
        <v>2369.0519999999997</v>
      </c>
      <c r="E40" s="86">
        <v>4.8500000000000005</v>
      </c>
      <c r="F40" s="103">
        <v>11039.48</v>
      </c>
      <c r="I40" s="11">
        <v>11039.48</v>
      </c>
      <c r="O40" s="13">
        <f>SUM(G40:N40)</f>
        <v>11039.48</v>
      </c>
    </row>
    <row r="41" spans="1:15" x14ac:dyDescent="0.2">
      <c r="A41" s="33" t="s">
        <v>263</v>
      </c>
      <c r="B41" s="39" t="s">
        <v>306</v>
      </c>
      <c r="C41" s="46" t="s">
        <v>375</v>
      </c>
      <c r="D41" s="100">
        <v>313.31920000000002</v>
      </c>
      <c r="E41" s="86">
        <v>34.22</v>
      </c>
      <c r="F41" s="103">
        <v>10996.47</v>
      </c>
      <c r="I41" s="11">
        <v>7680.93</v>
      </c>
      <c r="J41" s="11">
        <v>3315.54</v>
      </c>
      <c r="O41" s="13">
        <f>SUM(G41:N41)</f>
        <v>10996.470000000001</v>
      </c>
    </row>
    <row r="42" spans="1:15" x14ac:dyDescent="0.2">
      <c r="A42" s="33" t="s">
        <v>264</v>
      </c>
      <c r="B42" s="39" t="s">
        <v>307</v>
      </c>
      <c r="C42" s="46" t="s">
        <v>374</v>
      </c>
      <c r="D42" s="100">
        <v>21.045599999999997</v>
      </c>
      <c r="E42" s="87">
        <v>414.17</v>
      </c>
      <c r="F42" s="103">
        <v>7920.03</v>
      </c>
      <c r="I42" s="11">
        <v>7353.73</v>
      </c>
      <c r="J42" s="11">
        <v>566.29999999999995</v>
      </c>
      <c r="O42" s="13">
        <f>SUM(G42:N42)</f>
        <v>7920.03</v>
      </c>
    </row>
    <row r="43" spans="1:15" x14ac:dyDescent="0.2">
      <c r="A43" s="40" t="s">
        <v>244</v>
      </c>
      <c r="B43" s="41" t="s">
        <v>265</v>
      </c>
      <c r="C43" s="46"/>
      <c r="D43" s="93"/>
      <c r="E43" s="86"/>
      <c r="F43" s="106">
        <v>12427.26</v>
      </c>
      <c r="O43" s="89">
        <f>+SUM(O44:O46)</f>
        <v>12427.26</v>
      </c>
    </row>
    <row r="44" spans="1:15" x14ac:dyDescent="0.2">
      <c r="A44" s="33" t="s">
        <v>266</v>
      </c>
      <c r="B44" s="39" t="s">
        <v>308</v>
      </c>
      <c r="C44" s="46" t="s">
        <v>375</v>
      </c>
      <c r="D44" s="93">
        <v>52.280799999999999</v>
      </c>
      <c r="E44" s="86">
        <v>38.800000000000004</v>
      </c>
      <c r="F44" s="103">
        <v>2082.0700000000002</v>
      </c>
      <c r="J44" s="11">
        <v>2082.0700000000002</v>
      </c>
      <c r="O44" s="13">
        <f>SUM(G44:N44)</f>
        <v>2082.0700000000002</v>
      </c>
    </row>
    <row r="45" spans="1:15" x14ac:dyDescent="0.2">
      <c r="A45" s="33" t="s">
        <v>267</v>
      </c>
      <c r="B45" s="39" t="s">
        <v>309</v>
      </c>
      <c r="C45" s="46" t="s">
        <v>376</v>
      </c>
      <c r="D45" s="93">
        <v>1314.4740000000002</v>
      </c>
      <c r="E45" s="86">
        <v>4.8500000000000005</v>
      </c>
      <c r="F45" s="103">
        <v>6125.29</v>
      </c>
      <c r="J45" s="11">
        <v>6125.29</v>
      </c>
      <c r="O45" s="13">
        <f>SUM(G45:N45)</f>
        <v>6125.29</v>
      </c>
    </row>
    <row r="46" spans="1:15" x14ac:dyDescent="0.2">
      <c r="A46" s="33" t="s">
        <v>268</v>
      </c>
      <c r="B46" s="39" t="s">
        <v>310</v>
      </c>
      <c r="C46" s="46" t="s">
        <v>374</v>
      </c>
      <c r="D46" s="93">
        <v>11.677200000000001</v>
      </c>
      <c r="E46" s="86">
        <v>399.48</v>
      </c>
      <c r="F46" s="103">
        <v>4219.8999999999996</v>
      </c>
      <c r="J46" s="11">
        <v>4219.8999999999996</v>
      </c>
      <c r="O46" s="13">
        <f>SUM(G46:N46)</f>
        <v>4219.8999999999996</v>
      </c>
    </row>
    <row r="47" spans="1:15" x14ac:dyDescent="0.2">
      <c r="A47" s="40" t="s">
        <v>245</v>
      </c>
      <c r="B47" s="41" t="s">
        <v>269</v>
      </c>
      <c r="C47" s="50"/>
      <c r="D47" s="93"/>
      <c r="E47" s="87"/>
      <c r="F47" s="106">
        <v>22433.670000000002</v>
      </c>
      <c r="O47" s="89">
        <f>+SUM(O48:O51)</f>
        <v>22433.67</v>
      </c>
    </row>
    <row r="48" spans="1:15" x14ac:dyDescent="0.2">
      <c r="A48" s="33" t="s">
        <v>270</v>
      </c>
      <c r="B48" s="39" t="s">
        <v>311</v>
      </c>
      <c r="C48" s="46" t="s">
        <v>376</v>
      </c>
      <c r="D48" s="93">
        <v>378</v>
      </c>
      <c r="E48" s="86">
        <v>4.8500000000000005</v>
      </c>
      <c r="F48" s="103">
        <v>1818.18</v>
      </c>
      <c r="J48" s="11">
        <v>1818.18</v>
      </c>
      <c r="O48" s="13">
        <f>SUM(G48:N48)</f>
        <v>1818.18</v>
      </c>
    </row>
    <row r="49" spans="1:15" x14ac:dyDescent="0.2">
      <c r="A49" s="33" t="s">
        <v>271</v>
      </c>
      <c r="B49" s="39" t="s">
        <v>312</v>
      </c>
      <c r="C49" s="46" t="s">
        <v>375</v>
      </c>
      <c r="D49" s="93">
        <v>168.3</v>
      </c>
      <c r="E49" s="86">
        <v>34.22</v>
      </c>
      <c r="F49" s="103">
        <v>6121.07</v>
      </c>
      <c r="J49" s="11">
        <v>6121.07</v>
      </c>
      <c r="O49" s="13">
        <f>SUM(G49:N49)</f>
        <v>6121.07</v>
      </c>
    </row>
    <row r="50" spans="1:15" x14ac:dyDescent="0.2">
      <c r="A50" s="33" t="s">
        <v>272</v>
      </c>
      <c r="B50" s="39" t="s">
        <v>313</v>
      </c>
      <c r="C50" s="46" t="s">
        <v>374</v>
      </c>
      <c r="D50" s="93">
        <v>35.352000000000004</v>
      </c>
      <c r="E50" s="86">
        <v>414.17</v>
      </c>
      <c r="F50" s="103">
        <v>13670.550000000001</v>
      </c>
      <c r="J50" s="11">
        <v>13670.55</v>
      </c>
      <c r="O50" s="13">
        <f>SUM(G50:N50)</f>
        <v>13670.55</v>
      </c>
    </row>
    <row r="51" spans="1:15" x14ac:dyDescent="0.2">
      <c r="A51" s="33" t="s">
        <v>273</v>
      </c>
      <c r="B51" s="39" t="s">
        <v>314</v>
      </c>
      <c r="C51" s="46" t="s">
        <v>375</v>
      </c>
      <c r="D51" s="93">
        <v>25.61112</v>
      </c>
      <c r="E51" s="86">
        <v>33.9</v>
      </c>
      <c r="F51" s="103">
        <v>823.87</v>
      </c>
      <c r="J51" s="11">
        <v>823.87</v>
      </c>
      <c r="O51" s="13">
        <f>SUM(G51:N51)</f>
        <v>823.87</v>
      </c>
    </row>
    <row r="52" spans="1:15" x14ac:dyDescent="0.2">
      <c r="A52" s="36" t="s">
        <v>274</v>
      </c>
      <c r="B52" s="38" t="s">
        <v>315</v>
      </c>
      <c r="C52" s="33"/>
      <c r="D52" s="93"/>
      <c r="E52" s="87"/>
      <c r="F52" s="105">
        <v>297883.72000000003</v>
      </c>
      <c r="O52" s="88">
        <f>+SUM(O53:O57)+O58+O61+O65+O69+O73</f>
        <v>297883.70999999996</v>
      </c>
    </row>
    <row r="53" spans="1:15" x14ac:dyDescent="0.2">
      <c r="A53" s="42" t="s">
        <v>77</v>
      </c>
      <c r="B53" s="39" t="s">
        <v>357</v>
      </c>
      <c r="C53" s="46" t="s">
        <v>375</v>
      </c>
      <c r="D53" s="93">
        <v>362.88</v>
      </c>
      <c r="E53" s="86">
        <v>3.69</v>
      </c>
      <c r="F53" s="103">
        <v>1324.51</v>
      </c>
      <c r="K53" s="11">
        <v>1324.51</v>
      </c>
      <c r="O53" s="13">
        <f>SUM(G53:N53)</f>
        <v>1324.51</v>
      </c>
    </row>
    <row r="54" spans="1:15" x14ac:dyDescent="0.2">
      <c r="A54" s="42" t="s">
        <v>78</v>
      </c>
      <c r="B54" s="39" t="s">
        <v>329</v>
      </c>
      <c r="C54" s="46" t="s">
        <v>374</v>
      </c>
      <c r="D54" s="93">
        <v>768.16</v>
      </c>
      <c r="E54" s="86">
        <v>8.370000000000001</v>
      </c>
      <c r="F54" s="103">
        <v>6460.2300000000005</v>
      </c>
      <c r="K54" s="11">
        <v>6460.23</v>
      </c>
      <c r="O54" s="13">
        <f>SUM(G54:N54)</f>
        <v>6460.23</v>
      </c>
    </row>
    <row r="55" spans="1:15" x14ac:dyDescent="0.2">
      <c r="A55" s="42" t="s">
        <v>80</v>
      </c>
      <c r="B55" s="39" t="s">
        <v>301</v>
      </c>
      <c r="C55" s="46" t="s">
        <v>374</v>
      </c>
      <c r="D55" s="93">
        <v>362.88</v>
      </c>
      <c r="E55" s="87">
        <v>2.79</v>
      </c>
      <c r="F55" s="103">
        <v>1074.1200000000001</v>
      </c>
      <c r="K55" s="11">
        <v>1074.1199999999999</v>
      </c>
      <c r="O55" s="13">
        <f>SUM(G55:N55)</f>
        <v>1074.1199999999999</v>
      </c>
    </row>
    <row r="56" spans="1:15" x14ac:dyDescent="0.2">
      <c r="A56" s="42" t="s">
        <v>82</v>
      </c>
      <c r="B56" s="39" t="s">
        <v>358</v>
      </c>
      <c r="C56" s="46" t="s">
        <v>374</v>
      </c>
      <c r="D56" s="93">
        <v>37.800000000000004</v>
      </c>
      <c r="E56" s="86">
        <v>117.75</v>
      </c>
      <c r="F56" s="103">
        <v>3818.56</v>
      </c>
      <c r="K56" s="11">
        <v>3818.56</v>
      </c>
      <c r="O56" s="13">
        <f>SUM(G56:N56)</f>
        <v>3818.56</v>
      </c>
    </row>
    <row r="57" spans="1:15" x14ac:dyDescent="0.2">
      <c r="A57" s="42" t="s">
        <v>84</v>
      </c>
      <c r="B57" s="39" t="s">
        <v>359</v>
      </c>
      <c r="C57" s="46" t="s">
        <v>374</v>
      </c>
      <c r="D57" s="93">
        <v>473.34</v>
      </c>
      <c r="E57" s="86">
        <v>25.68</v>
      </c>
      <c r="F57" s="103">
        <v>12519.84</v>
      </c>
      <c r="L57" s="11">
        <v>11713.28</v>
      </c>
      <c r="M57" s="11">
        <v>806.56</v>
      </c>
      <c r="O57" s="13">
        <f>SUM(G57:N57)</f>
        <v>12519.84</v>
      </c>
    </row>
    <row r="58" spans="1:15" x14ac:dyDescent="0.2">
      <c r="A58" s="40" t="s">
        <v>87</v>
      </c>
      <c r="B58" s="41" t="s">
        <v>330</v>
      </c>
      <c r="C58" s="33"/>
      <c r="D58" s="93"/>
      <c r="E58" s="87"/>
      <c r="F58" s="106">
        <v>5283.53</v>
      </c>
      <c r="O58" s="89">
        <f>+SUM(O59:O60)</f>
        <v>5283.53</v>
      </c>
    </row>
    <row r="59" spans="1:15" x14ac:dyDescent="0.2">
      <c r="A59" s="42" t="s">
        <v>276</v>
      </c>
      <c r="B59" s="39" t="s">
        <v>360</v>
      </c>
      <c r="C59" s="46" t="s">
        <v>374</v>
      </c>
      <c r="D59" s="93">
        <v>41.16</v>
      </c>
      <c r="E59" s="86">
        <v>36.050000000000004</v>
      </c>
      <c r="F59" s="103">
        <v>1432.78</v>
      </c>
      <c r="K59" s="11">
        <v>1432.78</v>
      </c>
      <c r="O59" s="13">
        <f>SUM(G59:N59)</f>
        <v>1432.78</v>
      </c>
    </row>
    <row r="60" spans="1:15" x14ac:dyDescent="0.2">
      <c r="A60" s="42" t="s">
        <v>277</v>
      </c>
      <c r="B60" s="39" t="s">
        <v>361</v>
      </c>
      <c r="C60" s="46" t="s">
        <v>375</v>
      </c>
      <c r="D60" s="93">
        <v>119.7</v>
      </c>
      <c r="E60" s="86">
        <v>33.9</v>
      </c>
      <c r="F60" s="103">
        <v>3850.75</v>
      </c>
      <c r="M60" s="11">
        <v>3850.75</v>
      </c>
      <c r="O60" s="13">
        <f>SUM(G60:N60)</f>
        <v>3850.75</v>
      </c>
    </row>
    <row r="61" spans="1:15" x14ac:dyDescent="0.2">
      <c r="A61" s="40" t="s">
        <v>89</v>
      </c>
      <c r="B61" s="43" t="s">
        <v>331</v>
      </c>
      <c r="C61" s="46"/>
      <c r="D61" s="93"/>
      <c r="E61" s="86"/>
      <c r="F61" s="106">
        <v>12413.880000000001</v>
      </c>
      <c r="O61" s="89">
        <f>+SUM(O62:O64)</f>
        <v>12413.880000000001</v>
      </c>
    </row>
    <row r="62" spans="1:15" x14ac:dyDescent="0.2">
      <c r="A62" s="42" t="s">
        <v>279</v>
      </c>
      <c r="B62" s="39" t="s">
        <v>362</v>
      </c>
      <c r="C62" s="46" t="s">
        <v>375</v>
      </c>
      <c r="D62" s="93">
        <v>92.82</v>
      </c>
      <c r="E62" s="87">
        <v>32.700000000000003</v>
      </c>
      <c r="F62" s="103">
        <v>3228.28</v>
      </c>
      <c r="K62" s="11">
        <v>3228.28</v>
      </c>
      <c r="O62" s="13">
        <f>SUM(G62:N62)</f>
        <v>3228.28</v>
      </c>
    </row>
    <row r="63" spans="1:15" x14ac:dyDescent="0.2">
      <c r="A63" s="42" t="s">
        <v>280</v>
      </c>
      <c r="B63" s="39" t="s">
        <v>363</v>
      </c>
      <c r="C63" s="46" t="s">
        <v>376</v>
      </c>
      <c r="D63" s="93">
        <v>540.95999999999992</v>
      </c>
      <c r="E63" s="86">
        <v>4.72</v>
      </c>
      <c r="F63" s="103">
        <v>2526.2800000000002</v>
      </c>
      <c r="K63" s="11">
        <v>2526.2800000000002</v>
      </c>
      <c r="O63" s="13">
        <f>SUM(G63:N63)</f>
        <v>2526.2800000000002</v>
      </c>
    </row>
    <row r="64" spans="1:15" x14ac:dyDescent="0.2">
      <c r="A64" s="42" t="s">
        <v>281</v>
      </c>
      <c r="B64" s="39" t="s">
        <v>364</v>
      </c>
      <c r="C64" s="46" t="s">
        <v>374</v>
      </c>
      <c r="D64" s="93">
        <v>17.220000000000002</v>
      </c>
      <c r="E64" s="87">
        <v>414.17</v>
      </c>
      <c r="F64" s="103">
        <v>6659.32</v>
      </c>
      <c r="K64" s="11">
        <v>6659.32</v>
      </c>
      <c r="O64" s="13">
        <f>SUM(G64:N64)</f>
        <v>6659.32</v>
      </c>
    </row>
    <row r="65" spans="1:15" x14ac:dyDescent="0.2">
      <c r="A65" s="40" t="s">
        <v>91</v>
      </c>
      <c r="B65" s="41" t="s">
        <v>275</v>
      </c>
      <c r="C65" s="46"/>
      <c r="D65" s="93"/>
      <c r="E65" s="86"/>
      <c r="F65" s="106">
        <v>145371.71</v>
      </c>
      <c r="O65" s="89">
        <f>+SUM(O66:O68)</f>
        <v>145371.71</v>
      </c>
    </row>
    <row r="66" spans="1:15" x14ac:dyDescent="0.2">
      <c r="A66" s="42" t="s">
        <v>282</v>
      </c>
      <c r="B66" s="39" t="s">
        <v>365</v>
      </c>
      <c r="C66" s="46" t="s">
        <v>375</v>
      </c>
      <c r="D66" s="93">
        <v>910.56</v>
      </c>
      <c r="E66" s="87">
        <v>32.700000000000003</v>
      </c>
      <c r="F66" s="103">
        <v>31669.280000000002</v>
      </c>
      <c r="K66" s="11">
        <v>29416.29</v>
      </c>
      <c r="L66" s="11">
        <v>2252.9899999999998</v>
      </c>
      <c r="O66" s="13">
        <f>SUM(G66:N66)</f>
        <v>31669.279999999999</v>
      </c>
    </row>
    <row r="67" spans="1:15" x14ac:dyDescent="0.2">
      <c r="A67" s="42" t="s">
        <v>332</v>
      </c>
      <c r="B67" s="39" t="s">
        <v>366</v>
      </c>
      <c r="C67" s="46" t="s">
        <v>376</v>
      </c>
      <c r="D67" s="93">
        <v>9641.8358400000016</v>
      </c>
      <c r="E67" s="86">
        <v>4.72</v>
      </c>
      <c r="F67" s="103">
        <v>45027.39</v>
      </c>
      <c r="K67" s="11">
        <v>37005.379999999997</v>
      </c>
      <c r="L67" s="11">
        <v>8022.01</v>
      </c>
      <c r="O67" s="13">
        <f>SUM(G67:N67)</f>
        <v>45027.39</v>
      </c>
    </row>
    <row r="68" spans="1:15" x14ac:dyDescent="0.2">
      <c r="A68" s="42" t="s">
        <v>333</v>
      </c>
      <c r="B68" s="39" t="s">
        <v>367</v>
      </c>
      <c r="C68" s="46" t="s">
        <v>374</v>
      </c>
      <c r="D68" s="93">
        <v>181.43999999999997</v>
      </c>
      <c r="E68" s="86">
        <v>406.27</v>
      </c>
      <c r="F68" s="103">
        <v>68675.040000000008</v>
      </c>
      <c r="L68" s="11">
        <v>68675.039999999994</v>
      </c>
      <c r="O68" s="13">
        <f>SUM(G68:N68)</f>
        <v>68675.039999999994</v>
      </c>
    </row>
    <row r="69" spans="1:15" x14ac:dyDescent="0.2">
      <c r="A69" s="40" t="s">
        <v>93</v>
      </c>
      <c r="B69" s="41" t="s">
        <v>278</v>
      </c>
      <c r="C69" s="46"/>
      <c r="D69" s="93"/>
      <c r="E69" s="86"/>
      <c r="F69" s="106">
        <v>46879.42</v>
      </c>
      <c r="O69" s="89">
        <f>+SUM(O70:O72)</f>
        <v>46879.42</v>
      </c>
    </row>
    <row r="70" spans="1:15" x14ac:dyDescent="0.2">
      <c r="A70" s="42" t="s">
        <v>334</v>
      </c>
      <c r="B70" s="44" t="s">
        <v>335</v>
      </c>
      <c r="C70" s="46" t="s">
        <v>375</v>
      </c>
      <c r="D70" s="93">
        <v>253.68</v>
      </c>
      <c r="E70" s="86">
        <v>34.22</v>
      </c>
      <c r="F70" s="103">
        <v>9226.34</v>
      </c>
      <c r="L70" s="11">
        <v>9226.34</v>
      </c>
      <c r="O70" s="13">
        <f>SUM(G70:N70)</f>
        <v>9226.34</v>
      </c>
    </row>
    <row r="71" spans="1:15" x14ac:dyDescent="0.2">
      <c r="A71" s="42" t="s">
        <v>336</v>
      </c>
      <c r="B71" s="44" t="s">
        <v>337</v>
      </c>
      <c r="C71" s="46" t="s">
        <v>376</v>
      </c>
      <c r="D71" s="93">
        <v>1863.7248000000004</v>
      </c>
      <c r="E71" s="87">
        <v>4.72</v>
      </c>
      <c r="F71" s="103">
        <v>8703.57</v>
      </c>
      <c r="L71" s="11">
        <v>8703.57</v>
      </c>
      <c r="O71" s="13">
        <f>SUM(G71:N71)</f>
        <v>8703.57</v>
      </c>
    </row>
    <row r="72" spans="1:15" x14ac:dyDescent="0.2">
      <c r="A72" s="42" t="s">
        <v>338</v>
      </c>
      <c r="B72" s="44" t="s">
        <v>339</v>
      </c>
      <c r="C72" s="46" t="s">
        <v>374</v>
      </c>
      <c r="D72" s="93">
        <v>75.600000000000009</v>
      </c>
      <c r="E72" s="86">
        <v>410.90000000000003</v>
      </c>
      <c r="F72" s="103">
        <v>28949.510000000002</v>
      </c>
      <c r="L72" s="11">
        <v>28949.51</v>
      </c>
      <c r="O72" s="13">
        <f>SUM(G72:N72)</f>
        <v>28949.51</v>
      </c>
    </row>
    <row r="73" spans="1:15" x14ac:dyDescent="0.2">
      <c r="A73" s="40" t="s">
        <v>340</v>
      </c>
      <c r="B73" s="41" t="s">
        <v>316</v>
      </c>
      <c r="C73" s="33"/>
      <c r="D73" s="93"/>
      <c r="E73" s="86"/>
      <c r="F73" s="106">
        <v>62737.919999999998</v>
      </c>
      <c r="O73" s="89">
        <f>+SUM(O74)</f>
        <v>62737.91</v>
      </c>
    </row>
    <row r="74" spans="1:15" x14ac:dyDescent="0.2">
      <c r="A74" s="42" t="s">
        <v>341</v>
      </c>
      <c r="B74" s="44" t="s">
        <v>381</v>
      </c>
      <c r="C74" s="51" t="s">
        <v>377</v>
      </c>
      <c r="D74" s="101">
        <v>252</v>
      </c>
      <c r="E74" s="86">
        <v>377.15000000000003</v>
      </c>
      <c r="F74" s="103">
        <v>62737.919999999998</v>
      </c>
      <c r="K74" s="11">
        <f>62737.91/3</f>
        <v>20912.636666666669</v>
      </c>
      <c r="L74" s="11">
        <f>+K74</f>
        <v>20912.636666666669</v>
      </c>
      <c r="M74" s="11">
        <f>+K74</f>
        <v>20912.636666666669</v>
      </c>
      <c r="O74" s="13">
        <f>SUM(G74:N74)</f>
        <v>62737.91</v>
      </c>
    </row>
    <row r="75" spans="1:15" x14ac:dyDescent="0.2">
      <c r="A75" s="36">
        <v>4.03</v>
      </c>
      <c r="B75" s="37" t="s">
        <v>71</v>
      </c>
      <c r="C75" s="52"/>
      <c r="D75" s="93"/>
      <c r="E75" s="86"/>
      <c r="F75" s="105">
        <v>66225.600000000006</v>
      </c>
      <c r="K75" s="11"/>
      <c r="O75" s="88">
        <f>+O76</f>
        <v>66225.600000000006</v>
      </c>
    </row>
    <row r="76" spans="1:15" x14ac:dyDescent="0.2">
      <c r="A76" s="33" t="s">
        <v>283</v>
      </c>
      <c r="B76" s="34" t="s">
        <v>284</v>
      </c>
      <c r="C76" s="46" t="s">
        <v>377</v>
      </c>
      <c r="D76" s="94">
        <v>22680</v>
      </c>
      <c r="E76" s="87">
        <v>2.91</v>
      </c>
      <c r="F76" s="103">
        <v>66225.600000000006</v>
      </c>
      <c r="H76" s="11">
        <v>13939.74</v>
      </c>
      <c r="I76" s="11">
        <v>13944.41</v>
      </c>
      <c r="J76" s="11">
        <v>13945.07</v>
      </c>
      <c r="K76" s="11">
        <v>12204.53</v>
      </c>
      <c r="L76" s="11">
        <v>12191.85</v>
      </c>
      <c r="O76" s="13">
        <f>SUM(G76:N76)</f>
        <v>66225.600000000006</v>
      </c>
    </row>
    <row r="77" spans="1:15" x14ac:dyDescent="0.2">
      <c r="A77" s="33"/>
      <c r="B77" s="34"/>
      <c r="C77" s="33"/>
      <c r="D77" s="93"/>
      <c r="E77" s="86"/>
      <c r="F77" s="103"/>
      <c r="O77" s="13"/>
    </row>
    <row r="78" spans="1:15" x14ac:dyDescent="0.2">
      <c r="A78" s="31" t="s">
        <v>285</v>
      </c>
      <c r="B78" s="32" t="s">
        <v>239</v>
      </c>
      <c r="C78" s="47"/>
      <c r="D78" s="102"/>
      <c r="E78" s="47"/>
      <c r="F78" s="104">
        <v>3391006.95</v>
      </c>
      <c r="O78" s="90">
        <f>+SUM(O79:O82)</f>
        <v>3391006.96</v>
      </c>
    </row>
    <row r="79" spans="1:15" x14ac:dyDescent="0.2">
      <c r="A79" s="33" t="s">
        <v>286</v>
      </c>
      <c r="B79" s="34" t="s">
        <v>368</v>
      </c>
      <c r="C79" s="48" t="s">
        <v>380</v>
      </c>
      <c r="D79" s="94">
        <v>89128.849999999991</v>
      </c>
      <c r="E79" s="86">
        <v>3.13</v>
      </c>
      <c r="F79" s="103">
        <v>378902.73</v>
      </c>
      <c r="G79" s="11">
        <v>47318.8</v>
      </c>
      <c r="H79" s="11">
        <v>52444.59</v>
      </c>
      <c r="I79" s="11">
        <v>74054.48</v>
      </c>
      <c r="J79" s="11">
        <v>52444.59</v>
      </c>
      <c r="K79" s="11">
        <v>75746.240000000005</v>
      </c>
      <c r="L79" s="11">
        <v>74054.48</v>
      </c>
      <c r="M79" s="11">
        <v>2839.55</v>
      </c>
      <c r="N79" s="11"/>
      <c r="O79" s="13">
        <f>SUM(G79:N79)</f>
        <v>378902.73</v>
      </c>
    </row>
    <row r="80" spans="1:15" x14ac:dyDescent="0.2">
      <c r="A80" s="33" t="s">
        <v>287</v>
      </c>
      <c r="B80" s="34" t="s">
        <v>369</v>
      </c>
      <c r="C80" s="48" t="s">
        <v>380</v>
      </c>
      <c r="D80" s="94">
        <v>48925.740000000005</v>
      </c>
      <c r="E80" s="86">
        <v>4.46</v>
      </c>
      <c r="F80" s="103">
        <v>295595.7</v>
      </c>
      <c r="G80" s="11">
        <v>38900.449999999997</v>
      </c>
      <c r="H80" s="11">
        <v>38467.79</v>
      </c>
      <c r="I80" s="11">
        <v>52955.59</v>
      </c>
      <c r="J80" s="11">
        <v>32256.46</v>
      </c>
      <c r="K80" s="11">
        <v>61566.18</v>
      </c>
      <c r="L80" s="11">
        <v>45191.42</v>
      </c>
      <c r="M80" s="11">
        <v>26257.81</v>
      </c>
      <c r="N80" s="11"/>
      <c r="O80" s="13">
        <f>SUM(G80:N80)</f>
        <v>295595.69999999995</v>
      </c>
    </row>
    <row r="81" spans="1:15" x14ac:dyDescent="0.2">
      <c r="A81" s="33" t="s">
        <v>288</v>
      </c>
      <c r="B81" s="34" t="s">
        <v>370</v>
      </c>
      <c r="C81" s="48" t="s">
        <v>380</v>
      </c>
      <c r="D81" s="94">
        <v>16804.719999999998</v>
      </c>
      <c r="E81" s="86">
        <v>2.31</v>
      </c>
      <c r="F81" s="103">
        <v>45708.840000000004</v>
      </c>
      <c r="H81" s="11">
        <v>11224.64</v>
      </c>
      <c r="I81" s="11">
        <v>5937.02</v>
      </c>
      <c r="J81" s="11">
        <v>5838.51</v>
      </c>
      <c r="K81" s="11">
        <v>12866.11</v>
      </c>
      <c r="L81" s="11">
        <v>1347.57</v>
      </c>
      <c r="M81" s="11">
        <v>8495</v>
      </c>
      <c r="N81" s="11"/>
      <c r="O81" s="13">
        <f>SUM(G81:N81)</f>
        <v>45708.85</v>
      </c>
    </row>
    <row r="82" spans="1:15" x14ac:dyDescent="0.2">
      <c r="A82" s="33" t="s">
        <v>289</v>
      </c>
      <c r="B82" s="34" t="s">
        <v>371</v>
      </c>
      <c r="C82" s="48" t="s">
        <v>380</v>
      </c>
      <c r="D82" s="94">
        <v>194664.7</v>
      </c>
      <c r="E82" s="87">
        <v>11.68</v>
      </c>
      <c r="F82" s="103">
        <v>2670799.6800000002</v>
      </c>
      <c r="H82" s="11">
        <v>321783.09000000003</v>
      </c>
      <c r="I82" s="11">
        <v>482674.64</v>
      </c>
      <c r="J82" s="11">
        <v>498763.8</v>
      </c>
      <c r="K82" s="11">
        <v>498763.8</v>
      </c>
      <c r="L82" s="11">
        <v>482674.64</v>
      </c>
      <c r="M82" s="11">
        <v>386139.71</v>
      </c>
      <c r="N82" s="11"/>
      <c r="O82" s="13">
        <f>SUM(G82:N82)</f>
        <v>2670799.6800000002</v>
      </c>
    </row>
    <row r="83" spans="1:15" x14ac:dyDescent="0.2">
      <c r="A83" s="33"/>
      <c r="B83" s="34"/>
      <c r="C83" s="33"/>
      <c r="D83" s="93"/>
      <c r="E83" s="87"/>
      <c r="F83" s="103"/>
      <c r="O83" s="13"/>
    </row>
    <row r="84" spans="1:15" x14ac:dyDescent="0.2">
      <c r="A84" s="31" t="s">
        <v>290</v>
      </c>
      <c r="B84" s="32" t="s">
        <v>291</v>
      </c>
      <c r="C84" s="47"/>
      <c r="D84" s="102"/>
      <c r="E84" s="47"/>
      <c r="F84" s="104">
        <v>16673.96</v>
      </c>
      <c r="O84" s="90">
        <f>+SUM(O85:O88)</f>
        <v>16673.96</v>
      </c>
    </row>
    <row r="85" spans="1:15" x14ac:dyDescent="0.2">
      <c r="A85" s="33">
        <v>6.01</v>
      </c>
      <c r="B85" s="34" t="s">
        <v>342</v>
      </c>
      <c r="C85" s="48" t="s">
        <v>24</v>
      </c>
      <c r="D85" s="93">
        <v>38</v>
      </c>
      <c r="E85" s="87">
        <v>292.32</v>
      </c>
      <c r="F85" s="103">
        <v>10708.78</v>
      </c>
      <c r="N85" s="11">
        <v>10708.78</v>
      </c>
      <c r="O85" s="13">
        <f>SUM(G85:N85)</f>
        <v>10708.78</v>
      </c>
    </row>
    <row r="86" spans="1:15" x14ac:dyDescent="0.2">
      <c r="A86" s="33">
        <v>6.02</v>
      </c>
      <c r="B86" s="34" t="s">
        <v>343</v>
      </c>
      <c r="C86" s="48" t="s">
        <v>24</v>
      </c>
      <c r="D86" s="93">
        <v>2</v>
      </c>
      <c r="E86" s="87">
        <v>394.22</v>
      </c>
      <c r="F86" s="103">
        <v>751.30000000000007</v>
      </c>
      <c r="N86" s="11">
        <v>751.3</v>
      </c>
      <c r="O86" s="13">
        <f>SUM(G86:N86)</f>
        <v>751.3</v>
      </c>
    </row>
    <row r="87" spans="1:15" x14ac:dyDescent="0.2">
      <c r="A87" s="33">
        <v>6.03</v>
      </c>
      <c r="B87" s="34" t="s">
        <v>292</v>
      </c>
      <c r="C87" s="48" t="s">
        <v>24</v>
      </c>
      <c r="D87" s="93">
        <v>4</v>
      </c>
      <c r="E87" s="87">
        <v>614.21</v>
      </c>
      <c r="F87" s="103">
        <v>2336.4</v>
      </c>
      <c r="N87" s="11">
        <v>2336.4</v>
      </c>
      <c r="O87" s="13">
        <f>SUM(G87:N87)</f>
        <v>2336.4</v>
      </c>
    </row>
    <row r="88" spans="1:15" x14ac:dyDescent="0.2">
      <c r="A88" s="33">
        <v>6.04</v>
      </c>
      <c r="B88" s="34" t="s">
        <v>168</v>
      </c>
      <c r="C88" s="48" t="s">
        <v>24</v>
      </c>
      <c r="D88" s="93">
        <v>18</v>
      </c>
      <c r="E88" s="87">
        <v>155.05000000000001</v>
      </c>
      <c r="F88" s="103">
        <v>2877.48</v>
      </c>
      <c r="N88" s="11">
        <v>2877.48</v>
      </c>
      <c r="O88" s="13">
        <f>SUM(G88:N88)</f>
        <v>2877.48</v>
      </c>
    </row>
    <row r="89" spans="1:15" x14ac:dyDescent="0.2">
      <c r="A89" s="33"/>
      <c r="B89" s="35"/>
      <c r="C89" s="33"/>
      <c r="D89" s="93"/>
      <c r="E89" s="87"/>
      <c r="F89" s="103"/>
      <c r="O89" s="13"/>
    </row>
    <row r="90" spans="1:15" x14ac:dyDescent="0.2">
      <c r="A90" s="31" t="s">
        <v>293</v>
      </c>
      <c r="B90" s="32" t="s">
        <v>294</v>
      </c>
      <c r="C90" s="53"/>
      <c r="D90" s="102"/>
      <c r="E90" s="47"/>
      <c r="F90" s="104">
        <v>204539.80000000002</v>
      </c>
      <c r="O90" s="90">
        <f>+SUM(O91:O95)</f>
        <v>204539.82</v>
      </c>
    </row>
    <row r="91" spans="1:15" x14ac:dyDescent="0.2">
      <c r="A91" s="33">
        <v>7.01</v>
      </c>
      <c r="B91" s="34" t="s">
        <v>181</v>
      </c>
      <c r="C91" s="46" t="s">
        <v>24</v>
      </c>
      <c r="D91" s="93">
        <v>7</v>
      </c>
      <c r="E91" s="87">
        <v>526.29999999999995</v>
      </c>
      <c r="F91" s="103">
        <v>3821.51</v>
      </c>
      <c r="G91" s="11">
        <v>3821.52</v>
      </c>
      <c r="O91" s="13">
        <f>SUM(G91:N91)</f>
        <v>3821.52</v>
      </c>
    </row>
    <row r="92" spans="1:15" x14ac:dyDescent="0.2">
      <c r="A92" s="33">
        <v>7.02</v>
      </c>
      <c r="B92" s="34" t="s">
        <v>295</v>
      </c>
      <c r="C92" s="46" t="s">
        <v>378</v>
      </c>
      <c r="D92" s="93">
        <v>0.42</v>
      </c>
      <c r="E92" s="87">
        <v>6244.6900000000005</v>
      </c>
      <c r="F92" s="103">
        <v>2793</v>
      </c>
      <c r="N92" s="11">
        <v>2793</v>
      </c>
      <c r="O92" s="13">
        <f>SUM(G92:N92)</f>
        <v>2793</v>
      </c>
    </row>
    <row r="93" spans="1:15" x14ac:dyDescent="0.2">
      <c r="A93" s="33">
        <v>7.03</v>
      </c>
      <c r="B93" s="34" t="s">
        <v>296</v>
      </c>
      <c r="C93" s="46" t="s">
        <v>375</v>
      </c>
      <c r="D93" s="93">
        <v>7362.43</v>
      </c>
      <c r="E93" s="87">
        <v>1.27</v>
      </c>
      <c r="F93" s="103">
        <v>9423.91</v>
      </c>
      <c r="M93" s="11">
        <v>4711.96</v>
      </c>
      <c r="N93" s="11">
        <v>4711.96</v>
      </c>
      <c r="O93" s="13">
        <f>SUM(G93:N93)</f>
        <v>9423.92</v>
      </c>
    </row>
    <row r="94" spans="1:15" x14ac:dyDescent="0.2">
      <c r="A94" s="33">
        <v>7.04</v>
      </c>
      <c r="B94" s="34" t="s">
        <v>297</v>
      </c>
      <c r="C94" s="46" t="s">
        <v>374</v>
      </c>
      <c r="D94" s="93">
        <v>81176.08</v>
      </c>
      <c r="E94" s="87">
        <v>2.17</v>
      </c>
      <c r="F94" s="103">
        <v>179399.14</v>
      </c>
      <c r="M94" s="11">
        <v>76971.929999999993</v>
      </c>
      <c r="N94" s="11">
        <v>102427.21</v>
      </c>
      <c r="O94" s="13">
        <f>SUM(G94:N94)</f>
        <v>179399.14</v>
      </c>
    </row>
    <row r="95" spans="1:15" x14ac:dyDescent="0.2">
      <c r="A95" s="33">
        <v>7.05</v>
      </c>
      <c r="B95" s="34" t="s">
        <v>189</v>
      </c>
      <c r="C95" s="46" t="s">
        <v>378</v>
      </c>
      <c r="D95" s="93">
        <v>4.4799999999999995</v>
      </c>
      <c r="E95" s="87">
        <v>2140.08</v>
      </c>
      <c r="F95" s="103">
        <v>9102.24</v>
      </c>
      <c r="N95" s="11">
        <f>9047.38+54.86</f>
        <v>9102.24</v>
      </c>
      <c r="O95" s="13">
        <f>SUM(G95:N95)</f>
        <v>9102.24</v>
      </c>
    </row>
    <row r="96" spans="1:15" x14ac:dyDescent="0.2">
      <c r="A96" s="33"/>
      <c r="B96" s="34"/>
      <c r="C96" s="46"/>
      <c r="D96" s="93"/>
      <c r="E96" s="87"/>
      <c r="F96" s="103"/>
      <c r="O96" s="13"/>
    </row>
    <row r="97" spans="1:16" x14ac:dyDescent="0.2">
      <c r="A97" s="31" t="s">
        <v>298</v>
      </c>
      <c r="B97" s="32" t="s">
        <v>206</v>
      </c>
      <c r="C97" s="53"/>
      <c r="D97" s="102"/>
      <c r="E97" s="47"/>
      <c r="F97" s="104">
        <v>40582.950000000004</v>
      </c>
      <c r="O97" s="90">
        <f>+O98</f>
        <v>40582.949999999997</v>
      </c>
    </row>
    <row r="98" spans="1:16" x14ac:dyDescent="0.2">
      <c r="A98" s="33" t="s">
        <v>299</v>
      </c>
      <c r="B98" s="34" t="s">
        <v>208</v>
      </c>
      <c r="C98" s="46" t="s">
        <v>372</v>
      </c>
      <c r="D98" s="93">
        <v>1</v>
      </c>
      <c r="E98" s="87">
        <v>39021.26</v>
      </c>
      <c r="F98" s="103">
        <v>40582.950000000004</v>
      </c>
      <c r="G98" s="11">
        <v>40582.949999999997</v>
      </c>
      <c r="O98" s="13">
        <f>SUM(G98:N98)</f>
        <v>40582.949999999997</v>
      </c>
    </row>
    <row r="99" spans="1:16" ht="12.75" customHeight="1" thickBot="1" x14ac:dyDescent="0.25">
      <c r="A99" s="14"/>
      <c r="B99" s="14"/>
      <c r="C99" s="14"/>
      <c r="D99" s="14"/>
      <c r="E99" s="14"/>
      <c r="F99" s="92"/>
      <c r="G99" s="14"/>
      <c r="H99" s="14"/>
      <c r="I99" s="14"/>
      <c r="J99" s="14"/>
      <c r="K99" s="14"/>
      <c r="L99" s="14"/>
      <c r="M99" s="14"/>
      <c r="N99" s="14"/>
      <c r="O99" s="13"/>
    </row>
    <row r="100" spans="1:16" x14ac:dyDescent="0.2">
      <c r="A100" s="14"/>
      <c r="B100" s="55" t="s">
        <v>210</v>
      </c>
      <c r="C100" s="56"/>
      <c r="D100" s="56"/>
      <c r="E100" s="56"/>
      <c r="F100" s="56"/>
      <c r="G100" s="57">
        <f t="shared" ref="G100:N100" si="1">+SUM(G7:G98)</f>
        <v>366360.56500000006</v>
      </c>
      <c r="H100" s="57">
        <f t="shared" si="1"/>
        <v>847119.92999999993</v>
      </c>
      <c r="I100" s="57">
        <f t="shared" si="1"/>
        <v>1182358.31</v>
      </c>
      <c r="J100" s="57">
        <f t="shared" si="1"/>
        <v>973196.00999999989</v>
      </c>
      <c r="K100" s="57">
        <f t="shared" si="1"/>
        <v>1196995.9066666667</v>
      </c>
      <c r="L100" s="57">
        <f t="shared" si="1"/>
        <v>1107247.6166666667</v>
      </c>
      <c r="M100" s="57">
        <f t="shared" si="1"/>
        <v>1167629.5066666668</v>
      </c>
      <c r="N100" s="57">
        <f t="shared" si="1"/>
        <v>159077.285</v>
      </c>
      <c r="O100" s="79">
        <f>SUM(G100:N100)</f>
        <v>6999985.1299999999</v>
      </c>
      <c r="P100" s="11"/>
    </row>
    <row r="101" spans="1:16" ht="12.75" customHeight="1" x14ac:dyDescent="0.2">
      <c r="A101" s="14"/>
      <c r="B101" s="58" t="s">
        <v>382</v>
      </c>
      <c r="C101" s="59"/>
      <c r="D101" s="59"/>
      <c r="E101" s="59"/>
      <c r="F101" s="59"/>
      <c r="G101" s="60">
        <f t="shared" ref="G101:N101" si="2">+$P$102*G100</f>
        <v>36517.355676940009</v>
      </c>
      <c r="H101" s="60">
        <f t="shared" si="2"/>
        <v>84437.526142679999</v>
      </c>
      <c r="I101" s="60">
        <f t="shared" si="2"/>
        <v>117852.74690756001</v>
      </c>
      <c r="J101" s="60">
        <f t="shared" si="2"/>
        <v>97004.285492759984</v>
      </c>
      <c r="K101" s="60">
        <f t="shared" si="2"/>
        <v>119311.76399290668</v>
      </c>
      <c r="L101" s="60">
        <f t="shared" si="2"/>
        <v>110366.01343886668</v>
      </c>
      <c r="M101" s="60">
        <f t="shared" si="2"/>
        <v>116384.63870650668</v>
      </c>
      <c r="N101" s="60">
        <f t="shared" si="2"/>
        <v>15856.187459660001</v>
      </c>
      <c r="O101" s="80">
        <f>SUM(G101:N101)</f>
        <v>697730.51781788003</v>
      </c>
    </row>
    <row r="102" spans="1:16" x14ac:dyDescent="0.2">
      <c r="A102" s="14"/>
      <c r="B102" s="58" t="s">
        <v>230</v>
      </c>
      <c r="C102" s="59"/>
      <c r="D102" s="59"/>
      <c r="E102" s="59"/>
      <c r="F102" s="59"/>
      <c r="G102" s="60">
        <f>0.1*G100</f>
        <v>36636.056500000006</v>
      </c>
      <c r="H102" s="60">
        <f t="shared" ref="H102:N102" si="3">0.1*H100</f>
        <v>84711.993000000002</v>
      </c>
      <c r="I102" s="60">
        <f t="shared" si="3"/>
        <v>118235.83100000001</v>
      </c>
      <c r="J102" s="60">
        <f t="shared" si="3"/>
        <v>97319.600999999995</v>
      </c>
      <c r="K102" s="60">
        <f t="shared" si="3"/>
        <v>119699.59066666669</v>
      </c>
      <c r="L102" s="60">
        <f t="shared" si="3"/>
        <v>110724.76166666667</v>
      </c>
      <c r="M102" s="60">
        <f t="shared" si="3"/>
        <v>116762.95066666669</v>
      </c>
      <c r="N102" s="60">
        <f t="shared" si="3"/>
        <v>15907.728500000001</v>
      </c>
      <c r="O102" s="80">
        <f>SUM(G102:N102)</f>
        <v>699998.51300000004</v>
      </c>
      <c r="P102" s="27">
        <v>9.9676000000000001E-2</v>
      </c>
    </row>
    <row r="103" spans="1:16" ht="12.75" customHeight="1" x14ac:dyDescent="0.2">
      <c r="A103" s="14"/>
      <c r="B103" s="61" t="s">
        <v>220</v>
      </c>
      <c r="C103" s="62"/>
      <c r="D103" s="62"/>
      <c r="E103" s="62"/>
      <c r="F103" s="62"/>
      <c r="G103" s="63">
        <f>+G102+G101+G100</f>
        <v>439513.97717694007</v>
      </c>
      <c r="H103" s="63">
        <f t="shared" ref="H103:N103" si="4">+H102+H101+H100</f>
        <v>1016269.4491426799</v>
      </c>
      <c r="I103" s="63">
        <f t="shared" si="4"/>
        <v>1418446.88790756</v>
      </c>
      <c r="J103" s="63">
        <f t="shared" si="4"/>
        <v>1167519.8964927599</v>
      </c>
      <c r="K103" s="63">
        <f t="shared" si="4"/>
        <v>1436007.2613262401</v>
      </c>
      <c r="L103" s="63">
        <f t="shared" si="4"/>
        <v>1328338.3917722001</v>
      </c>
      <c r="M103" s="63">
        <f t="shared" si="4"/>
        <v>1400777.0960398403</v>
      </c>
      <c r="N103" s="63">
        <f t="shared" si="4"/>
        <v>190841.20095966</v>
      </c>
      <c r="O103" s="81">
        <f>SUM(G103:N103)</f>
        <v>8397714.1608178802</v>
      </c>
    </row>
    <row r="104" spans="1:16" ht="13.5" thickBot="1" x14ac:dyDescent="0.25">
      <c r="A104" s="14"/>
      <c r="B104" s="64" t="s">
        <v>234</v>
      </c>
      <c r="C104" s="65"/>
      <c r="D104" s="65"/>
      <c r="E104" s="65"/>
      <c r="F104" s="65"/>
      <c r="G104" s="66">
        <f>0.18*G103</f>
        <v>79112.515891849209</v>
      </c>
      <c r="H104" s="66">
        <f t="shared" ref="H104:N104" si="5">0.18*H103</f>
        <v>182928.50084568237</v>
      </c>
      <c r="I104" s="66">
        <f t="shared" si="5"/>
        <v>255320.43982336079</v>
      </c>
      <c r="J104" s="66">
        <f t="shared" si="5"/>
        <v>210153.58136869679</v>
      </c>
      <c r="K104" s="66">
        <f t="shared" si="5"/>
        <v>258481.30703872323</v>
      </c>
      <c r="L104" s="66">
        <f t="shared" si="5"/>
        <v>239100.91051899601</v>
      </c>
      <c r="M104" s="66">
        <f t="shared" si="5"/>
        <v>252139.87728717123</v>
      </c>
      <c r="N104" s="66">
        <f t="shared" si="5"/>
        <v>34351.416172738798</v>
      </c>
      <c r="O104" s="82">
        <f>SUM(G104:N104)</f>
        <v>1511588.5489472186</v>
      </c>
    </row>
    <row r="105" spans="1:16" ht="12.75" customHeight="1" thickBot="1" x14ac:dyDescent="0.25">
      <c r="A105" s="14"/>
      <c r="B105" s="122" t="s">
        <v>221</v>
      </c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4"/>
      <c r="N105" s="67"/>
      <c r="O105" s="83"/>
    </row>
    <row r="106" spans="1:16" ht="13.5" thickBot="1" x14ac:dyDescent="0.25">
      <c r="A106" s="14"/>
      <c r="B106" s="68" t="s">
        <v>222</v>
      </c>
      <c r="C106" s="69"/>
      <c r="D106" s="69"/>
      <c r="E106" s="69"/>
      <c r="F106" s="69"/>
      <c r="G106" s="70">
        <f>+G104+G103</f>
        <v>518626.49306878925</v>
      </c>
      <c r="H106" s="70">
        <f t="shared" ref="H106:N106" si="6">+H104+H103</f>
        <v>1199197.9499883624</v>
      </c>
      <c r="I106" s="70">
        <f t="shared" si="6"/>
        <v>1673767.3277309209</v>
      </c>
      <c r="J106" s="70">
        <f t="shared" si="6"/>
        <v>1377673.4778614568</v>
      </c>
      <c r="K106" s="70">
        <f t="shared" si="6"/>
        <v>1694488.5683649634</v>
      </c>
      <c r="L106" s="70">
        <f t="shared" si="6"/>
        <v>1567439.3022911961</v>
      </c>
      <c r="M106" s="70">
        <f t="shared" si="6"/>
        <v>1652916.9733270116</v>
      </c>
      <c r="N106" s="70">
        <f t="shared" si="6"/>
        <v>225192.61713239879</v>
      </c>
      <c r="O106" s="84">
        <f>SUM(G106:N106)</f>
        <v>9909302.709765099</v>
      </c>
    </row>
    <row r="107" spans="1:16" ht="12.75" customHeight="1" thickBot="1" x14ac:dyDescent="0.25">
      <c r="A107" s="14"/>
      <c r="B107" s="71"/>
      <c r="C107" s="72"/>
      <c r="D107" s="72"/>
      <c r="E107" s="72"/>
      <c r="F107" s="72"/>
      <c r="G107" s="30"/>
      <c r="H107" s="30"/>
      <c r="I107" s="30"/>
      <c r="J107" s="30"/>
      <c r="K107" s="30"/>
      <c r="L107" s="30"/>
      <c r="M107" s="30"/>
      <c r="N107" s="30"/>
      <c r="O107" s="30"/>
    </row>
    <row r="108" spans="1:16" x14ac:dyDescent="0.2">
      <c r="A108" s="14"/>
      <c r="B108" s="73" t="s">
        <v>235</v>
      </c>
      <c r="C108" s="74"/>
      <c r="D108" s="74"/>
      <c r="E108" s="74"/>
      <c r="F108" s="74"/>
      <c r="G108" s="75">
        <f t="shared" ref="G108:N108" si="7">(G106/$O$106)</f>
        <v>5.2337334750881107E-2</v>
      </c>
      <c r="H108" s="75">
        <f t="shared" si="7"/>
        <v>0.12101738993265546</v>
      </c>
      <c r="I108" s="75">
        <f t="shared" si="7"/>
        <v>0.16890868881031465</v>
      </c>
      <c r="J108" s="75">
        <f t="shared" si="7"/>
        <v>0.13902829676439613</v>
      </c>
      <c r="K108" s="75">
        <f t="shared" si="7"/>
        <v>0.17099977849048184</v>
      </c>
      <c r="L108" s="75">
        <f t="shared" si="7"/>
        <v>0.15817856696885108</v>
      </c>
      <c r="M108" s="75">
        <f t="shared" si="7"/>
        <v>0.1668045695786595</v>
      </c>
      <c r="N108" s="75">
        <f t="shared" si="7"/>
        <v>2.2725374703760261E-2</v>
      </c>
      <c r="O108" s="30"/>
    </row>
    <row r="109" spans="1:16" ht="12.75" customHeight="1" thickBot="1" x14ac:dyDescent="0.25">
      <c r="A109" s="14"/>
      <c r="B109" s="76" t="s">
        <v>236</v>
      </c>
      <c r="C109" s="77"/>
      <c r="D109" s="77"/>
      <c r="E109" s="77"/>
      <c r="F109" s="77"/>
      <c r="G109" s="78">
        <f>G108</f>
        <v>5.2337334750881107E-2</v>
      </c>
      <c r="H109" s="78">
        <f t="shared" ref="H109:M109" si="8">G109+H108</f>
        <v>0.17335472468353658</v>
      </c>
      <c r="I109" s="78">
        <f t="shared" si="8"/>
        <v>0.34226341349385125</v>
      </c>
      <c r="J109" s="78">
        <f t="shared" si="8"/>
        <v>0.48129171025824735</v>
      </c>
      <c r="K109" s="78">
        <f t="shared" si="8"/>
        <v>0.65229148874872922</v>
      </c>
      <c r="L109" s="78">
        <f t="shared" si="8"/>
        <v>0.81047005571758035</v>
      </c>
      <c r="M109" s="78">
        <f t="shared" si="8"/>
        <v>0.97727462529623987</v>
      </c>
      <c r="N109" s="78">
        <f>+N108+M109</f>
        <v>1.0000000000000002</v>
      </c>
      <c r="O109" s="30"/>
    </row>
  </sheetData>
  <mergeCells count="11">
    <mergeCell ref="B105:M105"/>
    <mergeCell ref="A1:M1"/>
    <mergeCell ref="O4:O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.70866141732283472" right="0.70866141732283472" top="0.74803149606299213" bottom="0.74803149606299213" header="0.31496062992125984" footer="0.31496062992125984"/>
  <pageSetup paperSize="8" scale="54" orientation="landscape" r:id="rId1"/>
  <headerFooter>
    <oddHeader>&amp;C “ESTUDIO DEFINITIVO DE LA CARRETERA SUCCHUPAMPA DE CONGOÑA – CRUZ DE CHALPON – SAN ANTONIO DE CHUCUYUC – HUALQUIRO, DISTRITO DE HUARMACA, PROVINCIA DE HUANCABAMBA, REGION PIURA”</oddHeader>
    <oddFooter>&amp;LUNIVERSIDAD NACIONAL “PEDRO RUIZ GALLO”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5"/>
  <sheetViews>
    <sheetView topLeftCell="A59" workbookViewId="0">
      <selection activeCell="I4" sqref="I4:P95"/>
    </sheetView>
  </sheetViews>
  <sheetFormatPr baseColWidth="10" defaultRowHeight="12.75" x14ac:dyDescent="0.2"/>
  <cols>
    <col min="9" max="9" width="14.85546875" customWidth="1"/>
    <col min="10" max="11" width="13.42578125" customWidth="1"/>
    <col min="12" max="13" width="14.28515625" customWidth="1"/>
    <col min="14" max="15" width="14.140625" customWidth="1"/>
    <col min="16" max="16" width="14.7109375" customWidth="1"/>
  </cols>
  <sheetData>
    <row r="1" spans="2:17" ht="13.5" thickBot="1" x14ac:dyDescent="0.25"/>
    <row r="2" spans="2:17" ht="16.5" thickBot="1" x14ac:dyDescent="0.25">
      <c r="I2" s="23" t="s">
        <v>223</v>
      </c>
      <c r="J2" s="24" t="s">
        <v>224</v>
      </c>
      <c r="K2" s="24" t="s">
        <v>225</v>
      </c>
      <c r="L2" s="24" t="s">
        <v>226</v>
      </c>
      <c r="M2" s="24" t="s">
        <v>227</v>
      </c>
      <c r="N2" s="25" t="s">
        <v>228</v>
      </c>
      <c r="O2" s="25" t="s">
        <v>229</v>
      </c>
      <c r="P2" s="24" t="s">
        <v>248</v>
      </c>
      <c r="Q2" s="26" t="s">
        <v>249</v>
      </c>
    </row>
    <row r="3" spans="2:17" x14ac:dyDescent="0.2">
      <c r="B3" s="32" t="s">
        <v>238</v>
      </c>
    </row>
    <row r="4" spans="2:17" x14ac:dyDescent="0.2">
      <c r="B4" s="34" t="s">
        <v>344</v>
      </c>
      <c r="I4" s="11">
        <v>3135.82</v>
      </c>
    </row>
    <row r="5" spans="2:17" x14ac:dyDescent="0.2">
      <c r="B5" s="34" t="s">
        <v>345</v>
      </c>
      <c r="I5" s="11">
        <v>45797.35</v>
      </c>
    </row>
    <row r="6" spans="2:17" x14ac:dyDescent="0.2">
      <c r="B6" s="34" t="s">
        <v>346</v>
      </c>
      <c r="I6" s="11">
        <f>46737.83/2</f>
        <v>23368.915000000001</v>
      </c>
      <c r="J6" s="11"/>
      <c r="K6" s="11"/>
      <c r="L6" s="11"/>
      <c r="M6" s="11"/>
      <c r="N6" s="11"/>
      <c r="O6" s="11"/>
      <c r="P6" s="11">
        <f>46737.83/2</f>
        <v>23368.915000000001</v>
      </c>
      <c r="Q6" s="11"/>
    </row>
    <row r="7" spans="2:17" x14ac:dyDescent="0.2">
      <c r="B7" s="34" t="s">
        <v>347</v>
      </c>
      <c r="I7" s="11">
        <v>14395.27</v>
      </c>
      <c r="J7" s="11">
        <v>10504.47</v>
      </c>
      <c r="K7" s="11">
        <v>4833.7700000000004</v>
      </c>
      <c r="L7" s="11">
        <v>11389.94</v>
      </c>
      <c r="M7" s="11">
        <v>11291.56</v>
      </c>
      <c r="N7" s="11">
        <v>5620.85</v>
      </c>
      <c r="O7" s="11">
        <v>8813.3799999999992</v>
      </c>
    </row>
    <row r="8" spans="2:17" x14ac:dyDescent="0.2">
      <c r="B8" s="34" t="s">
        <v>348</v>
      </c>
      <c r="I8" s="11">
        <v>13049</v>
      </c>
      <c r="J8" s="11"/>
      <c r="K8" s="11"/>
      <c r="L8" s="11"/>
      <c r="M8" s="11"/>
      <c r="N8" s="11"/>
      <c r="O8" s="11"/>
      <c r="P8" s="11"/>
    </row>
    <row r="9" spans="2:17" x14ac:dyDescent="0.2">
      <c r="B9" s="34" t="s">
        <v>349</v>
      </c>
      <c r="I9" s="11">
        <v>7825.65</v>
      </c>
    </row>
    <row r="10" spans="2:17" x14ac:dyDescent="0.2">
      <c r="B10" s="35"/>
    </row>
    <row r="11" spans="2:17" x14ac:dyDescent="0.2">
      <c r="B11" s="32" t="s">
        <v>39</v>
      </c>
    </row>
    <row r="12" spans="2:17" x14ac:dyDescent="0.2">
      <c r="B12" s="34" t="s">
        <v>350</v>
      </c>
      <c r="I12" s="11">
        <v>4510.18</v>
      </c>
      <c r="J12" s="11">
        <v>5387.72</v>
      </c>
      <c r="K12" s="11">
        <v>4279.12</v>
      </c>
      <c r="L12" s="11">
        <v>4729.1099999999997</v>
      </c>
      <c r="M12" s="11">
        <v>2974.04</v>
      </c>
    </row>
    <row r="13" spans="2:17" x14ac:dyDescent="0.2">
      <c r="B13" s="34" t="s">
        <v>351</v>
      </c>
      <c r="I13" s="11">
        <v>76667.210000000006</v>
      </c>
      <c r="J13" s="11">
        <v>158445.57999999999</v>
      </c>
      <c r="K13" s="11">
        <v>153334.43</v>
      </c>
      <c r="L13" s="11">
        <v>158445.57999999999</v>
      </c>
      <c r="M13" s="11">
        <v>158445.57999999999</v>
      </c>
      <c r="N13" s="11">
        <v>102222.95</v>
      </c>
    </row>
    <row r="14" spans="2:17" x14ac:dyDescent="0.2">
      <c r="B14" s="34" t="s">
        <v>352</v>
      </c>
      <c r="K14" s="11">
        <v>97604.74</v>
      </c>
      <c r="L14" s="11">
        <v>63429.599999999999</v>
      </c>
    </row>
    <row r="15" spans="2:17" x14ac:dyDescent="0.2">
      <c r="B15" s="34" t="s">
        <v>353</v>
      </c>
      <c r="J15" s="11">
        <v>71282.42</v>
      </c>
      <c r="K15" s="11">
        <v>63477.120000000003</v>
      </c>
      <c r="L15" s="11">
        <v>29969.72</v>
      </c>
      <c r="M15" s="11">
        <v>46799.63</v>
      </c>
      <c r="N15" s="11">
        <v>80307.03</v>
      </c>
      <c r="O15" s="11">
        <v>25702.11</v>
      </c>
    </row>
    <row r="16" spans="2:17" x14ac:dyDescent="0.2">
      <c r="B16" s="34" t="s">
        <v>354</v>
      </c>
      <c r="J16" s="11">
        <v>41666.980000000003</v>
      </c>
      <c r="K16" s="11">
        <v>38594.839999999997</v>
      </c>
      <c r="L16" s="11">
        <v>14512.72</v>
      </c>
      <c r="M16" s="11">
        <v>28480.98</v>
      </c>
      <c r="N16" s="11">
        <v>35631.870000000003</v>
      </c>
      <c r="O16" s="11">
        <v>31014.66</v>
      </c>
    </row>
    <row r="17" spans="2:15" x14ac:dyDescent="0.2">
      <c r="B17" s="35"/>
    </row>
    <row r="18" spans="2:15" x14ac:dyDescent="0.2">
      <c r="B18" s="32" t="s">
        <v>53</v>
      </c>
    </row>
    <row r="19" spans="2:15" x14ac:dyDescent="0.2">
      <c r="B19" s="37" t="s">
        <v>317</v>
      </c>
    </row>
    <row r="20" spans="2:15" x14ac:dyDescent="0.2">
      <c r="B20" s="34" t="s">
        <v>57</v>
      </c>
      <c r="I20" s="11">
        <v>31256.16</v>
      </c>
      <c r="J20" s="11">
        <v>10505.36</v>
      </c>
      <c r="K20" s="11">
        <v>44321.279999999999</v>
      </c>
      <c r="L20" s="11">
        <v>99.47</v>
      </c>
      <c r="M20" s="11">
        <v>39089.46</v>
      </c>
    </row>
    <row r="21" spans="2:15" x14ac:dyDescent="0.2">
      <c r="B21" s="34" t="s">
        <v>59</v>
      </c>
      <c r="I21" s="11">
        <v>15731.29</v>
      </c>
      <c r="J21" s="11">
        <v>20447.71</v>
      </c>
      <c r="K21" s="11">
        <v>27149.37</v>
      </c>
      <c r="L21" s="11">
        <v>11778.38</v>
      </c>
      <c r="M21" s="11">
        <v>33551.21</v>
      </c>
    </row>
    <row r="22" spans="2:15" x14ac:dyDescent="0.2">
      <c r="B22" s="34" t="s">
        <v>61</v>
      </c>
      <c r="J22" s="11">
        <v>10183.07</v>
      </c>
      <c r="K22" s="11">
        <v>10170</v>
      </c>
      <c r="L22" s="11">
        <v>1448.34</v>
      </c>
      <c r="M22" s="11">
        <v>10381.39</v>
      </c>
      <c r="N22" s="11">
        <v>11871.54</v>
      </c>
      <c r="O22" s="11">
        <v>10179.15</v>
      </c>
    </row>
    <row r="23" spans="2:15" x14ac:dyDescent="0.2">
      <c r="B23" s="34" t="s">
        <v>355</v>
      </c>
      <c r="J23" s="11">
        <v>80836.77</v>
      </c>
      <c r="K23" s="11">
        <v>69890.61</v>
      </c>
      <c r="L23" s="11">
        <v>35401.949999999997</v>
      </c>
      <c r="M23" s="11">
        <v>90976.81</v>
      </c>
      <c r="N23" s="11">
        <v>97678.04</v>
      </c>
      <c r="O23" s="11">
        <v>76100.58</v>
      </c>
    </row>
    <row r="24" spans="2:15" x14ac:dyDescent="0.2">
      <c r="B24" s="37" t="s">
        <v>319</v>
      </c>
    </row>
    <row r="25" spans="2:15" x14ac:dyDescent="0.2">
      <c r="B25" s="34" t="s">
        <v>356</v>
      </c>
      <c r="O25" s="11">
        <v>484833.72</v>
      </c>
    </row>
    <row r="26" spans="2:15" x14ac:dyDescent="0.2">
      <c r="B26" s="35"/>
    </row>
    <row r="27" spans="2:15" x14ac:dyDescent="0.2">
      <c r="B27" s="32" t="s">
        <v>254</v>
      </c>
    </row>
    <row r="28" spans="2:15" x14ac:dyDescent="0.2">
      <c r="B28" s="38" t="s">
        <v>256</v>
      </c>
    </row>
    <row r="29" spans="2:15" x14ac:dyDescent="0.2">
      <c r="B29" s="39" t="s">
        <v>300</v>
      </c>
      <c r="K29" s="11">
        <v>283.82</v>
      </c>
    </row>
    <row r="30" spans="2:15" x14ac:dyDescent="0.2">
      <c r="B30" s="39" t="s">
        <v>329</v>
      </c>
      <c r="K30" s="11">
        <v>711.49</v>
      </c>
    </row>
    <row r="31" spans="2:15" x14ac:dyDescent="0.2">
      <c r="B31" s="39" t="s">
        <v>301</v>
      </c>
      <c r="K31" s="11">
        <v>230.17</v>
      </c>
    </row>
    <row r="32" spans="2:15" x14ac:dyDescent="0.2">
      <c r="B32" s="41" t="s">
        <v>257</v>
      </c>
    </row>
    <row r="33" spans="2:12" x14ac:dyDescent="0.2">
      <c r="B33" s="39" t="s">
        <v>302</v>
      </c>
      <c r="K33" s="11">
        <v>1879.74</v>
      </c>
    </row>
    <row r="34" spans="2:12" x14ac:dyDescent="0.2">
      <c r="B34" s="39" t="s">
        <v>303</v>
      </c>
      <c r="K34" s="11">
        <v>5806.93</v>
      </c>
    </row>
    <row r="35" spans="2:12" x14ac:dyDescent="0.2">
      <c r="B35" s="39" t="s">
        <v>304</v>
      </c>
      <c r="K35" s="11">
        <v>4150.6000000000004</v>
      </c>
    </row>
    <row r="36" spans="2:12" x14ac:dyDescent="0.2">
      <c r="B36" s="41" t="s">
        <v>261</v>
      </c>
    </row>
    <row r="37" spans="2:12" x14ac:dyDescent="0.2">
      <c r="B37" s="39" t="s">
        <v>305</v>
      </c>
      <c r="K37" s="11">
        <v>11039.48</v>
      </c>
    </row>
    <row r="38" spans="2:12" x14ac:dyDescent="0.2">
      <c r="B38" s="39" t="s">
        <v>306</v>
      </c>
      <c r="K38" s="11">
        <v>7680.93</v>
      </c>
      <c r="L38" s="11">
        <v>3315.54</v>
      </c>
    </row>
    <row r="39" spans="2:12" x14ac:dyDescent="0.2">
      <c r="B39" s="39" t="s">
        <v>307</v>
      </c>
      <c r="K39" s="11">
        <v>7353.73</v>
      </c>
      <c r="L39" s="11">
        <v>566.29999999999995</v>
      </c>
    </row>
    <row r="40" spans="2:12" x14ac:dyDescent="0.2">
      <c r="B40" s="41" t="s">
        <v>265</v>
      </c>
    </row>
    <row r="41" spans="2:12" x14ac:dyDescent="0.2">
      <c r="B41" s="39" t="s">
        <v>308</v>
      </c>
      <c r="L41" s="11">
        <v>2082.0700000000002</v>
      </c>
    </row>
    <row r="42" spans="2:12" x14ac:dyDescent="0.2">
      <c r="B42" s="39" t="s">
        <v>309</v>
      </c>
      <c r="L42" s="11">
        <v>6125.29</v>
      </c>
    </row>
    <row r="43" spans="2:12" x14ac:dyDescent="0.2">
      <c r="B43" s="39" t="s">
        <v>310</v>
      </c>
      <c r="L43" s="11">
        <v>4219.8999999999996</v>
      </c>
    </row>
    <row r="44" spans="2:12" x14ac:dyDescent="0.2">
      <c r="B44" s="41" t="s">
        <v>269</v>
      </c>
    </row>
    <row r="45" spans="2:12" x14ac:dyDescent="0.2">
      <c r="B45" s="39" t="s">
        <v>311</v>
      </c>
      <c r="L45" s="11">
        <v>1818.18</v>
      </c>
    </row>
    <row r="46" spans="2:12" x14ac:dyDescent="0.2">
      <c r="B46" s="39" t="s">
        <v>312</v>
      </c>
      <c r="L46" s="11">
        <v>6121.07</v>
      </c>
    </row>
    <row r="47" spans="2:12" x14ac:dyDescent="0.2">
      <c r="B47" s="39" t="s">
        <v>313</v>
      </c>
      <c r="L47" s="11">
        <v>13670.55</v>
      </c>
    </row>
    <row r="48" spans="2:12" x14ac:dyDescent="0.2">
      <c r="B48" s="39" t="s">
        <v>314</v>
      </c>
      <c r="L48" s="11">
        <v>823.87</v>
      </c>
    </row>
    <row r="49" spans="2:15" x14ac:dyDescent="0.2">
      <c r="B49" s="38" t="s">
        <v>315</v>
      </c>
    </row>
    <row r="50" spans="2:15" x14ac:dyDescent="0.2">
      <c r="B50" s="39" t="s">
        <v>357</v>
      </c>
      <c r="M50" s="11">
        <v>1324.51</v>
      </c>
    </row>
    <row r="51" spans="2:15" x14ac:dyDescent="0.2">
      <c r="B51" s="39" t="s">
        <v>329</v>
      </c>
      <c r="M51" s="11">
        <v>6460.23</v>
      </c>
    </row>
    <row r="52" spans="2:15" x14ac:dyDescent="0.2">
      <c r="B52" s="39" t="s">
        <v>301</v>
      </c>
      <c r="M52" s="11">
        <v>1074.1199999999999</v>
      </c>
    </row>
    <row r="53" spans="2:15" x14ac:dyDescent="0.2">
      <c r="B53" s="39" t="s">
        <v>358</v>
      </c>
      <c r="M53" s="11">
        <v>3818.56</v>
      </c>
    </row>
    <row r="54" spans="2:15" x14ac:dyDescent="0.2">
      <c r="B54" s="39" t="s">
        <v>359</v>
      </c>
      <c r="N54" s="11">
        <v>11713.28</v>
      </c>
      <c r="O54" s="11">
        <v>806.56</v>
      </c>
    </row>
    <row r="55" spans="2:15" x14ac:dyDescent="0.2">
      <c r="B55" s="41" t="s">
        <v>330</v>
      </c>
    </row>
    <row r="56" spans="2:15" x14ac:dyDescent="0.2">
      <c r="B56" s="39" t="s">
        <v>360</v>
      </c>
      <c r="M56" s="11">
        <v>1432.78</v>
      </c>
    </row>
    <row r="57" spans="2:15" x14ac:dyDescent="0.2">
      <c r="B57" s="39" t="s">
        <v>361</v>
      </c>
      <c r="O57" s="11">
        <v>3850.75</v>
      </c>
    </row>
    <row r="58" spans="2:15" x14ac:dyDescent="0.2">
      <c r="B58" s="43" t="s">
        <v>331</v>
      </c>
    </row>
    <row r="59" spans="2:15" x14ac:dyDescent="0.2">
      <c r="B59" s="39" t="s">
        <v>362</v>
      </c>
      <c r="M59" s="11">
        <v>3228.28</v>
      </c>
    </row>
    <row r="60" spans="2:15" x14ac:dyDescent="0.2">
      <c r="B60" s="39" t="s">
        <v>363</v>
      </c>
      <c r="M60" s="11">
        <v>2526.2800000000002</v>
      </c>
    </row>
    <row r="61" spans="2:15" x14ac:dyDescent="0.2">
      <c r="B61" s="39" t="s">
        <v>364</v>
      </c>
      <c r="M61" s="11">
        <v>6659.32</v>
      </c>
    </row>
    <row r="62" spans="2:15" x14ac:dyDescent="0.2">
      <c r="B62" s="41" t="s">
        <v>275</v>
      </c>
    </row>
    <row r="63" spans="2:15" x14ac:dyDescent="0.2">
      <c r="B63" s="39" t="s">
        <v>365</v>
      </c>
      <c r="M63" s="11">
        <v>29416.29</v>
      </c>
      <c r="N63" s="11">
        <v>2252.9899999999998</v>
      </c>
    </row>
    <row r="64" spans="2:15" x14ac:dyDescent="0.2">
      <c r="B64" s="39" t="s">
        <v>366</v>
      </c>
      <c r="M64" s="11">
        <v>37005.379999999997</v>
      </c>
      <c r="N64" s="11">
        <v>8022.01</v>
      </c>
    </row>
    <row r="65" spans="2:16" x14ac:dyDescent="0.2">
      <c r="B65" s="39" t="s">
        <v>367</v>
      </c>
      <c r="N65" s="11">
        <v>68675.039999999994</v>
      </c>
    </row>
    <row r="66" spans="2:16" x14ac:dyDescent="0.2">
      <c r="B66" s="41" t="s">
        <v>278</v>
      </c>
    </row>
    <row r="67" spans="2:16" x14ac:dyDescent="0.2">
      <c r="B67" s="44" t="s">
        <v>335</v>
      </c>
      <c r="N67" s="11">
        <v>9226.34</v>
      </c>
    </row>
    <row r="68" spans="2:16" x14ac:dyDescent="0.2">
      <c r="B68" s="44" t="s">
        <v>337</v>
      </c>
      <c r="N68" s="11">
        <v>8703.57</v>
      </c>
    </row>
    <row r="69" spans="2:16" x14ac:dyDescent="0.2">
      <c r="B69" s="44" t="s">
        <v>339</v>
      </c>
      <c r="N69" s="11">
        <v>28949.51</v>
      </c>
    </row>
    <row r="70" spans="2:16" x14ac:dyDescent="0.2">
      <c r="B70" s="41" t="s">
        <v>316</v>
      </c>
    </row>
    <row r="71" spans="2:16" x14ac:dyDescent="0.2">
      <c r="B71" s="44" t="s">
        <v>381</v>
      </c>
      <c r="M71" s="11">
        <v>83876.45</v>
      </c>
      <c r="N71" s="11">
        <v>-20798.82</v>
      </c>
      <c r="O71" s="11">
        <v>-339.72</v>
      </c>
    </row>
    <row r="72" spans="2:16" x14ac:dyDescent="0.2">
      <c r="B72" s="37" t="s">
        <v>71</v>
      </c>
    </row>
    <row r="73" spans="2:16" x14ac:dyDescent="0.2">
      <c r="B73" s="34" t="s">
        <v>284</v>
      </c>
      <c r="J73" s="11">
        <v>13939.74</v>
      </c>
      <c r="K73" s="11">
        <v>13944.41</v>
      </c>
      <c r="L73" s="11">
        <v>13945.07</v>
      </c>
      <c r="M73" s="11">
        <v>12204.53</v>
      </c>
      <c r="N73" s="11">
        <v>12191.85</v>
      </c>
    </row>
    <row r="74" spans="2:16" x14ac:dyDescent="0.2">
      <c r="B74" s="34"/>
    </row>
    <row r="75" spans="2:16" x14ac:dyDescent="0.2">
      <c r="B75" s="32" t="s">
        <v>239</v>
      </c>
    </row>
    <row r="76" spans="2:16" x14ac:dyDescent="0.2">
      <c r="B76" s="34" t="s">
        <v>368</v>
      </c>
      <c r="I76" s="11">
        <v>47318.8</v>
      </c>
      <c r="J76" s="11">
        <v>52444.59</v>
      </c>
      <c r="K76" s="11">
        <v>74054.48</v>
      </c>
      <c r="L76" s="11">
        <v>52444.59</v>
      </c>
      <c r="M76" s="11">
        <v>75746.240000000005</v>
      </c>
      <c r="N76" s="11">
        <v>74054.48</v>
      </c>
      <c r="O76" s="11">
        <v>2839.55</v>
      </c>
      <c r="P76" s="11"/>
    </row>
    <row r="77" spans="2:16" x14ac:dyDescent="0.2">
      <c r="B77" s="34" t="s">
        <v>369</v>
      </c>
      <c r="I77" s="11">
        <v>38900.449999999997</v>
      </c>
      <c r="J77" s="11">
        <v>38467.79</v>
      </c>
      <c r="K77" s="11">
        <v>52955.59</v>
      </c>
      <c r="L77" s="11">
        <v>32256.46</v>
      </c>
      <c r="M77" s="11">
        <v>61566.18</v>
      </c>
      <c r="N77" s="11">
        <v>45191.42</v>
      </c>
      <c r="O77" s="11">
        <v>26257.81</v>
      </c>
      <c r="P77" s="11"/>
    </row>
    <row r="78" spans="2:16" x14ac:dyDescent="0.2">
      <c r="B78" s="34" t="s">
        <v>370</v>
      </c>
      <c r="J78" s="11">
        <v>11224.64</v>
      </c>
      <c r="K78" s="11">
        <v>5937.02</v>
      </c>
      <c r="L78" s="11">
        <v>5838.51</v>
      </c>
      <c r="M78" s="11">
        <v>12866.11</v>
      </c>
      <c r="N78" s="11">
        <v>1347.57</v>
      </c>
      <c r="O78" s="11">
        <v>8495</v>
      </c>
      <c r="P78" s="11"/>
    </row>
    <row r="79" spans="2:16" x14ac:dyDescent="0.2">
      <c r="B79" s="34" t="s">
        <v>371</v>
      </c>
      <c r="J79" s="11">
        <v>321783.09000000003</v>
      </c>
      <c r="K79" s="11">
        <v>482674.64</v>
      </c>
      <c r="L79" s="11">
        <v>498763.8</v>
      </c>
      <c r="M79" s="11">
        <v>498763.8</v>
      </c>
      <c r="N79" s="11">
        <v>482674.64</v>
      </c>
      <c r="O79" s="11">
        <v>386139.71</v>
      </c>
      <c r="P79" s="11"/>
    </row>
    <row r="80" spans="2:16" x14ac:dyDescent="0.2">
      <c r="B80" s="34"/>
    </row>
    <row r="81" spans="2:17" x14ac:dyDescent="0.2">
      <c r="B81" s="32" t="s">
        <v>291</v>
      </c>
    </row>
    <row r="82" spans="2:17" x14ac:dyDescent="0.2">
      <c r="B82" s="34" t="s">
        <v>342</v>
      </c>
      <c r="P82" s="11">
        <v>10708.78</v>
      </c>
    </row>
    <row r="83" spans="2:17" x14ac:dyDescent="0.2">
      <c r="B83" s="34" t="s">
        <v>343</v>
      </c>
      <c r="P83" s="11">
        <v>751.3</v>
      </c>
    </row>
    <row r="84" spans="2:17" x14ac:dyDescent="0.2">
      <c r="B84" s="34" t="s">
        <v>292</v>
      </c>
      <c r="P84" s="11">
        <v>2336.4</v>
      </c>
    </row>
    <row r="85" spans="2:17" x14ac:dyDescent="0.2">
      <c r="B85" s="34" t="s">
        <v>168</v>
      </c>
      <c r="P85" s="11">
        <v>2877.48</v>
      </c>
    </row>
    <row r="86" spans="2:17" x14ac:dyDescent="0.2">
      <c r="B86" s="35"/>
    </row>
    <row r="87" spans="2:17" x14ac:dyDescent="0.2">
      <c r="B87" s="32" t="s">
        <v>294</v>
      </c>
    </row>
    <row r="88" spans="2:17" x14ac:dyDescent="0.2">
      <c r="B88" s="34" t="s">
        <v>181</v>
      </c>
      <c r="I88" s="11">
        <v>3821.52</v>
      </c>
    </row>
    <row r="89" spans="2:17" x14ac:dyDescent="0.2">
      <c r="B89" s="34" t="s">
        <v>295</v>
      </c>
      <c r="P89" s="11">
        <v>2793</v>
      </c>
    </row>
    <row r="90" spans="2:17" x14ac:dyDescent="0.2">
      <c r="B90" s="34" t="s">
        <v>296</v>
      </c>
      <c r="O90" s="11">
        <v>4711.96</v>
      </c>
      <c r="P90" s="11">
        <v>4711.96</v>
      </c>
    </row>
    <row r="91" spans="2:17" x14ac:dyDescent="0.2">
      <c r="B91" s="34" t="s">
        <v>297</v>
      </c>
      <c r="O91" s="11">
        <v>76971.929999999993</v>
      </c>
      <c r="P91" s="11">
        <v>102427.21</v>
      </c>
    </row>
    <row r="92" spans="2:17" x14ac:dyDescent="0.2">
      <c r="B92" s="34" t="s">
        <v>189</v>
      </c>
      <c r="P92" s="11">
        <f>9047.38+54.86</f>
        <v>9102.24</v>
      </c>
      <c r="Q92" s="11"/>
    </row>
    <row r="93" spans="2:17" x14ac:dyDescent="0.2">
      <c r="B93" s="34"/>
    </row>
    <row r="94" spans="2:17" x14ac:dyDescent="0.2">
      <c r="B94" s="32" t="s">
        <v>206</v>
      </c>
    </row>
    <row r="95" spans="2:17" x14ac:dyDescent="0.2">
      <c r="B95" s="34" t="s">
        <v>208</v>
      </c>
      <c r="I95" s="11">
        <v>40582.949999999997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Sheet1</vt:lpstr>
      <vt:lpstr>CRONOGRAMA VALORIZADO</vt:lpstr>
      <vt:lpstr>Hoja1</vt:lpstr>
      <vt:lpstr>'CRONOGRAMA VALORIZADO'!Área_de_impresión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CRISTIAN ZABA</dc:creator>
  <dc:description>Powered by Crystal</dc:description>
  <cp:lastModifiedBy>JOE</cp:lastModifiedBy>
  <cp:lastPrinted>2015-09-21T21:57:17Z</cp:lastPrinted>
  <dcterms:created xsi:type="dcterms:W3CDTF">2015-08-18T02:12:21Z</dcterms:created>
  <dcterms:modified xsi:type="dcterms:W3CDTF">2016-02-04T22:53:47Z</dcterms:modified>
</cp:coreProperties>
</file>