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EECS\Downloads\"/>
    </mc:Choice>
  </mc:AlternateContent>
  <bookViews>
    <workbookView xWindow="0" yWindow="0" windowWidth="20490" windowHeight="7755" activeTab="2"/>
  </bookViews>
  <sheets>
    <sheet name="Datos" sheetId="1" r:id="rId1"/>
    <sheet name="Hoja3" sheetId="3" r:id="rId2"/>
    <sheet name="Dashboard" sheetId="2" r:id="rId3"/>
  </sheets>
  <definedNames>
    <definedName name="SegmentaciónDeDatos_Dia">#N/A</definedName>
    <definedName name="SegmentaciónDeDatos_Meses2">#N/A</definedName>
  </definedNames>
  <calcPr calcId="152511"/>
  <pivotCaches>
    <pivotCache cacheId="2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" i="1" l="1"/>
  <c r="E78" i="1"/>
  <c r="E79" i="1"/>
  <c r="E80" i="1"/>
  <c r="E81" i="1"/>
  <c r="E76" i="1"/>
  <c r="J81" i="1"/>
  <c r="D81" i="1"/>
  <c r="C81" i="1"/>
  <c r="J80" i="1"/>
  <c r="D80" i="1"/>
  <c r="C80" i="1"/>
  <c r="J79" i="1"/>
  <c r="D79" i="1"/>
  <c r="C79" i="1"/>
  <c r="J78" i="1"/>
  <c r="D78" i="1"/>
  <c r="C78" i="1"/>
  <c r="J77" i="1"/>
  <c r="D77" i="1"/>
  <c r="C77" i="1"/>
  <c r="J76" i="1"/>
  <c r="D76" i="1"/>
  <c r="C76" i="1"/>
  <c r="J9" i="1"/>
  <c r="D9" i="1"/>
  <c r="C9" i="1"/>
  <c r="J8" i="1"/>
  <c r="D8" i="1"/>
  <c r="C8" i="1"/>
  <c r="J7" i="1"/>
  <c r="D7" i="1"/>
  <c r="C7" i="1"/>
  <c r="J6" i="1"/>
  <c r="D6" i="1"/>
  <c r="C6" i="1"/>
  <c r="J5" i="1"/>
  <c r="D5" i="1"/>
  <c r="C5" i="1"/>
  <c r="J4" i="1"/>
  <c r="D4" i="1"/>
  <c r="C4" i="1"/>
  <c r="J3" i="1"/>
  <c r="D3" i="1"/>
  <c r="C3" i="1"/>
  <c r="J2" i="1"/>
  <c r="D2" i="1"/>
  <c r="C2" i="1"/>
  <c r="L22" i="2"/>
  <c r="L21" i="2"/>
  <c r="L20" i="2"/>
  <c r="L19" i="2"/>
  <c r="L18" i="2"/>
  <c r="H22" i="2"/>
  <c r="H21" i="2"/>
  <c r="H20" i="2"/>
  <c r="H19" i="2"/>
  <c r="H18" i="2"/>
  <c r="C22" i="2"/>
  <c r="C21" i="2"/>
  <c r="C20" i="2"/>
  <c r="C19" i="2"/>
  <c r="C18" i="2"/>
  <c r="J15" i="1" l="1"/>
  <c r="D15" i="1"/>
  <c r="C15" i="1"/>
  <c r="J14" i="1"/>
  <c r="D14" i="1"/>
  <c r="C14" i="1"/>
  <c r="J13" i="1"/>
  <c r="D13" i="1"/>
  <c r="C13" i="1"/>
  <c r="J12" i="1"/>
  <c r="D12" i="1"/>
  <c r="C12" i="1"/>
  <c r="J11" i="1"/>
  <c r="D11" i="1"/>
  <c r="C11" i="1"/>
  <c r="J10" i="1"/>
  <c r="D10" i="1"/>
  <c r="C10" i="1"/>
  <c r="D26" i="3"/>
  <c r="D17" i="3"/>
  <c r="D16" i="1" l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6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16" i="1"/>
  <c r="J17" i="1"/>
  <c r="J18" i="1"/>
  <c r="J19" i="1"/>
  <c r="J20" i="1"/>
  <c r="J21" i="1"/>
  <c r="J22" i="1"/>
  <c r="J23" i="1"/>
  <c r="J24" i="1"/>
  <c r="J25" i="1"/>
  <c r="C21" i="3"/>
  <c r="D6" i="3"/>
  <c r="C22" i="3"/>
  <c r="C23" i="3"/>
</calcChain>
</file>

<file path=xl/sharedStrings.xml><?xml version="1.0" encoding="utf-8"?>
<sst xmlns="http://schemas.openxmlformats.org/spreadsheetml/2006/main" count="363" uniqueCount="33">
  <si>
    <t>Fecha</t>
  </si>
  <si>
    <t>Tipo</t>
  </si>
  <si>
    <t>Producto</t>
  </si>
  <si>
    <t>Costo</t>
  </si>
  <si>
    <t>Venta</t>
  </si>
  <si>
    <t>Resumen de ventas</t>
  </si>
  <si>
    <t>Bebida</t>
  </si>
  <si>
    <t>San Mateo</t>
  </si>
  <si>
    <t>Suma de Costo</t>
  </si>
  <si>
    <t>Total general</t>
  </si>
  <si>
    <t>Etiquetas de fila</t>
  </si>
  <si>
    <t>Almuerzo</t>
  </si>
  <si>
    <t>Aji de Gallina</t>
  </si>
  <si>
    <t>Resumen de Costos</t>
  </si>
  <si>
    <t>Suma de Venta</t>
  </si>
  <si>
    <t>Resumen de Ganancia</t>
  </si>
  <si>
    <t>Ganancia</t>
  </si>
  <si>
    <t>Suma de Ganancia</t>
  </si>
  <si>
    <t>Bebidas</t>
  </si>
  <si>
    <t>Año</t>
  </si>
  <si>
    <t>Mes</t>
  </si>
  <si>
    <t>may</t>
  </si>
  <si>
    <t>Dia</t>
  </si>
  <si>
    <t>Cantidad</t>
  </si>
  <si>
    <t>cantidad</t>
  </si>
  <si>
    <t>01-may</t>
  </si>
  <si>
    <t>Postre</t>
  </si>
  <si>
    <t>Desayuno</t>
  </si>
  <si>
    <t>Cena</t>
  </si>
  <si>
    <t>Tres Leche</t>
  </si>
  <si>
    <t>Gelatina</t>
  </si>
  <si>
    <t>Jugo Papaya</t>
  </si>
  <si>
    <t>Chaufa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</si>
</sst>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&quot;€&quot;_-;\-* #,##0.00\ &quot;€&quot;_-;_-* &quot;-&quot;??\ &quot;€&quot;_-;_-@_-"/>
    <numFmt numFmtId="165" formatCode="_ [$S/-280A]\ * #,##0.00_ ;_ [$S/-280A]\ * \-#,##0.00_ ;_ [$S/-280A]\ * &quot;-&quot;??_ ;_ @_ "/>
    <numFmt numFmtId="166" formatCode="yyyy"/>
    <numFmt numFmtId="167" formatCode="\ mmmm\ "/>
    <numFmt numFmtId="168" formatCode="mm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168" fontId="0" fillId="0" borderId="0" xfId="0" applyNumberFormat="1"/>
    <xf numFmtId="167" fontId="0" fillId="0" borderId="0" xfId="0" applyNumberFormat="1" applyAlignment="1">
      <alignment horizontal="left" indent="2"/>
    </xf>
    <xf numFmtId="165" fontId="0" fillId="0" borderId="0" xfId="1" applyNumberFormat="1" applyFont="1"/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/>
    <xf numFmtId="0" fontId="0" fillId="4" borderId="7" xfId="0" applyFill="1" applyBorder="1"/>
    <xf numFmtId="0" fontId="0" fillId="6" borderId="8" xfId="0" applyFill="1" applyBorder="1"/>
    <xf numFmtId="0" fontId="0" fillId="2" borderId="9" xfId="0" applyFill="1" applyBorder="1"/>
    <xf numFmtId="0" fontId="0" fillId="5" borderId="8" xfId="0" applyFill="1" applyBorder="1"/>
    <xf numFmtId="0" fontId="0" fillId="3" borderId="10" xfId="0" applyFill="1" applyBorder="1"/>
    <xf numFmtId="0" fontId="0" fillId="4" borderId="11" xfId="0" applyFill="1" applyBorder="1"/>
    <xf numFmtId="0" fontId="0" fillId="6" borderId="11" xfId="0" applyFill="1" applyBorder="1"/>
    <xf numFmtId="0" fontId="0" fillId="2" borderId="11" xfId="0" applyFill="1" applyBorder="1"/>
    <xf numFmtId="0" fontId="0" fillId="5" borderId="12" xfId="0" applyFill="1" applyBorder="1"/>
    <xf numFmtId="0" fontId="0" fillId="5" borderId="9" xfId="0" applyFill="1" applyBorder="1"/>
    <xf numFmtId="0" fontId="0" fillId="0" borderId="0" xfId="0" applyBorder="1"/>
    <xf numFmtId="0" fontId="0" fillId="2" borderId="8" xfId="0" applyFill="1" applyBorder="1"/>
    <xf numFmtId="0" fontId="0" fillId="6" borderId="6" xfId="0" applyFill="1" applyBorder="1"/>
  </cellXfs>
  <cellStyles count="2">
    <cellStyle name="Moneda" xfId="1" builtinId="4"/>
    <cellStyle name="Normal" xfId="0" builtinId="0"/>
  </cellStyles>
  <dxfs count="5">
    <dxf>
      <numFmt numFmtId="0" formatCode="General"/>
    </dxf>
    <dxf>
      <numFmt numFmtId="168" formatCode="mmmm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[ADS Dasboard.xlsx]Hoja3!TablaDinámica1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Hoja3!$F$4:$F$15</c:f>
              <c:multiLvlStrCache>
                <c:ptCount val="5"/>
                <c:lvl>
                  <c:pt idx="0">
                    <c:v>01-may</c:v>
                  </c:pt>
                  <c:pt idx="1">
                    <c:v>01-may</c:v>
                  </c:pt>
                  <c:pt idx="2">
                    <c:v>01-may</c:v>
                  </c:pt>
                  <c:pt idx="3">
                    <c:v>01-may</c:v>
                  </c:pt>
                  <c:pt idx="4">
                    <c:v>01-may</c:v>
                  </c:pt>
                </c:lvl>
                <c:lvl>
                  <c:pt idx="0">
                    <c:v>Almuerzo</c:v>
                  </c:pt>
                  <c:pt idx="1">
                    <c:v>Bebida</c:v>
                  </c:pt>
                  <c:pt idx="2">
                    <c:v>Postre</c:v>
                  </c:pt>
                  <c:pt idx="3">
                    <c:v>Desayuno</c:v>
                  </c:pt>
                  <c:pt idx="4">
                    <c:v>Cena</c:v>
                  </c:pt>
                </c:lvl>
                <c:lvl>
                  <c:pt idx="0">
                    <c:v>may</c:v>
                  </c:pt>
                </c:lvl>
              </c:multiLvlStrCache>
            </c:multiLvlStrRef>
          </c:cat>
          <c:val>
            <c:numRef>
              <c:f>Hoja3!$G$4:$G$15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362-4928-AABA-EF177A338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016000"/>
        <c:axId val="349016392"/>
      </c:barChart>
      <c:catAx>
        <c:axId val="34901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49016392"/>
        <c:crosses val="autoZero"/>
        <c:auto val="1"/>
        <c:lblAlgn val="ctr"/>
        <c:lblOffset val="100"/>
        <c:noMultiLvlLbl val="0"/>
      </c:catAx>
      <c:valAx>
        <c:axId val="34901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4901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[ADS Dasboard.xlsx]Hoja3!TablaDinámica1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</c:pivotFmt>
      <c:pivotFmt>
        <c:idx val="8"/>
        <c:spPr>
          <a:solidFill>
            <a:srgbClr val="FFFF00"/>
          </a:solidFill>
          <a:ln>
            <a:noFill/>
          </a:ln>
          <a:effectLst/>
        </c:spPr>
      </c:pivotFmt>
      <c:pivotFmt>
        <c:idx val="9"/>
        <c:spPr>
          <a:solidFill>
            <a:srgbClr val="00B050"/>
          </a:solidFill>
          <a:ln>
            <a:noFill/>
          </a:ln>
          <a:effectLst/>
        </c:spPr>
      </c:pivotFmt>
      <c:pivotFmt>
        <c:idx val="10"/>
        <c:spPr>
          <a:solidFill>
            <a:srgbClr val="FF0000"/>
          </a:solidFill>
          <a:ln>
            <a:noFill/>
          </a:ln>
          <a:effectLst/>
        </c:spPr>
      </c:pivotFmt>
      <c:pivotFmt>
        <c:idx val="11"/>
        <c:spPr>
          <a:solidFill>
            <a:srgbClr val="00B0F0"/>
          </a:solidFill>
          <a:ln>
            <a:noFill/>
          </a:ln>
          <a:effectLst/>
        </c:spPr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</c:pivotFmt>
      <c:pivotFmt>
        <c:idx val="13"/>
        <c:spPr>
          <a:solidFill>
            <a:srgbClr val="FFFF00"/>
          </a:solidFill>
          <a:ln>
            <a:noFill/>
          </a:ln>
          <a:effectLst/>
        </c:spPr>
      </c:pivotFmt>
      <c:pivotFmt>
        <c:idx val="14"/>
        <c:spPr>
          <a:solidFill>
            <a:srgbClr val="FF0000"/>
          </a:solidFill>
          <a:ln>
            <a:noFill/>
          </a:ln>
          <a:effectLst/>
        </c:spPr>
      </c:pivotFmt>
      <c:pivotFmt>
        <c:idx val="15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276003235444625"/>
          <c:y val="0.16666686550568541"/>
          <c:w val="0.39489195925980952"/>
          <c:h val="0.548794498681100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Hoja3!$G$3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FFE5-41B5-9374-E510A9485E89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FE5-41B5-9374-E510A9485E89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FFE5-41B5-9374-E510A9485E89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4-FFE5-41B5-9374-E510A9485E89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8-FFE5-41B5-9374-E510A9485E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Hoja3!$F$4:$F$15</c:f>
              <c:multiLvlStrCache>
                <c:ptCount val="5"/>
                <c:lvl>
                  <c:pt idx="0">
                    <c:v>01-may</c:v>
                  </c:pt>
                  <c:pt idx="1">
                    <c:v>01-may</c:v>
                  </c:pt>
                  <c:pt idx="2">
                    <c:v>01-may</c:v>
                  </c:pt>
                  <c:pt idx="3">
                    <c:v>01-may</c:v>
                  </c:pt>
                  <c:pt idx="4">
                    <c:v>01-may</c:v>
                  </c:pt>
                </c:lvl>
                <c:lvl>
                  <c:pt idx="0">
                    <c:v>Almuerzo</c:v>
                  </c:pt>
                  <c:pt idx="1">
                    <c:v>Bebida</c:v>
                  </c:pt>
                  <c:pt idx="2">
                    <c:v>Postre</c:v>
                  </c:pt>
                  <c:pt idx="3">
                    <c:v>Desayuno</c:v>
                  </c:pt>
                  <c:pt idx="4">
                    <c:v>Cena</c:v>
                  </c:pt>
                </c:lvl>
                <c:lvl>
                  <c:pt idx="0">
                    <c:v>may</c:v>
                  </c:pt>
                </c:lvl>
              </c:multiLvlStrCache>
            </c:multiLvlStrRef>
          </c:cat>
          <c:val>
            <c:numRef>
              <c:f>Hoja3!$G$4:$G$15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14-4C18-88DC-E9B5AE119A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9017568"/>
        <c:axId val="349017960"/>
      </c:barChart>
      <c:catAx>
        <c:axId val="3490175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49017960"/>
        <c:crosses val="autoZero"/>
        <c:auto val="1"/>
        <c:lblAlgn val="ctr"/>
        <c:lblOffset val="100"/>
        <c:noMultiLvlLbl val="0"/>
      </c:catAx>
      <c:valAx>
        <c:axId val="349017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901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1</xdr:row>
      <xdr:rowOff>180975</xdr:rowOff>
    </xdr:from>
    <xdr:to>
      <xdr:col>12</xdr:col>
      <xdr:colOff>200025</xdr:colOff>
      <xdr:row>15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D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1950" y="3714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323850</xdr:colOff>
      <xdr:row>1</xdr:row>
      <xdr:rowOff>152400</xdr:rowOff>
    </xdr:from>
    <xdr:to>
      <xdr:col>15</xdr:col>
      <xdr:colOff>9525</xdr:colOff>
      <xdr:row>15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Meses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34575" y="3429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</xdr:col>
      <xdr:colOff>547687</xdr:colOff>
      <xdr:row>109</xdr:row>
      <xdr:rowOff>152400</xdr:rowOff>
    </xdr:from>
    <xdr:to>
      <xdr:col>8</xdr:col>
      <xdr:colOff>328612</xdr:colOff>
      <xdr:row>124</xdr:row>
      <xdr:rowOff>38100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752476</xdr:colOff>
      <xdr:row>13</xdr:row>
      <xdr:rowOff>47625</xdr:rowOff>
    </xdr:from>
    <xdr:to>
      <xdr:col>3</xdr:col>
      <xdr:colOff>752476</xdr:colOff>
      <xdr:row>16</xdr:row>
      <xdr:rowOff>171450</xdr:rowOff>
    </xdr:to>
    <xdr:sp macro="" textlink="Hoja3!D6">
      <xdr:nvSpPr>
        <xdr:cNvPr id="2" name="Redondear rectángulo de esquina sencilla 1"/>
        <xdr:cNvSpPr/>
      </xdr:nvSpPr>
      <xdr:spPr>
        <a:xfrm>
          <a:off x="752476" y="2524125"/>
          <a:ext cx="2286000" cy="695325"/>
        </a:xfrm>
        <a:prstGeom prst="round1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BA048D55-3204-4FD2-9D8E-3A99C634EC65}" type="TxLink">
            <a:rPr lang="en-US" sz="1100" b="1" i="0" u="none" strike="noStrike">
              <a:solidFill>
                <a:schemeClr val="bg1"/>
              </a:solidFill>
              <a:latin typeface="Calibri"/>
            </a:rPr>
            <a:pPr algn="ctr"/>
            <a:t> S/ 37.00 </a:t>
          </a:fld>
          <a:endParaRPr lang="es-P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200024</xdr:colOff>
      <xdr:row>14</xdr:row>
      <xdr:rowOff>76200</xdr:rowOff>
    </xdr:from>
    <xdr:to>
      <xdr:col>3</xdr:col>
      <xdr:colOff>570139</xdr:colOff>
      <xdr:row>15</xdr:row>
      <xdr:rowOff>66675</xdr:rowOff>
    </xdr:to>
    <xdr:sp macro="" textlink="">
      <xdr:nvSpPr>
        <xdr:cNvPr id="3" name="CuadroTexto 2"/>
        <xdr:cNvSpPr txBox="1"/>
      </xdr:nvSpPr>
      <xdr:spPr>
        <a:xfrm>
          <a:off x="962024" y="2743200"/>
          <a:ext cx="1894115" cy="1809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600" b="1">
              <a:solidFill>
                <a:schemeClr val="bg1"/>
              </a:solidFill>
            </a:rPr>
            <a:t>Costos</a:t>
          </a:r>
          <a:r>
            <a:rPr lang="es-PE" sz="1600" b="1" baseline="0">
              <a:solidFill>
                <a:schemeClr val="bg1"/>
              </a:solidFill>
            </a:rPr>
            <a:t> </a:t>
          </a:r>
          <a:endParaRPr lang="es-PE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13</xdr:row>
      <xdr:rowOff>9525</xdr:rowOff>
    </xdr:from>
    <xdr:to>
      <xdr:col>8</xdr:col>
      <xdr:colOff>752476</xdr:colOff>
      <xdr:row>16</xdr:row>
      <xdr:rowOff>161925</xdr:rowOff>
    </xdr:to>
    <xdr:sp macro="" textlink="Hoja3!D17">
      <xdr:nvSpPr>
        <xdr:cNvPr id="5" name="Redondear rectángulo de esquina sencilla 4"/>
        <xdr:cNvSpPr/>
      </xdr:nvSpPr>
      <xdr:spPr>
        <a:xfrm>
          <a:off x="4572000" y="2486025"/>
          <a:ext cx="2276476" cy="723900"/>
        </a:xfrm>
        <a:prstGeom prst="round1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A067C80A-C92F-45A5-92B1-1F485F3968FE}" type="TxLink">
            <a:rPr lang="en-US" sz="1100" b="1" i="0" u="none" strike="noStrike">
              <a:solidFill>
                <a:schemeClr val="bg1"/>
              </a:solidFill>
              <a:latin typeface="Calibri"/>
            </a:rPr>
            <a:pPr algn="ctr"/>
            <a:t> S/ 51.80 </a:t>
          </a:fld>
          <a:endParaRPr lang="es-P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371475</xdr:colOff>
      <xdr:row>14</xdr:row>
      <xdr:rowOff>28575</xdr:rowOff>
    </xdr:from>
    <xdr:to>
      <xdr:col>8</xdr:col>
      <xdr:colOff>539353</xdr:colOff>
      <xdr:row>15</xdr:row>
      <xdr:rowOff>19050</xdr:rowOff>
    </xdr:to>
    <xdr:sp macro="" textlink="">
      <xdr:nvSpPr>
        <xdr:cNvPr id="6" name="CuadroTexto 5"/>
        <xdr:cNvSpPr txBox="1"/>
      </xdr:nvSpPr>
      <xdr:spPr>
        <a:xfrm>
          <a:off x="4943475" y="2695575"/>
          <a:ext cx="1691878" cy="1809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600" b="1">
              <a:solidFill>
                <a:schemeClr val="bg1"/>
              </a:solidFill>
            </a:rPr>
            <a:t>Ventas</a:t>
          </a:r>
        </a:p>
      </xdr:txBody>
    </xdr:sp>
    <xdr:clientData/>
  </xdr:twoCellAnchor>
  <xdr:twoCellAnchor>
    <xdr:from>
      <xdr:col>6</xdr:col>
      <xdr:colOff>0</xdr:colOff>
      <xdr:row>22</xdr:row>
      <xdr:rowOff>19050</xdr:rowOff>
    </xdr:from>
    <xdr:to>
      <xdr:col>9</xdr:col>
      <xdr:colOff>0</xdr:colOff>
      <xdr:row>29</xdr:row>
      <xdr:rowOff>142875</xdr:rowOff>
    </xdr:to>
    <xdr:sp macro="" textlink="">
      <xdr:nvSpPr>
        <xdr:cNvPr id="8" name="Redondear rectángulo de esquina sencilla 7"/>
        <xdr:cNvSpPr/>
      </xdr:nvSpPr>
      <xdr:spPr>
        <a:xfrm rot="10800000">
          <a:off x="4572000" y="4410075"/>
          <a:ext cx="2286000" cy="1457325"/>
        </a:xfrm>
        <a:prstGeom prst="round1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752475</xdr:colOff>
      <xdr:row>22</xdr:row>
      <xdr:rowOff>9524</xdr:rowOff>
    </xdr:from>
    <xdr:to>
      <xdr:col>3</xdr:col>
      <xdr:colOff>752475</xdr:colOff>
      <xdr:row>29</xdr:row>
      <xdr:rowOff>152399</xdr:rowOff>
    </xdr:to>
    <xdr:sp macro="" textlink="">
      <xdr:nvSpPr>
        <xdr:cNvPr id="9" name="Redondear rectángulo de esquina sencilla 8"/>
        <xdr:cNvSpPr/>
      </xdr:nvSpPr>
      <xdr:spPr>
        <a:xfrm rot="10800000">
          <a:off x="752475" y="4219574"/>
          <a:ext cx="2286000" cy="1476375"/>
        </a:xfrm>
        <a:prstGeom prst="round1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4</xdr:col>
      <xdr:colOff>581025</xdr:colOff>
      <xdr:row>1</xdr:row>
      <xdr:rowOff>114300</xdr:rowOff>
    </xdr:from>
    <xdr:to>
      <xdr:col>8</xdr:col>
      <xdr:colOff>161925</xdr:colOff>
      <xdr:row>11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Di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9025" y="447675"/>
              <a:ext cx="2628900" cy="1933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476250</xdr:colOff>
      <xdr:row>2</xdr:row>
      <xdr:rowOff>133350</xdr:rowOff>
    </xdr:from>
    <xdr:to>
      <xdr:col>4</xdr:col>
      <xdr:colOff>19050</xdr:colOff>
      <xdr:row>7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Meses2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2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50" y="514350"/>
              <a:ext cx="1828800" cy="885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9</xdr:col>
      <xdr:colOff>752474</xdr:colOff>
      <xdr:row>13</xdr:row>
      <xdr:rowOff>19050</xdr:rowOff>
    </xdr:from>
    <xdr:to>
      <xdr:col>13</xdr:col>
      <xdr:colOff>0</xdr:colOff>
      <xdr:row>16</xdr:row>
      <xdr:rowOff>171450</xdr:rowOff>
    </xdr:to>
    <xdr:sp macro="" textlink="Hoja3!D26">
      <xdr:nvSpPr>
        <xdr:cNvPr id="13" name="Redondear rectángulo de esquina sencilla 12"/>
        <xdr:cNvSpPr/>
      </xdr:nvSpPr>
      <xdr:spPr>
        <a:xfrm>
          <a:off x="7610474" y="2495550"/>
          <a:ext cx="2295526" cy="723900"/>
        </a:xfrm>
        <a:prstGeom prst="round1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4BFDA2B5-D9B4-41D7-8AA1-979948C58D74}" type="TxLink">
            <a:rPr lang="en-US" sz="1200" b="1" i="0" u="none" strike="noStrike">
              <a:solidFill>
                <a:schemeClr val="bg1"/>
              </a:solidFill>
              <a:latin typeface="Calibri"/>
            </a:rPr>
            <a:pPr algn="ctr"/>
            <a:t> S/ 14.80 </a:t>
          </a:fld>
          <a:endParaRPr lang="es-PE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628650</xdr:colOff>
      <xdr:row>13</xdr:row>
      <xdr:rowOff>161925</xdr:rowOff>
    </xdr:from>
    <xdr:to>
      <xdr:col>12</xdr:col>
      <xdr:colOff>209550</xdr:colOff>
      <xdr:row>14</xdr:row>
      <xdr:rowOff>152400</xdr:rowOff>
    </xdr:to>
    <xdr:sp macro="" textlink="">
      <xdr:nvSpPr>
        <xdr:cNvPr id="16" name="CuadroTexto 15"/>
        <xdr:cNvSpPr txBox="1"/>
      </xdr:nvSpPr>
      <xdr:spPr>
        <a:xfrm>
          <a:off x="8248650" y="2638425"/>
          <a:ext cx="1104900" cy="1809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600" b="1">
              <a:solidFill>
                <a:schemeClr val="bg1"/>
              </a:solidFill>
            </a:rPr>
            <a:t>Ganancias</a:t>
          </a:r>
        </a:p>
      </xdr:txBody>
    </xdr:sp>
    <xdr:clientData/>
  </xdr:twoCellAnchor>
  <xdr:twoCellAnchor>
    <xdr:from>
      <xdr:col>9</xdr:col>
      <xdr:colOff>752475</xdr:colOff>
      <xdr:row>22</xdr:row>
      <xdr:rowOff>9525</xdr:rowOff>
    </xdr:from>
    <xdr:to>
      <xdr:col>12</xdr:col>
      <xdr:colOff>752475</xdr:colOff>
      <xdr:row>29</xdr:row>
      <xdr:rowOff>47625</xdr:rowOff>
    </xdr:to>
    <xdr:sp macro="" textlink="">
      <xdr:nvSpPr>
        <xdr:cNvPr id="18" name="Redondear rectángulo de esquina sencilla 17"/>
        <xdr:cNvSpPr/>
      </xdr:nvSpPr>
      <xdr:spPr>
        <a:xfrm rot="10800000">
          <a:off x="7610475" y="4219575"/>
          <a:ext cx="2286000" cy="1371600"/>
        </a:xfrm>
        <a:prstGeom prst="round1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447675</xdr:colOff>
      <xdr:row>22</xdr:row>
      <xdr:rowOff>28575</xdr:rowOff>
    </xdr:from>
    <xdr:to>
      <xdr:col>9</xdr:col>
      <xdr:colOff>561975</xdr:colOff>
      <xdr:row>31</xdr:row>
      <xdr:rowOff>104775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22</xdr:row>
      <xdr:rowOff>85725</xdr:rowOff>
    </xdr:from>
    <xdr:to>
      <xdr:col>9</xdr:col>
      <xdr:colOff>19051</xdr:colOff>
      <xdr:row>25</xdr:row>
      <xdr:rowOff>142875</xdr:rowOff>
    </xdr:to>
    <xdr:sp macro="" textlink="">
      <xdr:nvSpPr>
        <xdr:cNvPr id="14" name="CuadroTexto 13"/>
        <xdr:cNvSpPr txBox="1"/>
      </xdr:nvSpPr>
      <xdr:spPr>
        <a:xfrm>
          <a:off x="5534025" y="4438650"/>
          <a:ext cx="1343026" cy="628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000" b="1">
              <a:solidFill>
                <a:schemeClr val="bg1"/>
              </a:solidFill>
            </a:rPr>
            <a:t>Diagrama</a:t>
          </a:r>
          <a:r>
            <a:rPr lang="es-PE" sz="1000" b="1" baseline="0">
              <a:solidFill>
                <a:schemeClr val="bg1"/>
              </a:solidFill>
            </a:rPr>
            <a:t> de barras , segun categoria</a:t>
          </a:r>
          <a:endParaRPr lang="es-PE" sz="1000" b="1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IEECS" refreshedDate="43636.659446759259" createdVersion="6" refreshedVersion="5" minRefreshableVersion="3" recordCount="148">
  <cacheSource type="worksheet">
    <worksheetSource name="Tabla1"/>
  </cacheSource>
  <cacheFields count="10">
    <cacheField name="Fecha" numFmtId="14">
      <sharedItems containsSemiMixedTypes="0" containsNonDate="0" containsDate="1" containsString="0" minDate="2019-05-01T00:00:00" maxDate="2019-08-27T00:00:00"/>
    </cacheField>
    <cacheField name="Dia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Año" numFmtId="0">
      <sharedItems containsSemiMixedTypes="0" containsString="0" containsNumber="1" containsInteger="1" minValue="2019" maxValue="2019"/>
    </cacheField>
    <cacheField name="Mes" numFmtId="168">
      <sharedItems containsSemiMixedTypes="0" containsNonDate="0" containsDate="1" containsString="0" minDate="2019-05-01T00:00:00" maxDate="2019-08-27T00:00:00" count="118"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1T00:00:00"/>
        <d v="2019-06-20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</sharedItems>
      <fieldGroup par="9" base="3">
        <rangePr groupBy="days" startDate="2019-05-01T00:00:00" endDate="2019-08-27T00:00:00"/>
        <groupItems count="368">
          <s v="&lt;01/05/2019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7/08/2019"/>
        </groupItems>
      </fieldGroup>
    </cacheField>
    <cacheField name="Tipo" numFmtId="0">
      <sharedItems count="5">
        <s v="Bebida"/>
        <s v="Almuerzo"/>
        <s v="Postre"/>
        <s v="Desayuno"/>
        <s v="Cena"/>
      </sharedItems>
    </cacheField>
    <cacheField name="Producto" numFmtId="0">
      <sharedItems/>
    </cacheField>
    <cacheField name="Costo" numFmtId="0">
      <sharedItems containsSemiMixedTypes="0" containsString="0" containsNumber="1" minValue="1" maxValue="4"/>
    </cacheField>
    <cacheField name="Venta" numFmtId="0">
      <sharedItems containsSemiMixedTypes="0" containsString="0" containsNumber="1" minValue="1.5" maxValue="6"/>
    </cacheField>
    <cacheField name="Ganancia" numFmtId="0">
      <sharedItems containsSemiMixedTypes="0" containsString="0" containsNumber="1" minValue="0.30000000000000004" maxValue="2"/>
    </cacheField>
    <cacheField name="Meses2" numFmtId="0" databaseField="0">
      <fieldGroup base="3">
        <rangePr groupBy="months" startDate="2019-05-01T00:00:00" endDate="2019-08-27T00:00:00"/>
        <groupItems count="14">
          <s v="&lt;01/05/2019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7/08/2019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d v="2019-05-01T00:00:00"/>
    <x v="0"/>
    <n v="2019"/>
    <x v="0"/>
    <x v="0"/>
    <s v="San Mateo"/>
    <n v="1.5"/>
    <n v="1.8"/>
    <n v="0.30000000000000004"/>
  </r>
  <r>
    <d v="2019-05-01T00:00:00"/>
    <x v="0"/>
    <n v="2019"/>
    <x v="0"/>
    <x v="1"/>
    <s v="Aji de Gallina"/>
    <n v="4"/>
    <n v="6"/>
    <n v="2"/>
  </r>
  <r>
    <d v="2019-05-01T00:00:00"/>
    <x v="0"/>
    <n v="2019"/>
    <x v="0"/>
    <x v="2"/>
    <s v="Tres Leche"/>
    <n v="2.5"/>
    <n v="4"/>
    <n v="1.5"/>
  </r>
  <r>
    <d v="2019-05-01T00:00:00"/>
    <x v="0"/>
    <n v="2019"/>
    <x v="0"/>
    <x v="2"/>
    <s v="Gelatina"/>
    <n v="1"/>
    <n v="1.5"/>
    <n v="0.5"/>
  </r>
  <r>
    <d v="2019-05-01T00:00:00"/>
    <x v="0"/>
    <n v="2019"/>
    <x v="0"/>
    <x v="3"/>
    <s v="Jugo Papaya"/>
    <n v="3"/>
    <n v="4.5"/>
    <n v="1.5"/>
  </r>
  <r>
    <d v="2019-05-01T00:00:00"/>
    <x v="0"/>
    <n v="2019"/>
    <x v="0"/>
    <x v="4"/>
    <s v="Chaufa"/>
    <n v="3.5"/>
    <n v="4.5"/>
    <n v="1"/>
  </r>
  <r>
    <d v="2019-05-01T00:00:00"/>
    <x v="0"/>
    <n v="2019"/>
    <x v="0"/>
    <x v="0"/>
    <s v="San Mateo"/>
    <n v="1.5"/>
    <n v="1.8"/>
    <n v="0.30000000000000004"/>
  </r>
  <r>
    <d v="2019-05-01T00:00:00"/>
    <x v="0"/>
    <n v="2019"/>
    <x v="0"/>
    <x v="0"/>
    <s v="San Mateo"/>
    <n v="1.5"/>
    <n v="1.8"/>
    <n v="0.30000000000000004"/>
  </r>
  <r>
    <d v="2019-05-01T00:00:00"/>
    <x v="0"/>
    <n v="2019"/>
    <x v="0"/>
    <x v="0"/>
    <s v="San Mateo"/>
    <n v="1.5"/>
    <n v="1.8"/>
    <n v="0.30000000000000004"/>
  </r>
  <r>
    <d v="2019-05-01T00:00:00"/>
    <x v="0"/>
    <n v="2019"/>
    <x v="0"/>
    <x v="1"/>
    <s v="Aji de Gallina"/>
    <n v="4"/>
    <n v="6"/>
    <n v="2"/>
  </r>
  <r>
    <d v="2019-05-01T00:00:00"/>
    <x v="0"/>
    <n v="2019"/>
    <x v="0"/>
    <x v="2"/>
    <s v="Tres Leche"/>
    <n v="2.5"/>
    <n v="4"/>
    <n v="1.5"/>
  </r>
  <r>
    <d v="2019-05-01T00:00:00"/>
    <x v="0"/>
    <n v="2019"/>
    <x v="0"/>
    <x v="2"/>
    <s v="Gelatina"/>
    <n v="1"/>
    <n v="1.5"/>
    <n v="0.5"/>
  </r>
  <r>
    <d v="2019-05-01T00:00:00"/>
    <x v="0"/>
    <n v="2019"/>
    <x v="0"/>
    <x v="3"/>
    <s v="Jugo Papaya"/>
    <n v="3"/>
    <n v="4.5"/>
    <n v="1.5"/>
  </r>
  <r>
    <d v="2019-05-01T00:00:00"/>
    <x v="0"/>
    <n v="2019"/>
    <x v="0"/>
    <x v="4"/>
    <s v="Chaufa"/>
    <n v="3.5"/>
    <n v="4.5"/>
    <n v="1"/>
  </r>
  <r>
    <d v="2019-05-01T00:00:00"/>
    <x v="0"/>
    <n v="2019"/>
    <x v="0"/>
    <x v="0"/>
    <s v="San Mateo"/>
    <n v="1.5"/>
    <n v="1.8"/>
    <n v="0.30000000000000004"/>
  </r>
  <r>
    <d v="2019-05-02T00:00:00"/>
    <x v="1"/>
    <n v="2019"/>
    <x v="1"/>
    <x v="0"/>
    <s v="San Mateo"/>
    <n v="1.5"/>
    <n v="1.8"/>
    <n v="0.30000000000000004"/>
  </r>
  <r>
    <d v="2019-05-03T00:00:00"/>
    <x v="2"/>
    <n v="2019"/>
    <x v="2"/>
    <x v="0"/>
    <s v="San Mateo"/>
    <n v="1.5"/>
    <n v="1.8"/>
    <n v="0.30000000000000004"/>
  </r>
  <r>
    <d v="2019-05-04T00:00:00"/>
    <x v="3"/>
    <n v="2019"/>
    <x v="3"/>
    <x v="0"/>
    <s v="San Mateo"/>
    <n v="1.5"/>
    <n v="1.8"/>
    <n v="0.30000000000000004"/>
  </r>
  <r>
    <d v="2019-05-05T00:00:00"/>
    <x v="4"/>
    <n v="2019"/>
    <x v="4"/>
    <x v="0"/>
    <s v="San Mateo"/>
    <n v="1.5"/>
    <n v="1.8"/>
    <n v="0.30000000000000004"/>
  </r>
  <r>
    <d v="2019-05-06T00:00:00"/>
    <x v="5"/>
    <n v="2019"/>
    <x v="5"/>
    <x v="0"/>
    <s v="San Mateo"/>
    <n v="1.5"/>
    <n v="1.8"/>
    <n v="0.30000000000000004"/>
  </r>
  <r>
    <d v="2019-05-07T00:00:00"/>
    <x v="6"/>
    <n v="2019"/>
    <x v="6"/>
    <x v="0"/>
    <s v="San Mateo"/>
    <n v="1.5"/>
    <n v="1.8"/>
    <n v="0.30000000000000004"/>
  </r>
  <r>
    <d v="2019-05-08T00:00:00"/>
    <x v="7"/>
    <n v="2019"/>
    <x v="7"/>
    <x v="1"/>
    <s v="Aji de Gallina"/>
    <n v="4"/>
    <n v="6"/>
    <n v="2"/>
  </r>
  <r>
    <d v="2019-05-09T00:00:00"/>
    <x v="8"/>
    <n v="2019"/>
    <x v="8"/>
    <x v="1"/>
    <s v="Aji de Gallina"/>
    <n v="4"/>
    <n v="6"/>
    <n v="2"/>
  </r>
  <r>
    <d v="2019-05-10T00:00:00"/>
    <x v="9"/>
    <n v="2019"/>
    <x v="9"/>
    <x v="1"/>
    <s v="Aji de Gallina"/>
    <n v="4"/>
    <n v="6"/>
    <n v="2"/>
  </r>
  <r>
    <d v="2019-05-01T00:00:00"/>
    <x v="0"/>
    <n v="2019"/>
    <x v="0"/>
    <x v="0"/>
    <s v="San Mateo"/>
    <n v="1.5"/>
    <n v="1.8"/>
    <n v="0.30000000000000004"/>
  </r>
  <r>
    <d v="2019-05-02T00:00:00"/>
    <x v="1"/>
    <n v="2019"/>
    <x v="1"/>
    <x v="0"/>
    <s v="San Mateo"/>
    <n v="1.5"/>
    <n v="1.8"/>
    <n v="0.30000000000000004"/>
  </r>
  <r>
    <d v="2019-05-03T00:00:00"/>
    <x v="2"/>
    <n v="2019"/>
    <x v="2"/>
    <x v="0"/>
    <s v="San Mateo"/>
    <n v="1.5"/>
    <n v="1.8"/>
    <n v="0.30000000000000004"/>
  </r>
  <r>
    <d v="2019-05-04T00:00:00"/>
    <x v="3"/>
    <n v="2019"/>
    <x v="3"/>
    <x v="0"/>
    <s v="San Mateo"/>
    <n v="1.5"/>
    <n v="1.8"/>
    <n v="0.30000000000000004"/>
  </r>
  <r>
    <d v="2019-05-05T00:00:00"/>
    <x v="4"/>
    <n v="2019"/>
    <x v="4"/>
    <x v="0"/>
    <s v="San Mateo"/>
    <n v="1.5"/>
    <n v="1.8"/>
    <n v="0.30000000000000004"/>
  </r>
  <r>
    <d v="2019-05-06T00:00:00"/>
    <x v="5"/>
    <n v="2019"/>
    <x v="5"/>
    <x v="0"/>
    <s v="San Mateo"/>
    <n v="1.5"/>
    <n v="1.8"/>
    <n v="0.30000000000000004"/>
  </r>
  <r>
    <d v="2019-05-07T00:00:00"/>
    <x v="6"/>
    <n v="2019"/>
    <x v="6"/>
    <x v="0"/>
    <s v="San Mateo"/>
    <n v="1.5"/>
    <n v="1.8"/>
    <n v="0.30000000000000004"/>
  </r>
  <r>
    <d v="2019-05-08T00:00:00"/>
    <x v="7"/>
    <n v="2019"/>
    <x v="7"/>
    <x v="1"/>
    <s v="Aji de Gallina"/>
    <n v="4"/>
    <n v="6"/>
    <n v="2"/>
  </r>
  <r>
    <d v="2019-05-09T00:00:00"/>
    <x v="8"/>
    <n v="2019"/>
    <x v="8"/>
    <x v="1"/>
    <s v="Aji de Gallina"/>
    <n v="4"/>
    <n v="6"/>
    <n v="2"/>
  </r>
  <r>
    <d v="2019-05-10T00:00:00"/>
    <x v="9"/>
    <n v="2019"/>
    <x v="9"/>
    <x v="1"/>
    <s v="Aji de Gallina"/>
    <n v="4"/>
    <n v="6"/>
    <n v="2"/>
  </r>
  <r>
    <d v="2019-05-11T00:00:00"/>
    <x v="10"/>
    <n v="2019"/>
    <x v="10"/>
    <x v="0"/>
    <s v="San Mateo"/>
    <n v="1.5"/>
    <n v="1.8"/>
    <n v="0.30000000000000004"/>
  </r>
  <r>
    <d v="2019-05-12T00:00:00"/>
    <x v="11"/>
    <n v="2019"/>
    <x v="11"/>
    <x v="0"/>
    <s v="San Mateo"/>
    <n v="1.5"/>
    <n v="1.8"/>
    <n v="0.30000000000000004"/>
  </r>
  <r>
    <d v="2019-05-13T00:00:00"/>
    <x v="12"/>
    <n v="2019"/>
    <x v="12"/>
    <x v="0"/>
    <s v="San Mateo"/>
    <n v="1.5"/>
    <n v="1.8"/>
    <n v="0.30000000000000004"/>
  </r>
  <r>
    <d v="2019-05-14T00:00:00"/>
    <x v="13"/>
    <n v="2019"/>
    <x v="13"/>
    <x v="0"/>
    <s v="San Mateo"/>
    <n v="1.5"/>
    <n v="1.8"/>
    <n v="0.30000000000000004"/>
  </r>
  <r>
    <d v="2019-05-15T00:00:00"/>
    <x v="14"/>
    <n v="2019"/>
    <x v="14"/>
    <x v="0"/>
    <s v="San Mateo"/>
    <n v="1.5"/>
    <n v="1.8"/>
    <n v="0.30000000000000004"/>
  </r>
  <r>
    <d v="2019-05-16T00:00:00"/>
    <x v="15"/>
    <n v="2019"/>
    <x v="15"/>
    <x v="1"/>
    <s v="Aji de Gallina"/>
    <n v="4"/>
    <n v="6"/>
    <n v="2"/>
  </r>
  <r>
    <d v="2019-05-17T00:00:00"/>
    <x v="16"/>
    <n v="2019"/>
    <x v="16"/>
    <x v="1"/>
    <s v="Aji de Gallina"/>
    <n v="4"/>
    <n v="6"/>
    <n v="2"/>
  </r>
  <r>
    <d v="2019-05-18T00:00:00"/>
    <x v="17"/>
    <n v="2019"/>
    <x v="17"/>
    <x v="1"/>
    <s v="Aji de Gallina"/>
    <n v="4"/>
    <n v="6"/>
    <n v="2"/>
  </r>
  <r>
    <d v="2019-05-19T00:00:00"/>
    <x v="18"/>
    <n v="2019"/>
    <x v="18"/>
    <x v="0"/>
    <s v="San Mateo"/>
    <n v="1.5"/>
    <n v="1.8"/>
    <n v="0.30000000000000004"/>
  </r>
  <r>
    <d v="2019-05-20T00:00:00"/>
    <x v="19"/>
    <n v="2019"/>
    <x v="19"/>
    <x v="0"/>
    <s v="San Mateo"/>
    <n v="1.5"/>
    <n v="1.8"/>
    <n v="0.30000000000000004"/>
  </r>
  <r>
    <d v="2019-05-21T00:00:00"/>
    <x v="20"/>
    <n v="2019"/>
    <x v="20"/>
    <x v="0"/>
    <s v="San Mateo"/>
    <n v="1.5"/>
    <n v="1.8"/>
    <n v="0.30000000000000004"/>
  </r>
  <r>
    <d v="2019-05-22T00:00:00"/>
    <x v="21"/>
    <n v="2019"/>
    <x v="21"/>
    <x v="0"/>
    <s v="San Mateo"/>
    <n v="1.5"/>
    <n v="1.8"/>
    <n v="0.30000000000000004"/>
  </r>
  <r>
    <d v="2019-05-23T00:00:00"/>
    <x v="22"/>
    <n v="2019"/>
    <x v="22"/>
    <x v="0"/>
    <s v="San Mateo"/>
    <n v="1.5"/>
    <n v="1.8"/>
    <n v="0.30000000000000004"/>
  </r>
  <r>
    <d v="2019-05-24T00:00:00"/>
    <x v="23"/>
    <n v="2019"/>
    <x v="23"/>
    <x v="0"/>
    <s v="San Mateo"/>
    <n v="1.5"/>
    <n v="1.8"/>
    <n v="0.30000000000000004"/>
  </r>
  <r>
    <d v="2019-05-25T00:00:00"/>
    <x v="24"/>
    <n v="2019"/>
    <x v="24"/>
    <x v="0"/>
    <s v="San Mateo"/>
    <n v="1.5"/>
    <n v="1.8"/>
    <n v="0.30000000000000004"/>
  </r>
  <r>
    <d v="2019-05-26T00:00:00"/>
    <x v="25"/>
    <n v="2019"/>
    <x v="25"/>
    <x v="1"/>
    <s v="Aji de Gallina"/>
    <n v="4"/>
    <n v="6"/>
    <n v="2"/>
  </r>
  <r>
    <d v="2019-05-27T00:00:00"/>
    <x v="26"/>
    <n v="2019"/>
    <x v="26"/>
    <x v="1"/>
    <s v="Aji de Gallina"/>
    <n v="4"/>
    <n v="6"/>
    <n v="2"/>
  </r>
  <r>
    <d v="2019-05-28T00:00:00"/>
    <x v="27"/>
    <n v="2019"/>
    <x v="27"/>
    <x v="1"/>
    <s v="Aji de Gallina"/>
    <n v="4"/>
    <n v="6"/>
    <n v="2"/>
  </r>
  <r>
    <d v="2019-05-29T00:00:00"/>
    <x v="28"/>
    <n v="2019"/>
    <x v="28"/>
    <x v="0"/>
    <s v="San Mateo"/>
    <n v="1.5"/>
    <n v="1.8"/>
    <n v="0.30000000000000004"/>
  </r>
  <r>
    <d v="2019-05-30T00:00:00"/>
    <x v="29"/>
    <n v="2019"/>
    <x v="29"/>
    <x v="0"/>
    <s v="San Mateo"/>
    <n v="1.5"/>
    <n v="1.8"/>
    <n v="0.30000000000000004"/>
  </r>
  <r>
    <d v="2019-05-31T00:00:00"/>
    <x v="30"/>
    <n v="2019"/>
    <x v="30"/>
    <x v="0"/>
    <s v="San Mateo"/>
    <n v="1.5"/>
    <n v="1.8"/>
    <n v="0.30000000000000004"/>
  </r>
  <r>
    <d v="2019-06-01T00:00:00"/>
    <x v="0"/>
    <n v="2019"/>
    <x v="31"/>
    <x v="0"/>
    <s v="San Mateo"/>
    <n v="1.5"/>
    <n v="1.8"/>
    <n v="0.30000000000000004"/>
  </r>
  <r>
    <d v="2019-06-02T00:00:00"/>
    <x v="1"/>
    <n v="2019"/>
    <x v="32"/>
    <x v="0"/>
    <s v="San Mateo"/>
    <n v="1.5"/>
    <n v="1.8"/>
    <n v="0.30000000000000004"/>
  </r>
  <r>
    <d v="2019-06-03T00:00:00"/>
    <x v="2"/>
    <n v="2019"/>
    <x v="33"/>
    <x v="1"/>
    <s v="Aji de Gallina"/>
    <n v="4"/>
    <n v="6"/>
    <n v="2"/>
  </r>
  <r>
    <d v="2019-06-04T00:00:00"/>
    <x v="3"/>
    <n v="2019"/>
    <x v="34"/>
    <x v="1"/>
    <s v="Aji de Gallina"/>
    <n v="4"/>
    <n v="6"/>
    <n v="2"/>
  </r>
  <r>
    <d v="2019-06-05T00:00:00"/>
    <x v="4"/>
    <n v="2019"/>
    <x v="35"/>
    <x v="1"/>
    <s v="Aji de Gallina"/>
    <n v="4"/>
    <n v="6"/>
    <n v="2"/>
  </r>
  <r>
    <d v="2019-06-06T00:00:00"/>
    <x v="5"/>
    <n v="2019"/>
    <x v="36"/>
    <x v="0"/>
    <s v="San Mateo"/>
    <n v="1.5"/>
    <n v="1.8"/>
    <n v="0.30000000000000004"/>
  </r>
  <r>
    <d v="2019-06-07T00:00:00"/>
    <x v="6"/>
    <n v="2019"/>
    <x v="37"/>
    <x v="0"/>
    <s v="San Mateo"/>
    <n v="1.5"/>
    <n v="1.8"/>
    <n v="0.30000000000000004"/>
  </r>
  <r>
    <d v="2019-06-08T00:00:00"/>
    <x v="7"/>
    <n v="2019"/>
    <x v="38"/>
    <x v="0"/>
    <s v="San Mateo"/>
    <n v="1.5"/>
    <n v="1.8"/>
    <n v="0.30000000000000004"/>
  </r>
  <r>
    <d v="2019-06-09T00:00:00"/>
    <x v="8"/>
    <n v="2019"/>
    <x v="39"/>
    <x v="0"/>
    <s v="San Mateo"/>
    <n v="1.5"/>
    <n v="1.8"/>
    <n v="0.30000000000000004"/>
  </r>
  <r>
    <d v="2019-06-10T00:00:00"/>
    <x v="9"/>
    <n v="2019"/>
    <x v="40"/>
    <x v="0"/>
    <s v="San Mateo"/>
    <n v="1.5"/>
    <n v="1.8"/>
    <n v="0.30000000000000004"/>
  </r>
  <r>
    <d v="2019-06-11T00:00:00"/>
    <x v="10"/>
    <n v="2019"/>
    <x v="41"/>
    <x v="0"/>
    <s v="San Mateo"/>
    <n v="1.5"/>
    <n v="1.8"/>
    <n v="0.30000000000000004"/>
  </r>
  <r>
    <d v="2019-06-12T00:00:00"/>
    <x v="11"/>
    <n v="2019"/>
    <x v="42"/>
    <x v="0"/>
    <s v="San Mateo"/>
    <n v="1.5"/>
    <n v="1.8"/>
    <n v="0.30000000000000004"/>
  </r>
  <r>
    <d v="2019-06-13T00:00:00"/>
    <x v="12"/>
    <n v="2019"/>
    <x v="43"/>
    <x v="1"/>
    <s v="Aji de Gallina"/>
    <n v="4"/>
    <n v="6"/>
    <n v="2"/>
  </r>
  <r>
    <d v="2019-06-14T00:00:00"/>
    <x v="13"/>
    <n v="2019"/>
    <x v="44"/>
    <x v="1"/>
    <s v="Aji de Gallina"/>
    <n v="4"/>
    <n v="6"/>
    <n v="2"/>
  </r>
  <r>
    <d v="2019-06-15T00:00:00"/>
    <x v="14"/>
    <n v="2019"/>
    <x v="45"/>
    <x v="1"/>
    <s v="Aji de Gallina"/>
    <n v="4"/>
    <n v="6"/>
    <n v="2"/>
  </r>
  <r>
    <d v="2019-06-16T00:00:00"/>
    <x v="15"/>
    <n v="2019"/>
    <x v="46"/>
    <x v="0"/>
    <s v="San Mateo"/>
    <n v="1.5"/>
    <n v="1.8"/>
    <n v="0.30000000000000004"/>
  </r>
  <r>
    <d v="2019-06-17T00:00:00"/>
    <x v="16"/>
    <n v="2019"/>
    <x v="47"/>
    <x v="0"/>
    <s v="San Mateo"/>
    <n v="1.5"/>
    <n v="1.8"/>
    <n v="0.30000000000000004"/>
  </r>
  <r>
    <d v="2019-06-18T00:00:00"/>
    <x v="17"/>
    <n v="2019"/>
    <x v="48"/>
    <x v="0"/>
    <s v="San Mateo"/>
    <n v="1.5"/>
    <n v="1.8"/>
    <n v="0.30000000000000004"/>
  </r>
  <r>
    <d v="2019-06-19T00:00:00"/>
    <x v="18"/>
    <n v="2019"/>
    <x v="49"/>
    <x v="0"/>
    <s v="San Mateo"/>
    <n v="1.5"/>
    <n v="1.8"/>
    <n v="0.30000000000000004"/>
  </r>
  <r>
    <d v="2019-06-21T00:00:00"/>
    <x v="20"/>
    <n v="2019"/>
    <x v="50"/>
    <x v="1"/>
    <s v="Aji de Gallina"/>
    <n v="4"/>
    <n v="6"/>
    <n v="2"/>
  </r>
  <r>
    <d v="2019-06-21T00:00:00"/>
    <x v="20"/>
    <n v="2019"/>
    <x v="50"/>
    <x v="2"/>
    <s v="Tres Leche"/>
    <n v="2.5"/>
    <n v="4"/>
    <n v="1.5"/>
  </r>
  <r>
    <d v="2019-06-21T00:00:00"/>
    <x v="20"/>
    <n v="2019"/>
    <x v="50"/>
    <x v="2"/>
    <s v="Gelatina"/>
    <n v="1"/>
    <n v="1.5"/>
    <n v="0.5"/>
  </r>
  <r>
    <d v="2019-06-21T00:00:00"/>
    <x v="20"/>
    <n v="2019"/>
    <x v="50"/>
    <x v="3"/>
    <s v="Jugo Papaya"/>
    <n v="3"/>
    <n v="4.5"/>
    <n v="1.5"/>
  </r>
  <r>
    <d v="2019-06-21T00:00:00"/>
    <x v="20"/>
    <n v="2019"/>
    <x v="50"/>
    <x v="4"/>
    <s v="Chaufa"/>
    <n v="3.5"/>
    <n v="4.5"/>
    <n v="1"/>
  </r>
  <r>
    <d v="2019-06-21T00:00:00"/>
    <x v="20"/>
    <n v="2019"/>
    <x v="51"/>
    <x v="0"/>
    <s v="San Mateo"/>
    <n v="1.5"/>
    <n v="1.8"/>
    <n v="0.30000000000000004"/>
  </r>
  <r>
    <d v="2019-06-20T00:00:00"/>
    <x v="19"/>
    <n v="2019"/>
    <x v="51"/>
    <x v="0"/>
    <s v="San Mateo"/>
    <n v="1.5"/>
    <n v="1.8"/>
    <n v="0.30000000000000004"/>
  </r>
  <r>
    <d v="2019-06-21T00:00:00"/>
    <x v="20"/>
    <n v="2019"/>
    <x v="50"/>
    <x v="1"/>
    <s v="Aji de Gallina"/>
    <n v="4"/>
    <n v="6"/>
    <n v="2"/>
  </r>
  <r>
    <d v="2019-06-22T00:00:00"/>
    <x v="21"/>
    <n v="2019"/>
    <x v="52"/>
    <x v="1"/>
    <s v="Aji de Gallina"/>
    <n v="4"/>
    <n v="6"/>
    <n v="2"/>
  </r>
  <r>
    <d v="2019-06-23T00:00:00"/>
    <x v="22"/>
    <n v="2019"/>
    <x v="53"/>
    <x v="1"/>
    <s v="Aji de Gallina"/>
    <n v="4"/>
    <n v="6"/>
    <n v="2"/>
  </r>
  <r>
    <d v="2019-06-24T00:00:00"/>
    <x v="23"/>
    <n v="2019"/>
    <x v="54"/>
    <x v="0"/>
    <s v="San Mateo"/>
    <n v="1.5"/>
    <n v="1.8"/>
    <n v="0.30000000000000004"/>
  </r>
  <r>
    <d v="2019-06-25T00:00:00"/>
    <x v="24"/>
    <n v="2019"/>
    <x v="55"/>
    <x v="0"/>
    <s v="San Mateo"/>
    <n v="1.5"/>
    <n v="1.8"/>
    <n v="0.30000000000000004"/>
  </r>
  <r>
    <d v="2019-06-26T00:00:00"/>
    <x v="25"/>
    <n v="2019"/>
    <x v="56"/>
    <x v="0"/>
    <s v="San Mateo"/>
    <n v="1.5"/>
    <n v="1.8"/>
    <n v="0.30000000000000004"/>
  </r>
  <r>
    <d v="2019-06-27T00:00:00"/>
    <x v="26"/>
    <n v="2019"/>
    <x v="57"/>
    <x v="0"/>
    <s v="San Mateo"/>
    <n v="1.5"/>
    <n v="1.8"/>
    <n v="0.30000000000000004"/>
  </r>
  <r>
    <d v="2019-06-28T00:00:00"/>
    <x v="27"/>
    <n v="2019"/>
    <x v="58"/>
    <x v="0"/>
    <s v="San Mateo"/>
    <n v="1.5"/>
    <n v="1.8"/>
    <n v="0.30000000000000004"/>
  </r>
  <r>
    <d v="2019-06-29T00:00:00"/>
    <x v="28"/>
    <n v="2019"/>
    <x v="59"/>
    <x v="0"/>
    <s v="San Mateo"/>
    <n v="1.5"/>
    <n v="1.8"/>
    <n v="0.30000000000000004"/>
  </r>
  <r>
    <d v="2019-06-30T00:00:00"/>
    <x v="29"/>
    <n v="2019"/>
    <x v="60"/>
    <x v="0"/>
    <s v="San Mateo"/>
    <n v="1.5"/>
    <n v="1.8"/>
    <n v="0.30000000000000004"/>
  </r>
  <r>
    <d v="2019-07-01T00:00:00"/>
    <x v="0"/>
    <n v="2019"/>
    <x v="61"/>
    <x v="1"/>
    <s v="Aji de Gallina"/>
    <n v="4"/>
    <n v="6"/>
    <n v="2"/>
  </r>
  <r>
    <d v="2019-07-02T00:00:00"/>
    <x v="1"/>
    <n v="2019"/>
    <x v="62"/>
    <x v="1"/>
    <s v="Aji de Gallina"/>
    <n v="4"/>
    <n v="6"/>
    <n v="2"/>
  </r>
  <r>
    <d v="2019-07-03T00:00:00"/>
    <x v="2"/>
    <n v="2019"/>
    <x v="63"/>
    <x v="1"/>
    <s v="Aji de Gallina"/>
    <n v="4"/>
    <n v="6"/>
    <n v="2"/>
  </r>
  <r>
    <d v="2019-07-04T00:00:00"/>
    <x v="3"/>
    <n v="2019"/>
    <x v="64"/>
    <x v="0"/>
    <s v="San Mateo"/>
    <n v="1.5"/>
    <n v="1.8"/>
    <n v="0.30000000000000004"/>
  </r>
  <r>
    <d v="2019-07-05T00:00:00"/>
    <x v="4"/>
    <n v="2019"/>
    <x v="65"/>
    <x v="0"/>
    <s v="San Mateo"/>
    <n v="1.5"/>
    <n v="1.8"/>
    <n v="0.30000000000000004"/>
  </r>
  <r>
    <d v="2019-07-06T00:00:00"/>
    <x v="5"/>
    <n v="2019"/>
    <x v="66"/>
    <x v="0"/>
    <s v="San Mateo"/>
    <n v="1.5"/>
    <n v="1.8"/>
    <n v="0.30000000000000004"/>
  </r>
  <r>
    <d v="2019-07-07T00:00:00"/>
    <x v="6"/>
    <n v="2019"/>
    <x v="67"/>
    <x v="0"/>
    <s v="San Mateo"/>
    <n v="1.5"/>
    <n v="1.8"/>
    <n v="0.30000000000000004"/>
  </r>
  <r>
    <d v="2019-07-08T00:00:00"/>
    <x v="7"/>
    <n v="2019"/>
    <x v="68"/>
    <x v="0"/>
    <s v="San Mateo"/>
    <n v="1.5"/>
    <n v="1.8"/>
    <n v="0.30000000000000004"/>
  </r>
  <r>
    <d v="2019-07-09T00:00:00"/>
    <x v="8"/>
    <n v="2019"/>
    <x v="69"/>
    <x v="1"/>
    <s v="Aji de Gallina"/>
    <n v="4"/>
    <n v="6"/>
    <n v="2"/>
  </r>
  <r>
    <d v="2019-07-10T00:00:00"/>
    <x v="9"/>
    <n v="2019"/>
    <x v="70"/>
    <x v="1"/>
    <s v="Aji de Gallina"/>
    <n v="4"/>
    <n v="6"/>
    <n v="2"/>
  </r>
  <r>
    <d v="2019-07-11T00:00:00"/>
    <x v="10"/>
    <n v="2019"/>
    <x v="71"/>
    <x v="1"/>
    <s v="Aji de Gallina"/>
    <n v="4"/>
    <n v="6"/>
    <n v="2"/>
  </r>
  <r>
    <d v="2019-07-12T00:00:00"/>
    <x v="11"/>
    <n v="2019"/>
    <x v="72"/>
    <x v="0"/>
    <s v="San Mateo"/>
    <n v="1.5"/>
    <n v="1.8"/>
    <n v="0.30000000000000004"/>
  </r>
  <r>
    <d v="2019-07-13T00:00:00"/>
    <x v="12"/>
    <n v="2019"/>
    <x v="73"/>
    <x v="0"/>
    <s v="San Mateo"/>
    <n v="1.5"/>
    <n v="1.8"/>
    <n v="0.30000000000000004"/>
  </r>
  <r>
    <d v="2019-07-14T00:00:00"/>
    <x v="13"/>
    <n v="2019"/>
    <x v="74"/>
    <x v="0"/>
    <s v="San Mateo"/>
    <n v="1.5"/>
    <n v="1.8"/>
    <n v="0.30000000000000004"/>
  </r>
  <r>
    <d v="2019-07-15T00:00:00"/>
    <x v="14"/>
    <n v="2019"/>
    <x v="75"/>
    <x v="0"/>
    <s v="San Mateo"/>
    <n v="1.5"/>
    <n v="1.8"/>
    <n v="0.30000000000000004"/>
  </r>
  <r>
    <d v="2019-07-16T00:00:00"/>
    <x v="15"/>
    <n v="2019"/>
    <x v="76"/>
    <x v="0"/>
    <s v="San Mateo"/>
    <n v="1.5"/>
    <n v="1.8"/>
    <n v="0.30000000000000004"/>
  </r>
  <r>
    <d v="2019-07-17T00:00:00"/>
    <x v="16"/>
    <n v="2019"/>
    <x v="77"/>
    <x v="0"/>
    <s v="San Mateo"/>
    <n v="1.5"/>
    <n v="1.8"/>
    <n v="0.30000000000000004"/>
  </r>
  <r>
    <d v="2019-07-18T00:00:00"/>
    <x v="17"/>
    <n v="2019"/>
    <x v="78"/>
    <x v="0"/>
    <s v="San Mateo"/>
    <n v="1.5"/>
    <n v="1.8"/>
    <n v="0.30000000000000004"/>
  </r>
  <r>
    <d v="2019-07-19T00:00:00"/>
    <x v="18"/>
    <n v="2019"/>
    <x v="79"/>
    <x v="1"/>
    <s v="Aji de Gallina"/>
    <n v="4"/>
    <n v="6"/>
    <n v="2"/>
  </r>
  <r>
    <d v="2019-07-20T00:00:00"/>
    <x v="19"/>
    <n v="2019"/>
    <x v="80"/>
    <x v="1"/>
    <s v="Aji de Gallina"/>
    <n v="4"/>
    <n v="6"/>
    <n v="2"/>
  </r>
  <r>
    <d v="2019-07-21T00:00:00"/>
    <x v="20"/>
    <n v="2019"/>
    <x v="81"/>
    <x v="1"/>
    <s v="Aji de Gallina"/>
    <n v="4"/>
    <n v="6"/>
    <n v="2"/>
  </r>
  <r>
    <d v="2019-07-22T00:00:00"/>
    <x v="21"/>
    <n v="2019"/>
    <x v="82"/>
    <x v="0"/>
    <s v="San Mateo"/>
    <n v="1.5"/>
    <n v="1.8"/>
    <n v="0.30000000000000004"/>
  </r>
  <r>
    <d v="2019-07-23T00:00:00"/>
    <x v="22"/>
    <n v="2019"/>
    <x v="83"/>
    <x v="0"/>
    <s v="San Mateo"/>
    <n v="1.5"/>
    <n v="1.8"/>
    <n v="0.30000000000000004"/>
  </r>
  <r>
    <d v="2019-07-24T00:00:00"/>
    <x v="23"/>
    <n v="2019"/>
    <x v="84"/>
    <x v="0"/>
    <s v="San Mateo"/>
    <n v="1.5"/>
    <n v="1.8"/>
    <n v="0.30000000000000004"/>
  </r>
  <r>
    <d v="2019-07-25T00:00:00"/>
    <x v="24"/>
    <n v="2019"/>
    <x v="85"/>
    <x v="0"/>
    <s v="San Mateo"/>
    <n v="1.5"/>
    <n v="1.8"/>
    <n v="0.30000000000000004"/>
  </r>
  <r>
    <d v="2019-07-26T00:00:00"/>
    <x v="25"/>
    <n v="2019"/>
    <x v="86"/>
    <x v="0"/>
    <s v="San Mateo"/>
    <n v="1.5"/>
    <n v="1.8"/>
    <n v="0.30000000000000004"/>
  </r>
  <r>
    <d v="2019-07-27T00:00:00"/>
    <x v="26"/>
    <n v="2019"/>
    <x v="87"/>
    <x v="1"/>
    <s v="Aji de Gallina"/>
    <n v="4"/>
    <n v="6"/>
    <n v="2"/>
  </r>
  <r>
    <d v="2019-07-28T00:00:00"/>
    <x v="27"/>
    <n v="2019"/>
    <x v="88"/>
    <x v="1"/>
    <s v="Aji de Gallina"/>
    <n v="4"/>
    <n v="6"/>
    <n v="2"/>
  </r>
  <r>
    <d v="2019-07-29T00:00:00"/>
    <x v="28"/>
    <n v="2019"/>
    <x v="89"/>
    <x v="1"/>
    <s v="Aji de Gallina"/>
    <n v="4"/>
    <n v="6"/>
    <n v="2"/>
  </r>
  <r>
    <d v="2019-07-30T00:00:00"/>
    <x v="29"/>
    <n v="2019"/>
    <x v="90"/>
    <x v="0"/>
    <s v="San Mateo"/>
    <n v="1.5"/>
    <n v="1.8"/>
    <n v="0.30000000000000004"/>
  </r>
  <r>
    <d v="2019-07-31T00:00:00"/>
    <x v="30"/>
    <n v="2019"/>
    <x v="91"/>
    <x v="0"/>
    <s v="San Mateo"/>
    <n v="1.5"/>
    <n v="1.8"/>
    <n v="0.30000000000000004"/>
  </r>
  <r>
    <d v="2019-08-01T00:00:00"/>
    <x v="0"/>
    <n v="2019"/>
    <x v="92"/>
    <x v="0"/>
    <s v="San Mateo"/>
    <n v="1.5"/>
    <n v="1.8"/>
    <n v="0.30000000000000004"/>
  </r>
  <r>
    <d v="2019-08-02T00:00:00"/>
    <x v="1"/>
    <n v="2019"/>
    <x v="93"/>
    <x v="0"/>
    <s v="San Mateo"/>
    <n v="1.5"/>
    <n v="1.8"/>
    <n v="0.30000000000000004"/>
  </r>
  <r>
    <d v="2019-08-03T00:00:00"/>
    <x v="2"/>
    <n v="2019"/>
    <x v="94"/>
    <x v="0"/>
    <s v="San Mateo"/>
    <n v="1.5"/>
    <n v="1.8"/>
    <n v="0.30000000000000004"/>
  </r>
  <r>
    <d v="2019-08-04T00:00:00"/>
    <x v="3"/>
    <n v="2019"/>
    <x v="95"/>
    <x v="0"/>
    <s v="San Mateo"/>
    <n v="1.5"/>
    <n v="1.8"/>
    <n v="0.30000000000000004"/>
  </r>
  <r>
    <d v="2019-08-05T00:00:00"/>
    <x v="4"/>
    <n v="2019"/>
    <x v="96"/>
    <x v="0"/>
    <s v="San Mateo"/>
    <n v="1.5"/>
    <n v="1.8"/>
    <n v="0.30000000000000004"/>
  </r>
  <r>
    <d v="2019-08-06T00:00:00"/>
    <x v="5"/>
    <n v="2019"/>
    <x v="97"/>
    <x v="1"/>
    <s v="Aji de Gallina"/>
    <n v="4"/>
    <n v="6"/>
    <n v="2"/>
  </r>
  <r>
    <d v="2019-08-07T00:00:00"/>
    <x v="6"/>
    <n v="2019"/>
    <x v="98"/>
    <x v="1"/>
    <s v="Aji de Gallina"/>
    <n v="4"/>
    <n v="6"/>
    <n v="2"/>
  </r>
  <r>
    <d v="2019-08-08T00:00:00"/>
    <x v="7"/>
    <n v="2019"/>
    <x v="99"/>
    <x v="1"/>
    <s v="Aji de Gallina"/>
    <n v="4"/>
    <n v="6"/>
    <n v="2"/>
  </r>
  <r>
    <d v="2019-08-09T00:00:00"/>
    <x v="8"/>
    <n v="2019"/>
    <x v="100"/>
    <x v="0"/>
    <s v="San Mateo"/>
    <n v="1.5"/>
    <n v="1.8"/>
    <n v="0.30000000000000004"/>
  </r>
  <r>
    <d v="2019-08-10T00:00:00"/>
    <x v="9"/>
    <n v="2019"/>
    <x v="101"/>
    <x v="0"/>
    <s v="San Mateo"/>
    <n v="1.5"/>
    <n v="1.8"/>
    <n v="0.30000000000000004"/>
  </r>
  <r>
    <d v="2019-08-11T00:00:00"/>
    <x v="10"/>
    <n v="2019"/>
    <x v="102"/>
    <x v="0"/>
    <s v="San Mateo"/>
    <n v="1.5"/>
    <n v="1.8"/>
    <n v="0.30000000000000004"/>
  </r>
  <r>
    <d v="2019-08-12T00:00:00"/>
    <x v="11"/>
    <n v="2019"/>
    <x v="103"/>
    <x v="0"/>
    <s v="San Mateo"/>
    <n v="1.5"/>
    <n v="1.8"/>
    <n v="0.30000000000000004"/>
  </r>
  <r>
    <d v="2019-08-13T00:00:00"/>
    <x v="12"/>
    <n v="2019"/>
    <x v="104"/>
    <x v="0"/>
    <s v="San Mateo"/>
    <n v="1.5"/>
    <n v="1.8"/>
    <n v="0.30000000000000004"/>
  </r>
  <r>
    <d v="2019-08-14T00:00:00"/>
    <x v="13"/>
    <n v="2019"/>
    <x v="105"/>
    <x v="1"/>
    <s v="Aji de Gallina"/>
    <n v="4"/>
    <n v="6"/>
    <n v="2"/>
  </r>
  <r>
    <d v="2019-08-15T00:00:00"/>
    <x v="14"/>
    <n v="2019"/>
    <x v="106"/>
    <x v="1"/>
    <s v="Aji de Gallina"/>
    <n v="4"/>
    <n v="6"/>
    <n v="2"/>
  </r>
  <r>
    <d v="2019-08-16T00:00:00"/>
    <x v="15"/>
    <n v="2019"/>
    <x v="107"/>
    <x v="1"/>
    <s v="Aji de Gallina"/>
    <n v="4"/>
    <n v="6"/>
    <n v="2"/>
  </r>
  <r>
    <d v="2019-08-17T00:00:00"/>
    <x v="16"/>
    <n v="2019"/>
    <x v="108"/>
    <x v="0"/>
    <s v="San Mateo"/>
    <n v="1.5"/>
    <n v="1.8"/>
    <n v="0.30000000000000004"/>
  </r>
  <r>
    <d v="2019-08-18T00:00:00"/>
    <x v="17"/>
    <n v="2019"/>
    <x v="109"/>
    <x v="0"/>
    <s v="San Mateo"/>
    <n v="1.5"/>
    <n v="1.8"/>
    <n v="0.30000000000000004"/>
  </r>
  <r>
    <d v="2019-08-19T00:00:00"/>
    <x v="18"/>
    <n v="2019"/>
    <x v="110"/>
    <x v="0"/>
    <s v="San Mateo"/>
    <n v="1.5"/>
    <n v="1.8"/>
    <n v="0.30000000000000004"/>
  </r>
  <r>
    <d v="2019-08-20T00:00:00"/>
    <x v="19"/>
    <n v="2019"/>
    <x v="111"/>
    <x v="0"/>
    <s v="San Mateo"/>
    <n v="1.5"/>
    <n v="1.8"/>
    <n v="0.30000000000000004"/>
  </r>
  <r>
    <d v="2019-08-21T00:00:00"/>
    <x v="20"/>
    <n v="2019"/>
    <x v="112"/>
    <x v="0"/>
    <s v="San Mateo"/>
    <n v="1.5"/>
    <n v="1.8"/>
    <n v="0.30000000000000004"/>
  </r>
  <r>
    <d v="2019-08-22T00:00:00"/>
    <x v="21"/>
    <n v="2019"/>
    <x v="113"/>
    <x v="0"/>
    <s v="San Mateo"/>
    <n v="1.5"/>
    <n v="1.8"/>
    <n v="0.30000000000000004"/>
  </r>
  <r>
    <d v="2019-08-23T00:00:00"/>
    <x v="22"/>
    <n v="2019"/>
    <x v="114"/>
    <x v="0"/>
    <s v="San Mateo"/>
    <n v="1.5"/>
    <n v="1.8"/>
    <n v="0.30000000000000004"/>
  </r>
  <r>
    <d v="2019-08-24T00:00:00"/>
    <x v="23"/>
    <n v="2019"/>
    <x v="115"/>
    <x v="1"/>
    <s v="Aji de Gallina"/>
    <n v="4"/>
    <n v="6"/>
    <n v="2"/>
  </r>
  <r>
    <d v="2019-08-25T00:00:00"/>
    <x v="24"/>
    <n v="2019"/>
    <x v="116"/>
    <x v="1"/>
    <s v="Aji de Gallina"/>
    <n v="4"/>
    <n v="6"/>
    <n v="2"/>
  </r>
  <r>
    <d v="2019-08-26T00:00:00"/>
    <x v="25"/>
    <n v="2019"/>
    <x v="117"/>
    <x v="1"/>
    <s v="Aji de Gallina"/>
    <n v="4"/>
    <n v="6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" cacheId="20" applyNumberFormats="0" applyBorderFormats="0" applyFontFormats="0" applyPatternFormats="0" applyAlignmentFormats="0" applyWidthHeightFormats="1" dataCaption="Valores" updatedVersion="5" minRefreshableVersion="3" useAutoFormatting="1" itemPrintTitles="1" createdVersion="6" indent="0" outline="1" outlineData="1" multipleFieldFilters="0">
  <location ref="A11:C17" firstHeaderRow="0" firstDataRow="1" firstDataCol="1"/>
  <pivotFields count="10">
    <pivotField numFmtId="14" showAll="0"/>
    <pivotField showAll="0" defaultSubtotal="0">
      <items count="3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</items>
    </pivotField>
    <pivotField numFmtId="166" showAll="0" defaultSubtotal="0"/>
    <pivotField numFmtId="167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Row" showAll="0" sortType="ascending">
      <items count="6">
        <item x="1"/>
        <item x="0"/>
        <item x="4"/>
        <item x="3"/>
        <item x="2"/>
        <item t="default"/>
      </items>
    </pivotField>
    <pivotField showAll="0"/>
    <pivotField showAll="0"/>
    <pivotField dataField="1" showAll="0"/>
    <pivotField showAll="0" defaultSubtotal="0"/>
    <pivotField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enta" fld="7" baseField="0" baseItem="0"/>
    <dataField name="Cantidad" fld="7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20" applyNumberFormats="0" applyBorderFormats="0" applyFontFormats="0" applyPatternFormats="0" applyAlignmentFormats="0" applyWidthHeightFormats="1" dataCaption="Valores" updatedVersion="5" minRefreshableVersion="3" useAutoFormatting="1" itemPrintTitles="1" createdVersion="6" indent="0" outline="1" outlineData="1" multipleFieldFilters="0">
  <location ref="A3:C9" firstHeaderRow="0" firstDataRow="1" firstDataCol="1"/>
  <pivotFields count="10">
    <pivotField numFmtId="14" showAll="0"/>
    <pivotField showAll="0" defaultSubtotal="0">
      <items count="3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</items>
    </pivotField>
    <pivotField numFmtId="166" showAll="0" defaultSubtotal="0"/>
    <pivotField numFmtId="167" showAll="0" defaultSubtotal="0">
      <items count="36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</items>
    </pivotField>
    <pivotField axis="axisRow" showAll="0" sortType="ascending">
      <items count="6">
        <item x="1"/>
        <item x="0"/>
        <item x="4"/>
        <item x="3"/>
        <item x="2"/>
        <item t="default"/>
      </items>
    </pivotField>
    <pivotField showAll="0"/>
    <pivotField dataField="1" showAll="0"/>
    <pivotField showAll="0"/>
    <pivotField showAll="0" defaultSubtotal="0"/>
    <pivotField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osto" fld="6" baseField="0" baseItem="0"/>
    <dataField name="Cantidad" fld="6" subtotal="count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5" minRefreshableVersion="3" useAutoFormatting="1" itemPrintTitles="1" createdVersion="6" indent="0" outline="1" outlineData="1" multipleFieldFilters="0" chartFormat="14">
  <location ref="F3:G15" firstHeaderRow="1" firstDataRow="1" firstDataCol="1"/>
  <pivotFields count="10">
    <pivotField numFmtId="14" showAll="0" includeNewItemsInFilter="1"/>
    <pivotField showAll="0" defaultSubtotal="0">
      <items count="3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</items>
    </pivotField>
    <pivotField numFmtId="166" showAll="0" defaultSubtotal="0"/>
    <pivotField axis="axisRow" numFmtId="167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dataField="1" showAll="0"/>
    <pivotField showAll="0"/>
    <pivotField showAll="0" defaultSubtotal="0"/>
    <pivotField axis="axisRow"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3">
    <field x="9"/>
    <field x="4"/>
    <field x="3"/>
  </rowFields>
  <rowItems count="12">
    <i>
      <x v="5"/>
    </i>
    <i r="1">
      <x/>
    </i>
    <i r="2">
      <x v="122"/>
    </i>
    <i r="1">
      <x v="1"/>
    </i>
    <i r="2">
      <x v="122"/>
    </i>
    <i r="1">
      <x v="2"/>
    </i>
    <i r="2">
      <x v="122"/>
    </i>
    <i r="1">
      <x v="3"/>
    </i>
    <i r="2">
      <x v="122"/>
    </i>
    <i r="1">
      <x v="4"/>
    </i>
    <i r="2">
      <x v="122"/>
    </i>
    <i t="grand">
      <x/>
    </i>
  </rowItems>
  <colItems count="1">
    <i/>
  </colItems>
  <dataFields count="1">
    <dataField name="cantidad" fld="6" subtotal="count" baseField="5" baseItem="1"/>
  </dataFields>
  <chartFormats count="16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>
      <pivotArea type="data" outline="0" fieldPosition="0">
        <references count="4">
          <reference field="4294967294" count="1" selected="0">
            <x v="0"/>
          </reference>
          <reference field="3" count="1" selected="0">
            <x v="122"/>
          </reference>
          <reference field="4" count="1" selected="0">
            <x v="0"/>
          </reference>
          <reference field="9" count="1" selected="0">
            <x v="5"/>
          </reference>
        </references>
      </pivotArea>
    </chartFormat>
    <chartFormat chart="13" format="8">
      <pivotArea type="data" outline="0" fieldPosition="0">
        <references count="4">
          <reference field="4294967294" count="1" selected="0">
            <x v="0"/>
          </reference>
          <reference field="3" count="1" selected="0">
            <x v="122"/>
          </reference>
          <reference field="4" count="1" selected="0">
            <x v="1"/>
          </reference>
          <reference field="9" count="1" selected="0">
            <x v="5"/>
          </reference>
        </references>
      </pivotArea>
    </chartFormat>
    <chartFormat chart="13" format="9">
      <pivotArea type="data" outline="0" fieldPosition="0">
        <references count="4">
          <reference field="4294967294" count="1" selected="0">
            <x v="0"/>
          </reference>
          <reference field="3" count="1" selected="0">
            <x v="122"/>
          </reference>
          <reference field="4" count="1" selected="0">
            <x v="2"/>
          </reference>
          <reference field="9" count="1" selected="0">
            <x v="5"/>
          </reference>
        </references>
      </pivotArea>
    </chartFormat>
    <chartFormat chart="13" format="10">
      <pivotArea type="data" outline="0" fieldPosition="0">
        <references count="4">
          <reference field="4294967294" count="1" selected="0">
            <x v="0"/>
          </reference>
          <reference field="3" count="1" selected="0">
            <x v="122"/>
          </reference>
          <reference field="4" count="1" selected="0">
            <x v="3"/>
          </reference>
          <reference field="9" count="1" selected="0">
            <x v="5"/>
          </reference>
        </references>
      </pivotArea>
    </chartFormat>
    <chartFormat chart="13" format="11">
      <pivotArea type="data" outline="0" fieldPosition="0">
        <references count="4">
          <reference field="4294967294" count="1" selected="0">
            <x v="0"/>
          </reference>
          <reference field="3" count="1" selected="0">
            <x v="122"/>
          </reference>
          <reference field="4" count="1" selected="0">
            <x v="4"/>
          </reference>
          <reference field="9" count="1" selected="0">
            <x v="5"/>
          </reference>
        </references>
      </pivotArea>
    </chartFormat>
    <chartFormat chart="13" format="12">
      <pivotArea type="data" outline="0" fieldPosition="0">
        <references count="4">
          <reference field="4294967294" count="1" selected="0">
            <x v="0"/>
          </reference>
          <reference field="3" count="1" selected="0">
            <x v="173"/>
          </reference>
          <reference field="4" count="1" selected="0">
            <x v="0"/>
          </reference>
          <reference field="9" count="1" selected="0">
            <x v="6"/>
          </reference>
        </references>
      </pivotArea>
    </chartFormat>
    <chartFormat chart="13" format="13">
      <pivotArea type="data" outline="0" fieldPosition="0">
        <references count="4">
          <reference field="4294967294" count="1" selected="0">
            <x v="0"/>
          </reference>
          <reference field="3" count="1" selected="0">
            <x v="172"/>
          </reference>
          <reference field="4" count="1" selected="0">
            <x v="1"/>
          </reference>
          <reference field="9" count="1" selected="0">
            <x v="6"/>
          </reference>
        </references>
      </pivotArea>
    </chartFormat>
    <chartFormat chart="13" format="14">
      <pivotArea type="data" outline="0" fieldPosition="0">
        <references count="4">
          <reference field="4294967294" count="1" selected="0">
            <x v="0"/>
          </reference>
          <reference field="3" count="1" selected="0">
            <x v="173"/>
          </reference>
          <reference field="4" count="1" selected="0">
            <x v="3"/>
          </reference>
          <reference field="9" count="1" selected="0">
            <x v="6"/>
          </reference>
        </references>
      </pivotArea>
    </chartFormat>
    <chartFormat chart="13" format="15">
      <pivotArea type="data" outline="0" fieldPosition="0">
        <references count="4">
          <reference field="4294967294" count="1" selected="0">
            <x v="0"/>
          </reference>
          <reference field="3" count="1" selected="0">
            <x v="173"/>
          </reference>
          <reference field="4" count="1" selected="0">
            <x v="4"/>
          </reference>
          <reference field="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4" cacheId="20" applyNumberFormats="0" applyBorderFormats="0" applyFontFormats="0" applyPatternFormats="0" applyAlignmentFormats="0" applyWidthHeightFormats="1" dataCaption="Valores" updatedVersion="5" minRefreshableVersion="3" useAutoFormatting="1" itemPrintTitles="1" createdVersion="6" indent="0" outline="1" outlineData="1" multipleFieldFilters="0">
  <location ref="A20:B26" firstHeaderRow="1" firstDataRow="1" firstDataCol="1"/>
  <pivotFields count="10">
    <pivotField numFmtId="14" showAll="0"/>
    <pivotField showAll="0" defaultSubtotal="0">
      <items count="3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</items>
    </pivotField>
    <pivotField numFmtId="166" showAll="0" defaultSubtotal="0"/>
    <pivotField numFmtId="167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Row" showAll="0" sortType="ascending">
      <items count="6">
        <item x="1"/>
        <item x="0"/>
        <item x="4"/>
        <item x="3"/>
        <item x="2"/>
        <item t="default"/>
      </items>
    </pivotField>
    <pivotField showAll="0"/>
    <pivotField showAll="0"/>
    <pivotField showAll="0"/>
    <pivotField dataField="1" showAll="0" defaultSubtotal="0"/>
    <pivotField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Ganancia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Dia" sourceName="Dia">
  <pivotTables>
    <pivotTable tabId="3" name="TablaDinámica2"/>
    <pivotTable tabId="3" name="TablaDinámica1"/>
    <pivotTable tabId="3" name="TablaDinámica3"/>
    <pivotTable tabId="3" name="TablaDinámica4"/>
  </pivotTables>
  <data>
    <tabular pivotCacheId="1">
      <items count="31">
        <i x="0" s="1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/>
        <i x="25"/>
        <i x="26"/>
        <i x="27"/>
        <i x="28"/>
        <i x="29"/>
        <i x="3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eses2" sourceName="Meses2">
  <pivotTables>
    <pivotTable tabId="3" name="TablaDinámica2"/>
    <pivotTable tabId="3" name="TablaDinámica1"/>
    <pivotTable tabId="3" name="TablaDinámica3"/>
    <pivotTable tabId="3" name="TablaDinámica4"/>
  </pivotTables>
  <data>
    <tabular pivotCacheId="1">
      <items count="14">
        <i x="5" s="1"/>
        <i x="6"/>
        <i x="7"/>
        <i x="8"/>
        <i x="1" nd="1"/>
        <i x="2" nd="1"/>
        <i x="3" nd="1"/>
        <i x="4" nd="1"/>
        <i x="9" nd="1"/>
        <i x="10" nd="1"/>
        <i x="11" nd="1"/>
        <i x="12" nd="1"/>
        <i x="0" nd="1"/>
        <i x="1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ia" cache="SegmentaciónDeDatos_Dia" caption="Dia" startItem="4" rowHeight="241300"/>
  <slicer name="Meses2" cache="SegmentaciónDeDatos_Meses2" caption="Meses2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ia 1" cache="SegmentaciónDeDatos_Dia" caption="Dia" columnCount="6" rowHeight="241300"/>
  <slicer name="Meses2 1" cache="SegmentaciónDeDatos_Meses2" caption="Meses2" columnCount="2" rowHeight="241300"/>
</slicers>
</file>

<file path=xl/tables/table1.xml><?xml version="1.0" encoding="utf-8"?>
<table xmlns="http://schemas.openxmlformats.org/spreadsheetml/2006/main" id="1" name="Tabla1" displayName="Tabla1" ref="B1:J149" totalsRowShown="0">
  <autoFilter ref="B1:J149"/>
  <tableColumns count="9">
    <tableColumn id="8" name="Fecha" dataDxfId="4"/>
    <tableColumn id="9" name="Dia" dataDxfId="3">
      <calculatedColumnFormula>DAY(Tabla1[[#This Row],[Fecha]])</calculatedColumnFormula>
    </tableColumn>
    <tableColumn id="7" name="Año" dataDxfId="2">
      <calculatedColumnFormula>YEAR(Tabla1[[#This Row],[Fecha]])</calculatedColumnFormula>
    </tableColumn>
    <tableColumn id="1" name="Mes" dataDxfId="1"/>
    <tableColumn id="2" name="Tipo"/>
    <tableColumn id="3" name="Producto"/>
    <tableColumn id="4" name="Costo"/>
    <tableColumn id="5" name="Venta"/>
    <tableColumn id="6" name="Ganancia" dataDxfId="0">
      <calculatedColumnFormula>Tabla1[[#This Row],[Venta]]-Tabla1[[#This Row],[Costo]]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9"/>
  <sheetViews>
    <sheetView workbookViewId="0">
      <selection activeCell="F18" sqref="F18"/>
    </sheetView>
  </sheetViews>
  <sheetFormatPr baseColWidth="10" defaultRowHeight="15" x14ac:dyDescent="0.25"/>
  <cols>
    <col min="4" max="4" width="12.140625" bestFit="1" customWidth="1"/>
    <col min="5" max="5" width="11.85546875" bestFit="1" customWidth="1"/>
  </cols>
  <sheetData>
    <row r="1" spans="2:10" x14ac:dyDescent="0.25">
      <c r="B1" t="s">
        <v>0</v>
      </c>
      <c r="C1" t="s">
        <v>22</v>
      </c>
      <c r="D1" t="s">
        <v>19</v>
      </c>
      <c r="E1" t="s">
        <v>20</v>
      </c>
      <c r="F1" t="s">
        <v>1</v>
      </c>
      <c r="G1" t="s">
        <v>2</v>
      </c>
      <c r="H1" t="s">
        <v>3</v>
      </c>
      <c r="I1" t="s">
        <v>4</v>
      </c>
      <c r="J1" t="s">
        <v>16</v>
      </c>
    </row>
    <row r="2" spans="2:10" x14ac:dyDescent="0.25">
      <c r="B2" s="1">
        <v>43586</v>
      </c>
      <c r="C2" s="2">
        <f>DAY(Tabla1[[#This Row],[Fecha]])</f>
        <v>1</v>
      </c>
      <c r="D2" s="2">
        <f>YEAR(Tabla1[[#This Row],[Fecha]])</f>
        <v>2019</v>
      </c>
      <c r="E2" s="8">
        <v>43586</v>
      </c>
      <c r="F2" t="s">
        <v>6</v>
      </c>
      <c r="G2" t="s">
        <v>7</v>
      </c>
      <c r="H2">
        <v>1.5</v>
      </c>
      <c r="I2">
        <v>1.8</v>
      </c>
      <c r="J2">
        <f>Tabla1[[#This Row],[Venta]]-Tabla1[[#This Row],[Costo]]</f>
        <v>0.30000000000000004</v>
      </c>
    </row>
    <row r="3" spans="2:10" x14ac:dyDescent="0.25">
      <c r="B3" s="1">
        <v>43586</v>
      </c>
      <c r="C3" s="2">
        <f>DAY(Tabla1[[#This Row],[Fecha]])</f>
        <v>1</v>
      </c>
      <c r="D3" s="2">
        <f>YEAR(Tabla1[[#This Row],[Fecha]])</f>
        <v>2019</v>
      </c>
      <c r="E3" s="8">
        <v>43586</v>
      </c>
      <c r="F3" t="s">
        <v>11</v>
      </c>
      <c r="G3" t="s">
        <v>12</v>
      </c>
      <c r="H3">
        <v>4</v>
      </c>
      <c r="I3">
        <v>6</v>
      </c>
      <c r="J3">
        <f>Tabla1[[#This Row],[Venta]]-Tabla1[[#This Row],[Costo]]</f>
        <v>2</v>
      </c>
    </row>
    <row r="4" spans="2:10" x14ac:dyDescent="0.25">
      <c r="B4" s="1">
        <v>43586</v>
      </c>
      <c r="C4" s="2">
        <f>DAY(Tabla1[[#This Row],[Fecha]])</f>
        <v>1</v>
      </c>
      <c r="D4" s="2">
        <f>YEAR(Tabla1[[#This Row],[Fecha]])</f>
        <v>2019</v>
      </c>
      <c r="E4" s="8">
        <v>43586</v>
      </c>
      <c r="F4" t="s">
        <v>26</v>
      </c>
      <c r="G4" t="s">
        <v>29</v>
      </c>
      <c r="H4">
        <v>2.5</v>
      </c>
      <c r="I4">
        <v>4</v>
      </c>
      <c r="J4">
        <f>Tabla1[[#This Row],[Venta]]-Tabla1[[#This Row],[Costo]]</f>
        <v>1.5</v>
      </c>
    </row>
    <row r="5" spans="2:10" x14ac:dyDescent="0.25">
      <c r="B5" s="1">
        <v>43586</v>
      </c>
      <c r="C5" s="2">
        <f>DAY(Tabla1[[#This Row],[Fecha]])</f>
        <v>1</v>
      </c>
      <c r="D5" s="2">
        <f>YEAR(Tabla1[[#This Row],[Fecha]])</f>
        <v>2019</v>
      </c>
      <c r="E5" s="8">
        <v>43586</v>
      </c>
      <c r="F5" t="s">
        <v>26</v>
      </c>
      <c r="G5" t="s">
        <v>30</v>
      </c>
      <c r="H5">
        <v>1</v>
      </c>
      <c r="I5">
        <v>1.5</v>
      </c>
      <c r="J5">
        <f>Tabla1[[#This Row],[Venta]]-Tabla1[[#This Row],[Costo]]</f>
        <v>0.5</v>
      </c>
    </row>
    <row r="6" spans="2:10" x14ac:dyDescent="0.25">
      <c r="B6" s="1">
        <v>43586</v>
      </c>
      <c r="C6" s="2">
        <f>DAY(Tabla1[[#This Row],[Fecha]])</f>
        <v>1</v>
      </c>
      <c r="D6" s="2">
        <f>YEAR(Tabla1[[#This Row],[Fecha]])</f>
        <v>2019</v>
      </c>
      <c r="E6" s="8">
        <v>43586</v>
      </c>
      <c r="F6" t="s">
        <v>27</v>
      </c>
      <c r="G6" t="s">
        <v>31</v>
      </c>
      <c r="H6">
        <v>3</v>
      </c>
      <c r="I6">
        <v>4.5</v>
      </c>
      <c r="J6">
        <f>Tabla1[[#This Row],[Venta]]-Tabla1[[#This Row],[Costo]]</f>
        <v>1.5</v>
      </c>
    </row>
    <row r="7" spans="2:10" x14ac:dyDescent="0.25">
      <c r="B7" s="1">
        <v>43586</v>
      </c>
      <c r="C7" s="2">
        <f>DAY(Tabla1[[#This Row],[Fecha]])</f>
        <v>1</v>
      </c>
      <c r="D7" s="2">
        <f>YEAR(Tabla1[[#This Row],[Fecha]])</f>
        <v>2019</v>
      </c>
      <c r="E7" s="8">
        <v>43586</v>
      </c>
      <c r="F7" t="s">
        <v>28</v>
      </c>
      <c r="G7" t="s">
        <v>32</v>
      </c>
      <c r="H7">
        <v>3.5</v>
      </c>
      <c r="I7">
        <v>4.5</v>
      </c>
      <c r="J7">
        <f>Tabla1[[#This Row],[Venta]]-Tabla1[[#This Row],[Costo]]</f>
        <v>1</v>
      </c>
    </row>
    <row r="8" spans="2:10" x14ac:dyDescent="0.25">
      <c r="B8" s="1">
        <v>43586</v>
      </c>
      <c r="C8" s="2">
        <f>DAY(Tabla1[[#This Row],[Fecha]])</f>
        <v>1</v>
      </c>
      <c r="D8" s="2">
        <f>YEAR(Tabla1[[#This Row],[Fecha]])</f>
        <v>2019</v>
      </c>
      <c r="E8" s="8">
        <v>43586</v>
      </c>
      <c r="F8" t="s">
        <v>6</v>
      </c>
      <c r="G8" t="s">
        <v>7</v>
      </c>
      <c r="H8">
        <v>1.5</v>
      </c>
      <c r="I8">
        <v>1.8</v>
      </c>
      <c r="J8">
        <f>Tabla1[[#This Row],[Venta]]-Tabla1[[#This Row],[Costo]]</f>
        <v>0.30000000000000004</v>
      </c>
    </row>
    <row r="9" spans="2:10" x14ac:dyDescent="0.25">
      <c r="B9" s="1">
        <v>43586</v>
      </c>
      <c r="C9" s="2">
        <f>DAY(Tabla1[[#This Row],[Fecha]])</f>
        <v>1</v>
      </c>
      <c r="D9" s="2">
        <f>YEAR(Tabla1[[#This Row],[Fecha]])</f>
        <v>2019</v>
      </c>
      <c r="E9" s="8">
        <v>43586</v>
      </c>
      <c r="F9" t="s">
        <v>6</v>
      </c>
      <c r="G9" t="s">
        <v>7</v>
      </c>
      <c r="H9">
        <v>1.5</v>
      </c>
      <c r="I9">
        <v>1.8</v>
      </c>
      <c r="J9">
        <f>Tabla1[[#This Row],[Venta]]-Tabla1[[#This Row],[Costo]]</f>
        <v>0.30000000000000004</v>
      </c>
    </row>
    <row r="10" spans="2:10" x14ac:dyDescent="0.25">
      <c r="B10" s="1">
        <v>43586</v>
      </c>
      <c r="C10" s="2">
        <f>DAY(Tabla1[[#This Row],[Fecha]])</f>
        <v>1</v>
      </c>
      <c r="D10" s="2">
        <f>YEAR(Tabla1[[#This Row],[Fecha]])</f>
        <v>2019</v>
      </c>
      <c r="E10" s="8">
        <v>43586</v>
      </c>
      <c r="F10" t="s">
        <v>6</v>
      </c>
      <c r="G10" t="s">
        <v>7</v>
      </c>
      <c r="H10">
        <v>1.5</v>
      </c>
      <c r="I10">
        <v>1.8</v>
      </c>
      <c r="J10">
        <f>Tabla1[[#This Row],[Venta]]-Tabla1[[#This Row],[Costo]]</f>
        <v>0.30000000000000004</v>
      </c>
    </row>
    <row r="11" spans="2:10" x14ac:dyDescent="0.25">
      <c r="B11" s="1">
        <v>43586</v>
      </c>
      <c r="C11" s="2">
        <f>DAY(Tabla1[[#This Row],[Fecha]])</f>
        <v>1</v>
      </c>
      <c r="D11" s="2">
        <f>YEAR(Tabla1[[#This Row],[Fecha]])</f>
        <v>2019</v>
      </c>
      <c r="E11" s="8">
        <v>43586</v>
      </c>
      <c r="F11" t="s">
        <v>11</v>
      </c>
      <c r="G11" t="s">
        <v>12</v>
      </c>
      <c r="H11">
        <v>4</v>
      </c>
      <c r="I11">
        <v>6</v>
      </c>
      <c r="J11">
        <f>Tabla1[[#This Row],[Venta]]-Tabla1[[#This Row],[Costo]]</f>
        <v>2</v>
      </c>
    </row>
    <row r="12" spans="2:10" x14ac:dyDescent="0.25">
      <c r="B12" s="1">
        <v>43586</v>
      </c>
      <c r="C12" s="2">
        <f>DAY(Tabla1[[#This Row],[Fecha]])</f>
        <v>1</v>
      </c>
      <c r="D12" s="2">
        <f>YEAR(Tabla1[[#This Row],[Fecha]])</f>
        <v>2019</v>
      </c>
      <c r="E12" s="8">
        <v>43586</v>
      </c>
      <c r="F12" t="s">
        <v>26</v>
      </c>
      <c r="G12" t="s">
        <v>29</v>
      </c>
      <c r="H12">
        <v>2.5</v>
      </c>
      <c r="I12">
        <v>4</v>
      </c>
      <c r="J12">
        <f>Tabla1[[#This Row],[Venta]]-Tabla1[[#This Row],[Costo]]</f>
        <v>1.5</v>
      </c>
    </row>
    <row r="13" spans="2:10" x14ac:dyDescent="0.25">
      <c r="B13" s="1">
        <v>43586</v>
      </c>
      <c r="C13" s="2">
        <f>DAY(Tabla1[[#This Row],[Fecha]])</f>
        <v>1</v>
      </c>
      <c r="D13" s="2">
        <f>YEAR(Tabla1[[#This Row],[Fecha]])</f>
        <v>2019</v>
      </c>
      <c r="E13" s="8">
        <v>43586</v>
      </c>
      <c r="F13" t="s">
        <v>26</v>
      </c>
      <c r="G13" t="s">
        <v>30</v>
      </c>
      <c r="H13">
        <v>1</v>
      </c>
      <c r="I13">
        <v>1.5</v>
      </c>
      <c r="J13">
        <f>Tabla1[[#This Row],[Venta]]-Tabla1[[#This Row],[Costo]]</f>
        <v>0.5</v>
      </c>
    </row>
    <row r="14" spans="2:10" x14ac:dyDescent="0.25">
      <c r="B14" s="1">
        <v>43586</v>
      </c>
      <c r="C14" s="2">
        <f>DAY(Tabla1[[#This Row],[Fecha]])</f>
        <v>1</v>
      </c>
      <c r="D14" s="2">
        <f>YEAR(Tabla1[[#This Row],[Fecha]])</f>
        <v>2019</v>
      </c>
      <c r="E14" s="8">
        <v>43586</v>
      </c>
      <c r="F14" t="s">
        <v>27</v>
      </c>
      <c r="G14" t="s">
        <v>31</v>
      </c>
      <c r="H14">
        <v>3</v>
      </c>
      <c r="I14">
        <v>4.5</v>
      </c>
      <c r="J14">
        <f>Tabla1[[#This Row],[Venta]]-Tabla1[[#This Row],[Costo]]</f>
        <v>1.5</v>
      </c>
    </row>
    <row r="15" spans="2:10" x14ac:dyDescent="0.25">
      <c r="B15" s="1">
        <v>43586</v>
      </c>
      <c r="C15" s="2">
        <f>DAY(Tabla1[[#This Row],[Fecha]])</f>
        <v>1</v>
      </c>
      <c r="D15" s="2">
        <f>YEAR(Tabla1[[#This Row],[Fecha]])</f>
        <v>2019</v>
      </c>
      <c r="E15" s="8">
        <v>43586</v>
      </c>
      <c r="F15" t="s">
        <v>28</v>
      </c>
      <c r="G15" t="s">
        <v>32</v>
      </c>
      <c r="H15">
        <v>3.5</v>
      </c>
      <c r="I15">
        <v>4.5</v>
      </c>
      <c r="J15">
        <f>Tabla1[[#This Row],[Venta]]-Tabla1[[#This Row],[Costo]]</f>
        <v>1</v>
      </c>
    </row>
    <row r="16" spans="2:10" x14ac:dyDescent="0.25">
      <c r="B16" s="1">
        <v>43586</v>
      </c>
      <c r="C16" s="2">
        <f>DAY(Tabla1[[#This Row],[Fecha]])</f>
        <v>1</v>
      </c>
      <c r="D16" s="2">
        <f>YEAR(Tabla1[[#This Row],[Fecha]])</f>
        <v>2019</v>
      </c>
      <c r="E16" s="8">
        <v>43586</v>
      </c>
      <c r="F16" t="s">
        <v>6</v>
      </c>
      <c r="G16" t="s">
        <v>7</v>
      </c>
      <c r="H16">
        <v>1.5</v>
      </c>
      <c r="I16">
        <v>1.8</v>
      </c>
      <c r="J16">
        <f>Tabla1[[#This Row],[Venta]]-Tabla1[[#This Row],[Costo]]</f>
        <v>0.30000000000000004</v>
      </c>
    </row>
    <row r="17" spans="2:10" x14ac:dyDescent="0.25">
      <c r="B17" s="1">
        <v>43587</v>
      </c>
      <c r="C17" s="2">
        <f>DAY(Tabla1[[#This Row],[Fecha]])</f>
        <v>2</v>
      </c>
      <c r="D17" s="2">
        <f>YEAR(Tabla1[[#This Row],[Fecha]])</f>
        <v>2019</v>
      </c>
      <c r="E17" s="8">
        <v>43587</v>
      </c>
      <c r="F17" t="s">
        <v>6</v>
      </c>
      <c r="G17" t="s">
        <v>7</v>
      </c>
      <c r="H17">
        <v>1.5</v>
      </c>
      <c r="I17">
        <v>1.8</v>
      </c>
      <c r="J17">
        <f>Tabla1[[#This Row],[Venta]]-Tabla1[[#This Row],[Costo]]</f>
        <v>0.30000000000000004</v>
      </c>
    </row>
    <row r="18" spans="2:10" x14ac:dyDescent="0.25">
      <c r="B18" s="1">
        <v>43588</v>
      </c>
      <c r="C18" s="2">
        <f>DAY(Tabla1[[#This Row],[Fecha]])</f>
        <v>3</v>
      </c>
      <c r="D18" s="2">
        <f>YEAR(Tabla1[[#This Row],[Fecha]])</f>
        <v>2019</v>
      </c>
      <c r="E18" s="8">
        <v>43588</v>
      </c>
      <c r="F18" t="s">
        <v>6</v>
      </c>
      <c r="G18" t="s">
        <v>7</v>
      </c>
      <c r="H18">
        <v>1.5</v>
      </c>
      <c r="I18">
        <v>1.8</v>
      </c>
      <c r="J18">
        <f>Tabla1[[#This Row],[Venta]]-Tabla1[[#This Row],[Costo]]</f>
        <v>0.30000000000000004</v>
      </c>
    </row>
    <row r="19" spans="2:10" x14ac:dyDescent="0.25">
      <c r="B19" s="1">
        <v>43589</v>
      </c>
      <c r="C19" s="2">
        <f>DAY(Tabla1[[#This Row],[Fecha]])</f>
        <v>4</v>
      </c>
      <c r="D19" s="2">
        <f>YEAR(Tabla1[[#This Row],[Fecha]])</f>
        <v>2019</v>
      </c>
      <c r="E19" s="8">
        <v>43589</v>
      </c>
      <c r="F19" t="s">
        <v>6</v>
      </c>
      <c r="G19" t="s">
        <v>7</v>
      </c>
      <c r="H19">
        <v>1.5</v>
      </c>
      <c r="I19">
        <v>1.8</v>
      </c>
      <c r="J19">
        <f>Tabla1[[#This Row],[Venta]]-Tabla1[[#This Row],[Costo]]</f>
        <v>0.30000000000000004</v>
      </c>
    </row>
    <row r="20" spans="2:10" x14ac:dyDescent="0.25">
      <c r="B20" s="1">
        <v>43590</v>
      </c>
      <c r="C20" s="2">
        <f>DAY(Tabla1[[#This Row],[Fecha]])</f>
        <v>5</v>
      </c>
      <c r="D20" s="2">
        <f>YEAR(Tabla1[[#This Row],[Fecha]])</f>
        <v>2019</v>
      </c>
      <c r="E20" s="8">
        <v>43590</v>
      </c>
      <c r="F20" t="s">
        <v>6</v>
      </c>
      <c r="G20" t="s">
        <v>7</v>
      </c>
      <c r="H20">
        <v>1.5</v>
      </c>
      <c r="I20">
        <v>1.8</v>
      </c>
      <c r="J20">
        <f>Tabla1[[#This Row],[Venta]]-Tabla1[[#This Row],[Costo]]</f>
        <v>0.30000000000000004</v>
      </c>
    </row>
    <row r="21" spans="2:10" x14ac:dyDescent="0.25">
      <c r="B21" s="1">
        <v>43591</v>
      </c>
      <c r="C21" s="2">
        <f>DAY(Tabla1[[#This Row],[Fecha]])</f>
        <v>6</v>
      </c>
      <c r="D21" s="2">
        <f>YEAR(Tabla1[[#This Row],[Fecha]])</f>
        <v>2019</v>
      </c>
      <c r="E21" s="8">
        <v>43591</v>
      </c>
      <c r="F21" t="s">
        <v>6</v>
      </c>
      <c r="G21" t="s">
        <v>7</v>
      </c>
      <c r="H21">
        <v>1.5</v>
      </c>
      <c r="I21">
        <v>1.8</v>
      </c>
      <c r="J21">
        <f>Tabla1[[#This Row],[Venta]]-Tabla1[[#This Row],[Costo]]</f>
        <v>0.30000000000000004</v>
      </c>
    </row>
    <row r="22" spans="2:10" x14ac:dyDescent="0.25">
      <c r="B22" s="1">
        <v>43592</v>
      </c>
      <c r="C22" s="2">
        <f>DAY(Tabla1[[#This Row],[Fecha]])</f>
        <v>7</v>
      </c>
      <c r="D22" s="2">
        <f>YEAR(Tabla1[[#This Row],[Fecha]])</f>
        <v>2019</v>
      </c>
      <c r="E22" s="8">
        <v>43592</v>
      </c>
      <c r="F22" t="s">
        <v>6</v>
      </c>
      <c r="G22" t="s">
        <v>7</v>
      </c>
      <c r="H22">
        <v>1.5</v>
      </c>
      <c r="I22">
        <v>1.8</v>
      </c>
      <c r="J22">
        <f>Tabla1[[#This Row],[Venta]]-Tabla1[[#This Row],[Costo]]</f>
        <v>0.30000000000000004</v>
      </c>
    </row>
    <row r="23" spans="2:10" x14ac:dyDescent="0.25">
      <c r="B23" s="1">
        <v>43593</v>
      </c>
      <c r="C23" s="2">
        <f>DAY(Tabla1[[#This Row],[Fecha]])</f>
        <v>8</v>
      </c>
      <c r="D23" s="2">
        <f>YEAR(Tabla1[[#This Row],[Fecha]])</f>
        <v>2019</v>
      </c>
      <c r="E23" s="8">
        <v>43593</v>
      </c>
      <c r="F23" t="s">
        <v>11</v>
      </c>
      <c r="G23" t="s">
        <v>12</v>
      </c>
      <c r="H23">
        <v>4</v>
      </c>
      <c r="I23">
        <v>6</v>
      </c>
      <c r="J23">
        <f>Tabla1[[#This Row],[Venta]]-Tabla1[[#This Row],[Costo]]</f>
        <v>2</v>
      </c>
    </row>
    <row r="24" spans="2:10" x14ac:dyDescent="0.25">
      <c r="B24" s="1">
        <v>43594</v>
      </c>
      <c r="C24" s="2">
        <f>DAY(Tabla1[[#This Row],[Fecha]])</f>
        <v>9</v>
      </c>
      <c r="D24" s="2">
        <f>YEAR(Tabla1[[#This Row],[Fecha]])</f>
        <v>2019</v>
      </c>
      <c r="E24" s="8">
        <v>43594</v>
      </c>
      <c r="F24" t="s">
        <v>11</v>
      </c>
      <c r="G24" t="s">
        <v>12</v>
      </c>
      <c r="H24">
        <v>4</v>
      </c>
      <c r="I24">
        <v>6</v>
      </c>
      <c r="J24">
        <f>Tabla1[[#This Row],[Venta]]-Tabla1[[#This Row],[Costo]]</f>
        <v>2</v>
      </c>
    </row>
    <row r="25" spans="2:10" x14ac:dyDescent="0.25">
      <c r="B25" s="1">
        <v>43595</v>
      </c>
      <c r="C25" s="2">
        <f>DAY(Tabla1[[#This Row],[Fecha]])</f>
        <v>10</v>
      </c>
      <c r="D25" s="2">
        <f>YEAR(Tabla1[[#This Row],[Fecha]])</f>
        <v>2019</v>
      </c>
      <c r="E25" s="8">
        <v>43595</v>
      </c>
      <c r="F25" t="s">
        <v>11</v>
      </c>
      <c r="G25" t="s">
        <v>12</v>
      </c>
      <c r="H25">
        <v>4</v>
      </c>
      <c r="I25">
        <v>6</v>
      </c>
      <c r="J25">
        <f>Tabla1[[#This Row],[Venta]]-Tabla1[[#This Row],[Costo]]</f>
        <v>2</v>
      </c>
    </row>
    <row r="26" spans="2:10" x14ac:dyDescent="0.25">
      <c r="B26" s="1">
        <v>43586</v>
      </c>
      <c r="C26" s="2">
        <f>DAY(Tabla1[[#This Row],[Fecha]])</f>
        <v>1</v>
      </c>
      <c r="D26" s="2">
        <f>YEAR(Tabla1[[#This Row],[Fecha]])</f>
        <v>2019</v>
      </c>
      <c r="E26" s="8">
        <v>43586</v>
      </c>
      <c r="F26" t="s">
        <v>6</v>
      </c>
      <c r="G26" t="s">
        <v>7</v>
      </c>
      <c r="H26">
        <v>1.5</v>
      </c>
      <c r="I26">
        <v>1.8</v>
      </c>
      <c r="J26" s="2">
        <f>Tabla1[[#This Row],[Venta]]-Tabla1[[#This Row],[Costo]]</f>
        <v>0.30000000000000004</v>
      </c>
    </row>
    <row r="27" spans="2:10" x14ac:dyDescent="0.25">
      <c r="B27" s="1">
        <v>43587</v>
      </c>
      <c r="C27" s="2">
        <f>DAY(Tabla1[[#This Row],[Fecha]])</f>
        <v>2</v>
      </c>
      <c r="D27" s="2">
        <f>YEAR(Tabla1[[#This Row],[Fecha]])</f>
        <v>2019</v>
      </c>
      <c r="E27" s="8">
        <v>43587</v>
      </c>
      <c r="F27" t="s">
        <v>6</v>
      </c>
      <c r="G27" t="s">
        <v>7</v>
      </c>
      <c r="H27">
        <v>1.5</v>
      </c>
      <c r="I27">
        <v>1.8</v>
      </c>
      <c r="J27" s="2">
        <f>Tabla1[[#This Row],[Venta]]-Tabla1[[#This Row],[Costo]]</f>
        <v>0.30000000000000004</v>
      </c>
    </row>
    <row r="28" spans="2:10" x14ac:dyDescent="0.25">
      <c r="B28" s="1">
        <v>43588</v>
      </c>
      <c r="C28" s="2">
        <f>DAY(Tabla1[[#This Row],[Fecha]])</f>
        <v>3</v>
      </c>
      <c r="D28" s="2">
        <f>YEAR(Tabla1[[#This Row],[Fecha]])</f>
        <v>2019</v>
      </c>
      <c r="E28" s="8">
        <v>43588</v>
      </c>
      <c r="F28" t="s">
        <v>6</v>
      </c>
      <c r="G28" t="s">
        <v>7</v>
      </c>
      <c r="H28">
        <v>1.5</v>
      </c>
      <c r="I28">
        <v>1.8</v>
      </c>
      <c r="J28" s="2">
        <f>Tabla1[[#This Row],[Venta]]-Tabla1[[#This Row],[Costo]]</f>
        <v>0.30000000000000004</v>
      </c>
    </row>
    <row r="29" spans="2:10" x14ac:dyDescent="0.25">
      <c r="B29" s="1">
        <v>43589</v>
      </c>
      <c r="C29" s="2">
        <f>DAY(Tabla1[[#This Row],[Fecha]])</f>
        <v>4</v>
      </c>
      <c r="D29" s="2">
        <f>YEAR(Tabla1[[#This Row],[Fecha]])</f>
        <v>2019</v>
      </c>
      <c r="E29" s="8">
        <v>43589</v>
      </c>
      <c r="F29" t="s">
        <v>6</v>
      </c>
      <c r="G29" t="s">
        <v>7</v>
      </c>
      <c r="H29">
        <v>1.5</v>
      </c>
      <c r="I29">
        <v>1.8</v>
      </c>
      <c r="J29" s="2">
        <f>Tabla1[[#This Row],[Venta]]-Tabla1[[#This Row],[Costo]]</f>
        <v>0.30000000000000004</v>
      </c>
    </row>
    <row r="30" spans="2:10" x14ac:dyDescent="0.25">
      <c r="B30" s="1">
        <v>43590</v>
      </c>
      <c r="C30" s="2">
        <f>DAY(Tabla1[[#This Row],[Fecha]])</f>
        <v>5</v>
      </c>
      <c r="D30" s="2">
        <f>YEAR(Tabla1[[#This Row],[Fecha]])</f>
        <v>2019</v>
      </c>
      <c r="E30" s="8">
        <v>43590</v>
      </c>
      <c r="F30" t="s">
        <v>6</v>
      </c>
      <c r="G30" t="s">
        <v>7</v>
      </c>
      <c r="H30">
        <v>1.5</v>
      </c>
      <c r="I30">
        <v>1.8</v>
      </c>
      <c r="J30" s="2">
        <f>Tabla1[[#This Row],[Venta]]-Tabla1[[#This Row],[Costo]]</f>
        <v>0.30000000000000004</v>
      </c>
    </row>
    <row r="31" spans="2:10" x14ac:dyDescent="0.25">
      <c r="B31" s="1">
        <v>43591</v>
      </c>
      <c r="C31" s="2">
        <f>DAY(Tabla1[[#This Row],[Fecha]])</f>
        <v>6</v>
      </c>
      <c r="D31" s="2">
        <f>YEAR(Tabla1[[#This Row],[Fecha]])</f>
        <v>2019</v>
      </c>
      <c r="E31" s="8">
        <v>43591</v>
      </c>
      <c r="F31" t="s">
        <v>6</v>
      </c>
      <c r="G31" t="s">
        <v>7</v>
      </c>
      <c r="H31">
        <v>1.5</v>
      </c>
      <c r="I31">
        <v>1.8</v>
      </c>
      <c r="J31" s="2">
        <f>Tabla1[[#This Row],[Venta]]-Tabla1[[#This Row],[Costo]]</f>
        <v>0.30000000000000004</v>
      </c>
    </row>
    <row r="32" spans="2:10" x14ac:dyDescent="0.25">
      <c r="B32" s="1">
        <v>43592</v>
      </c>
      <c r="C32" s="2">
        <f>DAY(Tabla1[[#This Row],[Fecha]])</f>
        <v>7</v>
      </c>
      <c r="D32" s="2">
        <f>YEAR(Tabla1[[#This Row],[Fecha]])</f>
        <v>2019</v>
      </c>
      <c r="E32" s="8">
        <v>43592</v>
      </c>
      <c r="F32" t="s">
        <v>6</v>
      </c>
      <c r="G32" t="s">
        <v>7</v>
      </c>
      <c r="H32">
        <v>1.5</v>
      </c>
      <c r="I32">
        <v>1.8</v>
      </c>
      <c r="J32" s="2">
        <f>Tabla1[[#This Row],[Venta]]-Tabla1[[#This Row],[Costo]]</f>
        <v>0.30000000000000004</v>
      </c>
    </row>
    <row r="33" spans="2:10" x14ac:dyDescent="0.25">
      <c r="B33" s="1">
        <v>43593</v>
      </c>
      <c r="C33" s="2">
        <f>DAY(Tabla1[[#This Row],[Fecha]])</f>
        <v>8</v>
      </c>
      <c r="D33" s="2">
        <f>YEAR(Tabla1[[#This Row],[Fecha]])</f>
        <v>2019</v>
      </c>
      <c r="E33" s="8">
        <v>43593</v>
      </c>
      <c r="F33" t="s">
        <v>11</v>
      </c>
      <c r="G33" t="s">
        <v>12</v>
      </c>
      <c r="H33">
        <v>4</v>
      </c>
      <c r="I33">
        <v>6</v>
      </c>
      <c r="J33" s="2">
        <f>Tabla1[[#This Row],[Venta]]-Tabla1[[#This Row],[Costo]]</f>
        <v>2</v>
      </c>
    </row>
    <row r="34" spans="2:10" x14ac:dyDescent="0.25">
      <c r="B34" s="1">
        <v>43594</v>
      </c>
      <c r="C34" s="2">
        <f>DAY(Tabla1[[#This Row],[Fecha]])</f>
        <v>9</v>
      </c>
      <c r="D34" s="2">
        <f>YEAR(Tabla1[[#This Row],[Fecha]])</f>
        <v>2019</v>
      </c>
      <c r="E34" s="8">
        <v>43594</v>
      </c>
      <c r="F34" t="s">
        <v>11</v>
      </c>
      <c r="G34" t="s">
        <v>12</v>
      </c>
      <c r="H34">
        <v>4</v>
      </c>
      <c r="I34">
        <v>6</v>
      </c>
      <c r="J34" s="2">
        <f>Tabla1[[#This Row],[Venta]]-Tabla1[[#This Row],[Costo]]</f>
        <v>2</v>
      </c>
    </row>
    <row r="35" spans="2:10" x14ac:dyDescent="0.25">
      <c r="B35" s="1">
        <v>43595</v>
      </c>
      <c r="C35" s="2">
        <f>DAY(Tabla1[[#This Row],[Fecha]])</f>
        <v>10</v>
      </c>
      <c r="D35" s="2">
        <f>YEAR(Tabla1[[#This Row],[Fecha]])</f>
        <v>2019</v>
      </c>
      <c r="E35" s="8">
        <v>43595</v>
      </c>
      <c r="F35" t="s">
        <v>11</v>
      </c>
      <c r="G35" t="s">
        <v>12</v>
      </c>
      <c r="H35">
        <v>4</v>
      </c>
      <c r="I35">
        <v>6</v>
      </c>
      <c r="J35" s="2">
        <f>Tabla1[[#This Row],[Venta]]-Tabla1[[#This Row],[Costo]]</f>
        <v>2</v>
      </c>
    </row>
    <row r="36" spans="2:10" x14ac:dyDescent="0.25">
      <c r="B36" s="1">
        <v>43596</v>
      </c>
      <c r="C36" s="2">
        <f>DAY(Tabla1[[#This Row],[Fecha]])</f>
        <v>11</v>
      </c>
      <c r="D36" s="2">
        <f>YEAR(Tabla1[[#This Row],[Fecha]])</f>
        <v>2019</v>
      </c>
      <c r="E36" s="8">
        <v>43596</v>
      </c>
      <c r="F36" t="s">
        <v>6</v>
      </c>
      <c r="G36" t="s">
        <v>7</v>
      </c>
      <c r="H36">
        <v>1.5</v>
      </c>
      <c r="I36">
        <v>1.8</v>
      </c>
      <c r="J36">
        <f>Tabla1[[#This Row],[Venta]]-Tabla1[[#This Row],[Costo]]</f>
        <v>0.30000000000000004</v>
      </c>
    </row>
    <row r="37" spans="2:10" x14ac:dyDescent="0.25">
      <c r="B37" s="1">
        <v>43597</v>
      </c>
      <c r="C37" s="2">
        <f>DAY(Tabla1[[#This Row],[Fecha]])</f>
        <v>12</v>
      </c>
      <c r="D37" s="2">
        <f>YEAR(Tabla1[[#This Row],[Fecha]])</f>
        <v>2019</v>
      </c>
      <c r="E37" s="8">
        <v>43597</v>
      </c>
      <c r="F37" t="s">
        <v>6</v>
      </c>
      <c r="G37" t="s">
        <v>7</v>
      </c>
      <c r="H37">
        <v>1.5</v>
      </c>
      <c r="I37">
        <v>1.8</v>
      </c>
      <c r="J37">
        <f>Tabla1[[#This Row],[Venta]]-Tabla1[[#This Row],[Costo]]</f>
        <v>0.30000000000000004</v>
      </c>
    </row>
    <row r="38" spans="2:10" x14ac:dyDescent="0.25">
      <c r="B38" s="1">
        <v>43598</v>
      </c>
      <c r="C38" s="2">
        <f>DAY(Tabla1[[#This Row],[Fecha]])</f>
        <v>13</v>
      </c>
      <c r="D38" s="2">
        <f>YEAR(Tabla1[[#This Row],[Fecha]])</f>
        <v>2019</v>
      </c>
      <c r="E38" s="8">
        <v>43598</v>
      </c>
      <c r="F38" t="s">
        <v>6</v>
      </c>
      <c r="G38" t="s">
        <v>7</v>
      </c>
      <c r="H38">
        <v>1.5</v>
      </c>
      <c r="I38">
        <v>1.8</v>
      </c>
      <c r="J38">
        <f>Tabla1[[#This Row],[Venta]]-Tabla1[[#This Row],[Costo]]</f>
        <v>0.30000000000000004</v>
      </c>
    </row>
    <row r="39" spans="2:10" x14ac:dyDescent="0.25">
      <c r="B39" s="1">
        <v>43599</v>
      </c>
      <c r="C39" s="2">
        <f>DAY(Tabla1[[#This Row],[Fecha]])</f>
        <v>14</v>
      </c>
      <c r="D39" s="2">
        <f>YEAR(Tabla1[[#This Row],[Fecha]])</f>
        <v>2019</v>
      </c>
      <c r="E39" s="8">
        <v>43599</v>
      </c>
      <c r="F39" t="s">
        <v>6</v>
      </c>
      <c r="G39" t="s">
        <v>7</v>
      </c>
      <c r="H39">
        <v>1.5</v>
      </c>
      <c r="I39">
        <v>1.8</v>
      </c>
      <c r="J39">
        <f>Tabla1[[#This Row],[Venta]]-Tabla1[[#This Row],[Costo]]</f>
        <v>0.30000000000000004</v>
      </c>
    </row>
    <row r="40" spans="2:10" x14ac:dyDescent="0.25">
      <c r="B40" s="1">
        <v>43600</v>
      </c>
      <c r="C40" s="2">
        <f>DAY(Tabla1[[#This Row],[Fecha]])</f>
        <v>15</v>
      </c>
      <c r="D40" s="2">
        <f>YEAR(Tabla1[[#This Row],[Fecha]])</f>
        <v>2019</v>
      </c>
      <c r="E40" s="8">
        <v>43600</v>
      </c>
      <c r="F40" t="s">
        <v>6</v>
      </c>
      <c r="G40" t="s">
        <v>7</v>
      </c>
      <c r="H40">
        <v>1.5</v>
      </c>
      <c r="I40">
        <v>1.8</v>
      </c>
      <c r="J40">
        <f>Tabla1[[#This Row],[Venta]]-Tabla1[[#This Row],[Costo]]</f>
        <v>0.30000000000000004</v>
      </c>
    </row>
    <row r="41" spans="2:10" x14ac:dyDescent="0.25">
      <c r="B41" s="1">
        <v>43601</v>
      </c>
      <c r="C41" s="2">
        <f>DAY(Tabla1[[#This Row],[Fecha]])</f>
        <v>16</v>
      </c>
      <c r="D41" s="2">
        <f>YEAR(Tabla1[[#This Row],[Fecha]])</f>
        <v>2019</v>
      </c>
      <c r="E41" s="8">
        <v>43601</v>
      </c>
      <c r="F41" t="s">
        <v>11</v>
      </c>
      <c r="G41" t="s">
        <v>12</v>
      </c>
      <c r="H41">
        <v>4</v>
      </c>
      <c r="I41">
        <v>6</v>
      </c>
      <c r="J41">
        <f>Tabla1[[#This Row],[Venta]]-Tabla1[[#This Row],[Costo]]</f>
        <v>2</v>
      </c>
    </row>
    <row r="42" spans="2:10" x14ac:dyDescent="0.25">
      <c r="B42" s="1">
        <v>43602</v>
      </c>
      <c r="C42" s="2">
        <f>DAY(Tabla1[[#This Row],[Fecha]])</f>
        <v>17</v>
      </c>
      <c r="D42" s="2">
        <f>YEAR(Tabla1[[#This Row],[Fecha]])</f>
        <v>2019</v>
      </c>
      <c r="E42" s="8">
        <v>43602</v>
      </c>
      <c r="F42" t="s">
        <v>11</v>
      </c>
      <c r="G42" t="s">
        <v>12</v>
      </c>
      <c r="H42">
        <v>4</v>
      </c>
      <c r="I42">
        <v>6</v>
      </c>
      <c r="J42">
        <f>Tabla1[[#This Row],[Venta]]-Tabla1[[#This Row],[Costo]]</f>
        <v>2</v>
      </c>
    </row>
    <row r="43" spans="2:10" x14ac:dyDescent="0.25">
      <c r="B43" s="1">
        <v>43603</v>
      </c>
      <c r="C43" s="2">
        <f>DAY(Tabla1[[#This Row],[Fecha]])</f>
        <v>18</v>
      </c>
      <c r="D43" s="2">
        <f>YEAR(Tabla1[[#This Row],[Fecha]])</f>
        <v>2019</v>
      </c>
      <c r="E43" s="8">
        <v>43603</v>
      </c>
      <c r="F43" t="s">
        <v>11</v>
      </c>
      <c r="G43" t="s">
        <v>12</v>
      </c>
      <c r="H43">
        <v>4</v>
      </c>
      <c r="I43">
        <v>6</v>
      </c>
      <c r="J43">
        <f>Tabla1[[#This Row],[Venta]]-Tabla1[[#This Row],[Costo]]</f>
        <v>2</v>
      </c>
    </row>
    <row r="44" spans="2:10" x14ac:dyDescent="0.25">
      <c r="B44" s="1">
        <v>43604</v>
      </c>
      <c r="C44" s="2">
        <f>DAY(Tabla1[[#This Row],[Fecha]])</f>
        <v>19</v>
      </c>
      <c r="D44" s="2">
        <f>YEAR(Tabla1[[#This Row],[Fecha]])</f>
        <v>2019</v>
      </c>
      <c r="E44" s="8">
        <v>43604</v>
      </c>
      <c r="F44" t="s">
        <v>6</v>
      </c>
      <c r="G44" t="s">
        <v>7</v>
      </c>
      <c r="H44">
        <v>1.5</v>
      </c>
      <c r="I44">
        <v>1.8</v>
      </c>
      <c r="J44" s="2">
        <f>Tabla1[[#This Row],[Venta]]-Tabla1[[#This Row],[Costo]]</f>
        <v>0.30000000000000004</v>
      </c>
    </row>
    <row r="45" spans="2:10" x14ac:dyDescent="0.25">
      <c r="B45" s="1">
        <v>43605</v>
      </c>
      <c r="C45" s="2">
        <f>DAY(Tabla1[[#This Row],[Fecha]])</f>
        <v>20</v>
      </c>
      <c r="D45" s="2">
        <f>YEAR(Tabla1[[#This Row],[Fecha]])</f>
        <v>2019</v>
      </c>
      <c r="E45" s="8">
        <v>43605</v>
      </c>
      <c r="F45" t="s">
        <v>6</v>
      </c>
      <c r="G45" t="s">
        <v>7</v>
      </c>
      <c r="H45">
        <v>1.5</v>
      </c>
      <c r="I45">
        <v>1.8</v>
      </c>
      <c r="J45" s="2">
        <f>Tabla1[[#This Row],[Venta]]-Tabla1[[#This Row],[Costo]]</f>
        <v>0.30000000000000004</v>
      </c>
    </row>
    <row r="46" spans="2:10" x14ac:dyDescent="0.25">
      <c r="B46" s="1">
        <v>43606</v>
      </c>
      <c r="C46" s="2">
        <f>DAY(Tabla1[[#This Row],[Fecha]])</f>
        <v>21</v>
      </c>
      <c r="D46" s="2">
        <f>YEAR(Tabla1[[#This Row],[Fecha]])</f>
        <v>2019</v>
      </c>
      <c r="E46" s="8">
        <v>43606</v>
      </c>
      <c r="F46" t="s">
        <v>6</v>
      </c>
      <c r="G46" t="s">
        <v>7</v>
      </c>
      <c r="H46">
        <v>1.5</v>
      </c>
      <c r="I46">
        <v>1.8</v>
      </c>
      <c r="J46" s="2">
        <f>Tabla1[[#This Row],[Venta]]-Tabla1[[#This Row],[Costo]]</f>
        <v>0.30000000000000004</v>
      </c>
    </row>
    <row r="47" spans="2:10" x14ac:dyDescent="0.25">
      <c r="B47" s="1">
        <v>43607</v>
      </c>
      <c r="C47" s="2">
        <f>DAY(Tabla1[[#This Row],[Fecha]])</f>
        <v>22</v>
      </c>
      <c r="D47" s="2">
        <f>YEAR(Tabla1[[#This Row],[Fecha]])</f>
        <v>2019</v>
      </c>
      <c r="E47" s="8">
        <v>43607</v>
      </c>
      <c r="F47" t="s">
        <v>6</v>
      </c>
      <c r="G47" t="s">
        <v>7</v>
      </c>
      <c r="H47">
        <v>1.5</v>
      </c>
      <c r="I47">
        <v>1.8</v>
      </c>
      <c r="J47" s="2">
        <f>Tabla1[[#This Row],[Venta]]-Tabla1[[#This Row],[Costo]]</f>
        <v>0.30000000000000004</v>
      </c>
    </row>
    <row r="48" spans="2:10" x14ac:dyDescent="0.25">
      <c r="B48" s="1">
        <v>43608</v>
      </c>
      <c r="C48" s="2">
        <f>DAY(Tabla1[[#This Row],[Fecha]])</f>
        <v>23</v>
      </c>
      <c r="D48" s="2">
        <f>YEAR(Tabla1[[#This Row],[Fecha]])</f>
        <v>2019</v>
      </c>
      <c r="E48" s="8">
        <v>43608</v>
      </c>
      <c r="F48" t="s">
        <v>6</v>
      </c>
      <c r="G48" t="s">
        <v>7</v>
      </c>
      <c r="H48">
        <v>1.5</v>
      </c>
      <c r="I48">
        <v>1.8</v>
      </c>
      <c r="J48" s="2">
        <f>Tabla1[[#This Row],[Venta]]-Tabla1[[#This Row],[Costo]]</f>
        <v>0.30000000000000004</v>
      </c>
    </row>
    <row r="49" spans="2:10" x14ac:dyDescent="0.25">
      <c r="B49" s="1">
        <v>43609</v>
      </c>
      <c r="C49" s="2">
        <f>DAY(Tabla1[[#This Row],[Fecha]])</f>
        <v>24</v>
      </c>
      <c r="D49" s="2">
        <f>YEAR(Tabla1[[#This Row],[Fecha]])</f>
        <v>2019</v>
      </c>
      <c r="E49" s="8">
        <v>43609</v>
      </c>
      <c r="F49" t="s">
        <v>6</v>
      </c>
      <c r="G49" t="s">
        <v>7</v>
      </c>
      <c r="H49">
        <v>1.5</v>
      </c>
      <c r="I49">
        <v>1.8</v>
      </c>
      <c r="J49" s="2">
        <f>Tabla1[[#This Row],[Venta]]-Tabla1[[#This Row],[Costo]]</f>
        <v>0.30000000000000004</v>
      </c>
    </row>
    <row r="50" spans="2:10" x14ac:dyDescent="0.25">
      <c r="B50" s="1">
        <v>43610</v>
      </c>
      <c r="C50" s="2">
        <f>DAY(Tabla1[[#This Row],[Fecha]])</f>
        <v>25</v>
      </c>
      <c r="D50" s="2">
        <f>YEAR(Tabla1[[#This Row],[Fecha]])</f>
        <v>2019</v>
      </c>
      <c r="E50" s="8">
        <v>43610</v>
      </c>
      <c r="F50" t="s">
        <v>6</v>
      </c>
      <c r="G50" t="s">
        <v>7</v>
      </c>
      <c r="H50">
        <v>1.5</v>
      </c>
      <c r="I50">
        <v>1.8</v>
      </c>
      <c r="J50" s="2">
        <f>Tabla1[[#This Row],[Venta]]-Tabla1[[#This Row],[Costo]]</f>
        <v>0.30000000000000004</v>
      </c>
    </row>
    <row r="51" spans="2:10" x14ac:dyDescent="0.25">
      <c r="B51" s="1">
        <v>43611</v>
      </c>
      <c r="C51" s="2">
        <f>DAY(Tabla1[[#This Row],[Fecha]])</f>
        <v>26</v>
      </c>
      <c r="D51" s="2">
        <f>YEAR(Tabla1[[#This Row],[Fecha]])</f>
        <v>2019</v>
      </c>
      <c r="E51" s="8">
        <v>43611</v>
      </c>
      <c r="F51" t="s">
        <v>11</v>
      </c>
      <c r="G51" t="s">
        <v>12</v>
      </c>
      <c r="H51">
        <v>4</v>
      </c>
      <c r="I51">
        <v>6</v>
      </c>
      <c r="J51" s="2">
        <f>Tabla1[[#This Row],[Venta]]-Tabla1[[#This Row],[Costo]]</f>
        <v>2</v>
      </c>
    </row>
    <row r="52" spans="2:10" x14ac:dyDescent="0.25">
      <c r="B52" s="1">
        <v>43612</v>
      </c>
      <c r="C52" s="2">
        <f>DAY(Tabla1[[#This Row],[Fecha]])</f>
        <v>27</v>
      </c>
      <c r="D52" s="2">
        <f>YEAR(Tabla1[[#This Row],[Fecha]])</f>
        <v>2019</v>
      </c>
      <c r="E52" s="8">
        <v>43612</v>
      </c>
      <c r="F52" t="s">
        <v>11</v>
      </c>
      <c r="G52" t="s">
        <v>12</v>
      </c>
      <c r="H52">
        <v>4</v>
      </c>
      <c r="I52">
        <v>6</v>
      </c>
      <c r="J52" s="2">
        <f>Tabla1[[#This Row],[Venta]]-Tabla1[[#This Row],[Costo]]</f>
        <v>2</v>
      </c>
    </row>
    <row r="53" spans="2:10" x14ac:dyDescent="0.25">
      <c r="B53" s="1">
        <v>43613</v>
      </c>
      <c r="C53" s="2">
        <f>DAY(Tabla1[[#This Row],[Fecha]])</f>
        <v>28</v>
      </c>
      <c r="D53" s="2">
        <f>YEAR(Tabla1[[#This Row],[Fecha]])</f>
        <v>2019</v>
      </c>
      <c r="E53" s="8">
        <v>43613</v>
      </c>
      <c r="F53" t="s">
        <v>11</v>
      </c>
      <c r="G53" t="s">
        <v>12</v>
      </c>
      <c r="H53">
        <v>4</v>
      </c>
      <c r="I53">
        <v>6</v>
      </c>
      <c r="J53" s="2">
        <f>Tabla1[[#This Row],[Venta]]-Tabla1[[#This Row],[Costo]]</f>
        <v>2</v>
      </c>
    </row>
    <row r="54" spans="2:10" x14ac:dyDescent="0.25">
      <c r="B54" s="1">
        <v>43614</v>
      </c>
      <c r="C54" s="2">
        <f>DAY(Tabla1[[#This Row],[Fecha]])</f>
        <v>29</v>
      </c>
      <c r="D54" s="2">
        <f>YEAR(Tabla1[[#This Row],[Fecha]])</f>
        <v>2019</v>
      </c>
      <c r="E54" s="8">
        <v>43614</v>
      </c>
      <c r="F54" t="s">
        <v>6</v>
      </c>
      <c r="G54" t="s">
        <v>7</v>
      </c>
      <c r="H54">
        <v>1.5</v>
      </c>
      <c r="I54">
        <v>1.8</v>
      </c>
      <c r="J54">
        <f>Tabla1[[#This Row],[Venta]]-Tabla1[[#This Row],[Costo]]</f>
        <v>0.30000000000000004</v>
      </c>
    </row>
    <row r="55" spans="2:10" x14ac:dyDescent="0.25">
      <c r="B55" s="1">
        <v>43615</v>
      </c>
      <c r="C55" s="2">
        <f>DAY(Tabla1[[#This Row],[Fecha]])</f>
        <v>30</v>
      </c>
      <c r="D55" s="2">
        <f>YEAR(Tabla1[[#This Row],[Fecha]])</f>
        <v>2019</v>
      </c>
      <c r="E55" s="8">
        <v>43615</v>
      </c>
      <c r="F55" t="s">
        <v>6</v>
      </c>
      <c r="G55" t="s">
        <v>7</v>
      </c>
      <c r="H55">
        <v>1.5</v>
      </c>
      <c r="I55">
        <v>1.8</v>
      </c>
      <c r="J55">
        <f>Tabla1[[#This Row],[Venta]]-Tabla1[[#This Row],[Costo]]</f>
        <v>0.30000000000000004</v>
      </c>
    </row>
    <row r="56" spans="2:10" x14ac:dyDescent="0.25">
      <c r="B56" s="1">
        <v>43616</v>
      </c>
      <c r="C56" s="2">
        <f>DAY(Tabla1[[#This Row],[Fecha]])</f>
        <v>31</v>
      </c>
      <c r="D56" s="2">
        <f>YEAR(Tabla1[[#This Row],[Fecha]])</f>
        <v>2019</v>
      </c>
      <c r="E56" s="8">
        <v>43616</v>
      </c>
      <c r="F56" t="s">
        <v>6</v>
      </c>
      <c r="G56" t="s">
        <v>7</v>
      </c>
      <c r="H56">
        <v>1.5</v>
      </c>
      <c r="I56">
        <v>1.8</v>
      </c>
      <c r="J56">
        <f>Tabla1[[#This Row],[Venta]]-Tabla1[[#This Row],[Costo]]</f>
        <v>0.30000000000000004</v>
      </c>
    </row>
    <row r="57" spans="2:10" x14ac:dyDescent="0.25">
      <c r="B57" s="1">
        <v>43617</v>
      </c>
      <c r="C57" s="2">
        <f>DAY(Tabla1[[#This Row],[Fecha]])</f>
        <v>1</v>
      </c>
      <c r="D57" s="2">
        <f>YEAR(Tabla1[[#This Row],[Fecha]])</f>
        <v>2019</v>
      </c>
      <c r="E57" s="8">
        <v>43617</v>
      </c>
      <c r="F57" t="s">
        <v>6</v>
      </c>
      <c r="G57" t="s">
        <v>7</v>
      </c>
      <c r="H57">
        <v>1.5</v>
      </c>
      <c r="I57">
        <v>1.8</v>
      </c>
      <c r="J57">
        <f>Tabla1[[#This Row],[Venta]]-Tabla1[[#This Row],[Costo]]</f>
        <v>0.30000000000000004</v>
      </c>
    </row>
    <row r="58" spans="2:10" x14ac:dyDescent="0.25">
      <c r="B58" s="1">
        <v>43618</v>
      </c>
      <c r="C58" s="2">
        <f>DAY(Tabla1[[#This Row],[Fecha]])</f>
        <v>2</v>
      </c>
      <c r="D58" s="2">
        <f>YEAR(Tabla1[[#This Row],[Fecha]])</f>
        <v>2019</v>
      </c>
      <c r="E58" s="8">
        <v>43618</v>
      </c>
      <c r="F58" t="s">
        <v>6</v>
      </c>
      <c r="G58" t="s">
        <v>7</v>
      </c>
      <c r="H58">
        <v>1.5</v>
      </c>
      <c r="I58">
        <v>1.8</v>
      </c>
      <c r="J58">
        <f>Tabla1[[#This Row],[Venta]]-Tabla1[[#This Row],[Costo]]</f>
        <v>0.30000000000000004</v>
      </c>
    </row>
    <row r="59" spans="2:10" x14ac:dyDescent="0.25">
      <c r="B59" s="1">
        <v>43619</v>
      </c>
      <c r="C59" s="2">
        <f>DAY(Tabla1[[#This Row],[Fecha]])</f>
        <v>3</v>
      </c>
      <c r="D59" s="2">
        <f>YEAR(Tabla1[[#This Row],[Fecha]])</f>
        <v>2019</v>
      </c>
      <c r="E59" s="8">
        <v>43619</v>
      </c>
      <c r="F59" t="s">
        <v>11</v>
      </c>
      <c r="G59" t="s">
        <v>12</v>
      </c>
      <c r="H59">
        <v>4</v>
      </c>
      <c r="I59">
        <v>6</v>
      </c>
      <c r="J59">
        <f>Tabla1[[#This Row],[Venta]]-Tabla1[[#This Row],[Costo]]</f>
        <v>2</v>
      </c>
    </row>
    <row r="60" spans="2:10" x14ac:dyDescent="0.25">
      <c r="B60" s="1">
        <v>43620</v>
      </c>
      <c r="C60" s="2">
        <f>DAY(Tabla1[[#This Row],[Fecha]])</f>
        <v>4</v>
      </c>
      <c r="D60" s="2">
        <f>YEAR(Tabla1[[#This Row],[Fecha]])</f>
        <v>2019</v>
      </c>
      <c r="E60" s="8">
        <v>43620</v>
      </c>
      <c r="F60" t="s">
        <v>11</v>
      </c>
      <c r="G60" t="s">
        <v>12</v>
      </c>
      <c r="H60">
        <v>4</v>
      </c>
      <c r="I60">
        <v>6</v>
      </c>
      <c r="J60">
        <f>Tabla1[[#This Row],[Venta]]-Tabla1[[#This Row],[Costo]]</f>
        <v>2</v>
      </c>
    </row>
    <row r="61" spans="2:10" x14ac:dyDescent="0.25">
      <c r="B61" s="1">
        <v>43621</v>
      </c>
      <c r="C61" s="2">
        <f>DAY(Tabla1[[#This Row],[Fecha]])</f>
        <v>5</v>
      </c>
      <c r="D61" s="2">
        <f>YEAR(Tabla1[[#This Row],[Fecha]])</f>
        <v>2019</v>
      </c>
      <c r="E61" s="8">
        <v>43621</v>
      </c>
      <c r="F61" t="s">
        <v>11</v>
      </c>
      <c r="G61" t="s">
        <v>12</v>
      </c>
      <c r="H61">
        <v>4</v>
      </c>
      <c r="I61">
        <v>6</v>
      </c>
      <c r="J61">
        <f>Tabla1[[#This Row],[Venta]]-Tabla1[[#This Row],[Costo]]</f>
        <v>2</v>
      </c>
    </row>
    <row r="62" spans="2:10" x14ac:dyDescent="0.25">
      <c r="B62" s="1">
        <v>43622</v>
      </c>
      <c r="C62" s="2">
        <f>DAY(Tabla1[[#This Row],[Fecha]])</f>
        <v>6</v>
      </c>
      <c r="D62" s="2">
        <f>YEAR(Tabla1[[#This Row],[Fecha]])</f>
        <v>2019</v>
      </c>
      <c r="E62" s="8">
        <v>43622</v>
      </c>
      <c r="F62" t="s">
        <v>6</v>
      </c>
      <c r="G62" t="s">
        <v>7</v>
      </c>
      <c r="H62">
        <v>1.5</v>
      </c>
      <c r="I62">
        <v>1.8</v>
      </c>
      <c r="J62" s="2">
        <f>Tabla1[[#This Row],[Venta]]-Tabla1[[#This Row],[Costo]]</f>
        <v>0.30000000000000004</v>
      </c>
    </row>
    <row r="63" spans="2:10" x14ac:dyDescent="0.25">
      <c r="B63" s="1">
        <v>43623</v>
      </c>
      <c r="C63" s="2">
        <f>DAY(Tabla1[[#This Row],[Fecha]])</f>
        <v>7</v>
      </c>
      <c r="D63" s="2">
        <f>YEAR(Tabla1[[#This Row],[Fecha]])</f>
        <v>2019</v>
      </c>
      <c r="E63" s="8">
        <v>43623</v>
      </c>
      <c r="F63" t="s">
        <v>6</v>
      </c>
      <c r="G63" t="s">
        <v>7</v>
      </c>
      <c r="H63">
        <v>1.5</v>
      </c>
      <c r="I63">
        <v>1.8</v>
      </c>
      <c r="J63" s="2">
        <f>Tabla1[[#This Row],[Venta]]-Tabla1[[#This Row],[Costo]]</f>
        <v>0.30000000000000004</v>
      </c>
    </row>
    <row r="64" spans="2:10" x14ac:dyDescent="0.25">
      <c r="B64" s="1">
        <v>43624</v>
      </c>
      <c r="C64" s="2">
        <f>DAY(Tabla1[[#This Row],[Fecha]])</f>
        <v>8</v>
      </c>
      <c r="D64" s="2">
        <f>YEAR(Tabla1[[#This Row],[Fecha]])</f>
        <v>2019</v>
      </c>
      <c r="E64" s="8">
        <v>43624</v>
      </c>
      <c r="F64" t="s">
        <v>6</v>
      </c>
      <c r="G64" t="s">
        <v>7</v>
      </c>
      <c r="H64">
        <v>1.5</v>
      </c>
      <c r="I64">
        <v>1.8</v>
      </c>
      <c r="J64" s="2">
        <f>Tabla1[[#This Row],[Venta]]-Tabla1[[#This Row],[Costo]]</f>
        <v>0.30000000000000004</v>
      </c>
    </row>
    <row r="65" spans="2:10" x14ac:dyDescent="0.25">
      <c r="B65" s="1">
        <v>43625</v>
      </c>
      <c r="C65" s="2">
        <f>DAY(Tabla1[[#This Row],[Fecha]])</f>
        <v>9</v>
      </c>
      <c r="D65" s="2">
        <f>YEAR(Tabla1[[#This Row],[Fecha]])</f>
        <v>2019</v>
      </c>
      <c r="E65" s="8">
        <v>43625</v>
      </c>
      <c r="F65" t="s">
        <v>6</v>
      </c>
      <c r="G65" t="s">
        <v>7</v>
      </c>
      <c r="H65">
        <v>1.5</v>
      </c>
      <c r="I65">
        <v>1.8</v>
      </c>
      <c r="J65" s="2">
        <f>Tabla1[[#This Row],[Venta]]-Tabla1[[#This Row],[Costo]]</f>
        <v>0.30000000000000004</v>
      </c>
    </row>
    <row r="66" spans="2:10" x14ac:dyDescent="0.25">
      <c r="B66" s="1">
        <v>43626</v>
      </c>
      <c r="C66" s="2">
        <f>DAY(Tabla1[[#This Row],[Fecha]])</f>
        <v>10</v>
      </c>
      <c r="D66" s="2">
        <f>YEAR(Tabla1[[#This Row],[Fecha]])</f>
        <v>2019</v>
      </c>
      <c r="E66" s="8">
        <v>43626</v>
      </c>
      <c r="F66" t="s">
        <v>6</v>
      </c>
      <c r="G66" t="s">
        <v>7</v>
      </c>
      <c r="H66">
        <v>1.5</v>
      </c>
      <c r="I66">
        <v>1.8</v>
      </c>
      <c r="J66" s="2">
        <f>Tabla1[[#This Row],[Venta]]-Tabla1[[#This Row],[Costo]]</f>
        <v>0.30000000000000004</v>
      </c>
    </row>
    <row r="67" spans="2:10" x14ac:dyDescent="0.25">
      <c r="B67" s="1">
        <v>43627</v>
      </c>
      <c r="C67" s="2">
        <f>DAY(Tabla1[[#This Row],[Fecha]])</f>
        <v>11</v>
      </c>
      <c r="D67" s="2">
        <f>YEAR(Tabla1[[#This Row],[Fecha]])</f>
        <v>2019</v>
      </c>
      <c r="E67" s="8">
        <v>43627</v>
      </c>
      <c r="F67" t="s">
        <v>6</v>
      </c>
      <c r="G67" t="s">
        <v>7</v>
      </c>
      <c r="H67">
        <v>1.5</v>
      </c>
      <c r="I67">
        <v>1.8</v>
      </c>
      <c r="J67" s="2">
        <f>Tabla1[[#This Row],[Venta]]-Tabla1[[#This Row],[Costo]]</f>
        <v>0.30000000000000004</v>
      </c>
    </row>
    <row r="68" spans="2:10" x14ac:dyDescent="0.25">
      <c r="B68" s="1">
        <v>43628</v>
      </c>
      <c r="C68" s="2">
        <f>DAY(Tabla1[[#This Row],[Fecha]])</f>
        <v>12</v>
      </c>
      <c r="D68" s="2">
        <f>YEAR(Tabla1[[#This Row],[Fecha]])</f>
        <v>2019</v>
      </c>
      <c r="E68" s="8">
        <v>43628</v>
      </c>
      <c r="F68" t="s">
        <v>6</v>
      </c>
      <c r="G68" t="s">
        <v>7</v>
      </c>
      <c r="H68">
        <v>1.5</v>
      </c>
      <c r="I68">
        <v>1.8</v>
      </c>
      <c r="J68" s="2">
        <f>Tabla1[[#This Row],[Venta]]-Tabla1[[#This Row],[Costo]]</f>
        <v>0.30000000000000004</v>
      </c>
    </row>
    <row r="69" spans="2:10" x14ac:dyDescent="0.25">
      <c r="B69" s="1">
        <v>43629</v>
      </c>
      <c r="C69" s="2">
        <f>DAY(Tabla1[[#This Row],[Fecha]])</f>
        <v>13</v>
      </c>
      <c r="D69" s="2">
        <f>YEAR(Tabla1[[#This Row],[Fecha]])</f>
        <v>2019</v>
      </c>
      <c r="E69" s="8">
        <v>43629</v>
      </c>
      <c r="F69" t="s">
        <v>11</v>
      </c>
      <c r="G69" t="s">
        <v>12</v>
      </c>
      <c r="H69">
        <v>4</v>
      </c>
      <c r="I69">
        <v>6</v>
      </c>
      <c r="J69" s="2">
        <f>Tabla1[[#This Row],[Venta]]-Tabla1[[#This Row],[Costo]]</f>
        <v>2</v>
      </c>
    </row>
    <row r="70" spans="2:10" x14ac:dyDescent="0.25">
      <c r="B70" s="1">
        <v>43630</v>
      </c>
      <c r="C70" s="2">
        <f>DAY(Tabla1[[#This Row],[Fecha]])</f>
        <v>14</v>
      </c>
      <c r="D70" s="2">
        <f>YEAR(Tabla1[[#This Row],[Fecha]])</f>
        <v>2019</v>
      </c>
      <c r="E70" s="8">
        <v>43630</v>
      </c>
      <c r="F70" t="s">
        <v>11</v>
      </c>
      <c r="G70" t="s">
        <v>12</v>
      </c>
      <c r="H70">
        <v>4</v>
      </c>
      <c r="I70">
        <v>6</v>
      </c>
      <c r="J70" s="2">
        <f>Tabla1[[#This Row],[Venta]]-Tabla1[[#This Row],[Costo]]</f>
        <v>2</v>
      </c>
    </row>
    <row r="71" spans="2:10" x14ac:dyDescent="0.25">
      <c r="B71" s="1">
        <v>43631</v>
      </c>
      <c r="C71" s="2">
        <f>DAY(Tabla1[[#This Row],[Fecha]])</f>
        <v>15</v>
      </c>
      <c r="D71" s="2">
        <f>YEAR(Tabla1[[#This Row],[Fecha]])</f>
        <v>2019</v>
      </c>
      <c r="E71" s="8">
        <v>43631</v>
      </c>
      <c r="F71" t="s">
        <v>11</v>
      </c>
      <c r="G71" t="s">
        <v>12</v>
      </c>
      <c r="H71">
        <v>4</v>
      </c>
      <c r="I71">
        <v>6</v>
      </c>
      <c r="J71" s="2">
        <f>Tabla1[[#This Row],[Venta]]-Tabla1[[#This Row],[Costo]]</f>
        <v>2</v>
      </c>
    </row>
    <row r="72" spans="2:10" x14ac:dyDescent="0.25">
      <c r="B72" s="1">
        <v>43632</v>
      </c>
      <c r="C72" s="2">
        <f>DAY(Tabla1[[#This Row],[Fecha]])</f>
        <v>16</v>
      </c>
      <c r="D72" s="2">
        <f>YEAR(Tabla1[[#This Row],[Fecha]])</f>
        <v>2019</v>
      </c>
      <c r="E72" s="8">
        <v>43632</v>
      </c>
      <c r="F72" t="s">
        <v>6</v>
      </c>
      <c r="G72" t="s">
        <v>7</v>
      </c>
      <c r="H72">
        <v>1.5</v>
      </c>
      <c r="I72">
        <v>1.8</v>
      </c>
      <c r="J72">
        <f>Tabla1[[#This Row],[Venta]]-Tabla1[[#This Row],[Costo]]</f>
        <v>0.30000000000000004</v>
      </c>
    </row>
    <row r="73" spans="2:10" x14ac:dyDescent="0.25">
      <c r="B73" s="1">
        <v>43633</v>
      </c>
      <c r="C73" s="2">
        <f>DAY(Tabla1[[#This Row],[Fecha]])</f>
        <v>17</v>
      </c>
      <c r="D73" s="2">
        <f>YEAR(Tabla1[[#This Row],[Fecha]])</f>
        <v>2019</v>
      </c>
      <c r="E73" s="8">
        <v>43633</v>
      </c>
      <c r="F73" t="s">
        <v>6</v>
      </c>
      <c r="G73" t="s">
        <v>7</v>
      </c>
      <c r="H73">
        <v>1.5</v>
      </c>
      <c r="I73">
        <v>1.8</v>
      </c>
      <c r="J73">
        <f>Tabla1[[#This Row],[Venta]]-Tabla1[[#This Row],[Costo]]</f>
        <v>0.30000000000000004</v>
      </c>
    </row>
    <row r="74" spans="2:10" x14ac:dyDescent="0.25">
      <c r="B74" s="1">
        <v>43634</v>
      </c>
      <c r="C74" s="2">
        <f>DAY(Tabla1[[#This Row],[Fecha]])</f>
        <v>18</v>
      </c>
      <c r="D74" s="2">
        <f>YEAR(Tabla1[[#This Row],[Fecha]])</f>
        <v>2019</v>
      </c>
      <c r="E74" s="8">
        <v>43634</v>
      </c>
      <c r="F74" t="s">
        <v>6</v>
      </c>
      <c r="G74" t="s">
        <v>7</v>
      </c>
      <c r="H74">
        <v>1.5</v>
      </c>
      <c r="I74">
        <v>1.8</v>
      </c>
      <c r="J74">
        <f>Tabla1[[#This Row],[Venta]]-Tabla1[[#This Row],[Costo]]</f>
        <v>0.30000000000000004</v>
      </c>
    </row>
    <row r="75" spans="2:10" x14ac:dyDescent="0.25">
      <c r="B75" s="1">
        <v>43635</v>
      </c>
      <c r="C75" s="2">
        <f>DAY(Tabla1[[#This Row],[Fecha]])</f>
        <v>19</v>
      </c>
      <c r="D75" s="2">
        <f>YEAR(Tabla1[[#This Row],[Fecha]])</f>
        <v>2019</v>
      </c>
      <c r="E75" s="8">
        <v>43635</v>
      </c>
      <c r="F75" t="s">
        <v>6</v>
      </c>
      <c r="G75" t="s">
        <v>7</v>
      </c>
      <c r="H75">
        <v>1.5</v>
      </c>
      <c r="I75">
        <v>1.8</v>
      </c>
      <c r="J75">
        <f>Tabla1[[#This Row],[Venta]]-Tabla1[[#This Row],[Costo]]</f>
        <v>0.30000000000000004</v>
      </c>
    </row>
    <row r="76" spans="2:10" x14ac:dyDescent="0.25">
      <c r="B76" s="1">
        <v>43637</v>
      </c>
      <c r="C76" s="2">
        <f>DAY(Tabla1[[#This Row],[Fecha]])</f>
        <v>21</v>
      </c>
      <c r="D76" s="2">
        <f>YEAR(Tabla1[[#This Row],[Fecha]])</f>
        <v>2019</v>
      </c>
      <c r="E76" s="8">
        <f>B77</f>
        <v>43637</v>
      </c>
      <c r="F76" t="s">
        <v>11</v>
      </c>
      <c r="G76" t="s">
        <v>12</v>
      </c>
      <c r="H76">
        <v>4</v>
      </c>
      <c r="I76">
        <v>6</v>
      </c>
      <c r="J76">
        <f>Tabla1[[#This Row],[Venta]]-Tabla1[[#This Row],[Costo]]</f>
        <v>2</v>
      </c>
    </row>
    <row r="77" spans="2:10" x14ac:dyDescent="0.25">
      <c r="B77" s="1">
        <v>43637</v>
      </c>
      <c r="C77" s="2">
        <f>DAY(Tabla1[[#This Row],[Fecha]])</f>
        <v>21</v>
      </c>
      <c r="D77" s="2">
        <f>YEAR(Tabla1[[#This Row],[Fecha]])</f>
        <v>2019</v>
      </c>
      <c r="E77" s="8">
        <f t="shared" ref="E77:E81" si="0">B78</f>
        <v>43637</v>
      </c>
      <c r="F77" t="s">
        <v>26</v>
      </c>
      <c r="G77" t="s">
        <v>29</v>
      </c>
      <c r="H77">
        <v>2.5</v>
      </c>
      <c r="I77">
        <v>4</v>
      </c>
      <c r="J77">
        <f>Tabla1[[#This Row],[Venta]]-Tabla1[[#This Row],[Costo]]</f>
        <v>1.5</v>
      </c>
    </row>
    <row r="78" spans="2:10" x14ac:dyDescent="0.25">
      <c r="B78" s="1">
        <v>43637</v>
      </c>
      <c r="C78" s="2">
        <f>DAY(Tabla1[[#This Row],[Fecha]])</f>
        <v>21</v>
      </c>
      <c r="D78" s="2">
        <f>YEAR(Tabla1[[#This Row],[Fecha]])</f>
        <v>2019</v>
      </c>
      <c r="E78" s="8">
        <f t="shared" si="0"/>
        <v>43637</v>
      </c>
      <c r="F78" t="s">
        <v>26</v>
      </c>
      <c r="G78" t="s">
        <v>30</v>
      </c>
      <c r="H78">
        <v>1</v>
      </c>
      <c r="I78">
        <v>1.5</v>
      </c>
      <c r="J78">
        <f>Tabla1[[#This Row],[Venta]]-Tabla1[[#This Row],[Costo]]</f>
        <v>0.5</v>
      </c>
    </row>
    <row r="79" spans="2:10" x14ac:dyDescent="0.25">
      <c r="B79" s="1">
        <v>43637</v>
      </c>
      <c r="C79" s="2">
        <f>DAY(Tabla1[[#This Row],[Fecha]])</f>
        <v>21</v>
      </c>
      <c r="D79" s="2">
        <f>YEAR(Tabla1[[#This Row],[Fecha]])</f>
        <v>2019</v>
      </c>
      <c r="E79" s="8">
        <f t="shared" si="0"/>
        <v>43637</v>
      </c>
      <c r="F79" t="s">
        <v>27</v>
      </c>
      <c r="G79" t="s">
        <v>31</v>
      </c>
      <c r="H79">
        <v>3</v>
      </c>
      <c r="I79">
        <v>4.5</v>
      </c>
      <c r="J79">
        <f>Tabla1[[#This Row],[Venta]]-Tabla1[[#This Row],[Costo]]</f>
        <v>1.5</v>
      </c>
    </row>
    <row r="80" spans="2:10" x14ac:dyDescent="0.25">
      <c r="B80" s="1">
        <v>43637</v>
      </c>
      <c r="C80" s="2">
        <f>DAY(Tabla1[[#This Row],[Fecha]])</f>
        <v>21</v>
      </c>
      <c r="D80" s="2">
        <f>YEAR(Tabla1[[#This Row],[Fecha]])</f>
        <v>2019</v>
      </c>
      <c r="E80" s="8">
        <f t="shared" si="0"/>
        <v>43637</v>
      </c>
      <c r="F80" t="s">
        <v>28</v>
      </c>
      <c r="G80" t="s">
        <v>32</v>
      </c>
      <c r="H80">
        <v>3.5</v>
      </c>
      <c r="I80">
        <v>4.5</v>
      </c>
      <c r="J80">
        <f>Tabla1[[#This Row],[Venta]]-Tabla1[[#This Row],[Costo]]</f>
        <v>1</v>
      </c>
    </row>
    <row r="81" spans="2:10" x14ac:dyDescent="0.25">
      <c r="B81" s="1">
        <v>43637</v>
      </c>
      <c r="C81" s="2">
        <f>DAY(Tabla1[[#This Row],[Fecha]])</f>
        <v>21</v>
      </c>
      <c r="D81" s="2">
        <f>YEAR(Tabla1[[#This Row],[Fecha]])</f>
        <v>2019</v>
      </c>
      <c r="E81" s="8">
        <f t="shared" si="0"/>
        <v>43636</v>
      </c>
      <c r="F81" t="s">
        <v>6</v>
      </c>
      <c r="G81" t="s">
        <v>7</v>
      </c>
      <c r="H81">
        <v>1.5</v>
      </c>
      <c r="I81">
        <v>1.8</v>
      </c>
      <c r="J81">
        <f>Tabla1[[#This Row],[Venta]]-Tabla1[[#This Row],[Costo]]</f>
        <v>0.30000000000000004</v>
      </c>
    </row>
    <row r="82" spans="2:10" x14ac:dyDescent="0.25">
      <c r="B82" s="1">
        <v>43636</v>
      </c>
      <c r="C82" s="2">
        <f>DAY(Tabla1[[#This Row],[Fecha]])</f>
        <v>20</v>
      </c>
      <c r="D82" s="2">
        <f>YEAR(Tabla1[[#This Row],[Fecha]])</f>
        <v>2019</v>
      </c>
      <c r="E82" s="8">
        <v>43636</v>
      </c>
      <c r="F82" t="s">
        <v>6</v>
      </c>
      <c r="G82" t="s">
        <v>7</v>
      </c>
      <c r="H82">
        <v>1.5</v>
      </c>
      <c r="I82">
        <v>1.8</v>
      </c>
      <c r="J82">
        <f>Tabla1[[#This Row],[Venta]]-Tabla1[[#This Row],[Costo]]</f>
        <v>0.30000000000000004</v>
      </c>
    </row>
    <row r="83" spans="2:10" x14ac:dyDescent="0.25">
      <c r="B83" s="1">
        <v>43637</v>
      </c>
      <c r="C83" s="2">
        <f>DAY(Tabla1[[#This Row],[Fecha]])</f>
        <v>21</v>
      </c>
      <c r="D83" s="2">
        <f>YEAR(Tabla1[[#This Row],[Fecha]])</f>
        <v>2019</v>
      </c>
      <c r="E83" s="8">
        <v>43637</v>
      </c>
      <c r="F83" t="s">
        <v>11</v>
      </c>
      <c r="G83" t="s">
        <v>12</v>
      </c>
      <c r="H83">
        <v>4</v>
      </c>
      <c r="I83">
        <v>6</v>
      </c>
      <c r="J83">
        <f>Tabla1[[#This Row],[Venta]]-Tabla1[[#This Row],[Costo]]</f>
        <v>2</v>
      </c>
    </row>
    <row r="84" spans="2:10" x14ac:dyDescent="0.25">
      <c r="B84" s="1">
        <v>43638</v>
      </c>
      <c r="C84" s="2">
        <f>DAY(Tabla1[[#This Row],[Fecha]])</f>
        <v>22</v>
      </c>
      <c r="D84" s="2">
        <f>YEAR(Tabla1[[#This Row],[Fecha]])</f>
        <v>2019</v>
      </c>
      <c r="E84" s="8">
        <v>43638</v>
      </c>
      <c r="F84" t="s">
        <v>11</v>
      </c>
      <c r="G84" t="s">
        <v>12</v>
      </c>
      <c r="H84">
        <v>4</v>
      </c>
      <c r="I84">
        <v>6</v>
      </c>
      <c r="J84">
        <f>Tabla1[[#This Row],[Venta]]-Tabla1[[#This Row],[Costo]]</f>
        <v>2</v>
      </c>
    </row>
    <row r="85" spans="2:10" x14ac:dyDescent="0.25">
      <c r="B85" s="1">
        <v>43639</v>
      </c>
      <c r="C85" s="2">
        <f>DAY(Tabla1[[#This Row],[Fecha]])</f>
        <v>23</v>
      </c>
      <c r="D85" s="2">
        <f>YEAR(Tabla1[[#This Row],[Fecha]])</f>
        <v>2019</v>
      </c>
      <c r="E85" s="8">
        <v>43639</v>
      </c>
      <c r="F85" t="s">
        <v>11</v>
      </c>
      <c r="G85" t="s">
        <v>12</v>
      </c>
      <c r="H85">
        <v>4</v>
      </c>
      <c r="I85">
        <v>6</v>
      </c>
      <c r="J85">
        <f>Tabla1[[#This Row],[Venta]]-Tabla1[[#This Row],[Costo]]</f>
        <v>2</v>
      </c>
    </row>
    <row r="86" spans="2:10" x14ac:dyDescent="0.25">
      <c r="B86" s="1">
        <v>43640</v>
      </c>
      <c r="C86" s="2">
        <f>DAY(Tabla1[[#This Row],[Fecha]])</f>
        <v>24</v>
      </c>
      <c r="D86" s="2">
        <f>YEAR(Tabla1[[#This Row],[Fecha]])</f>
        <v>2019</v>
      </c>
      <c r="E86" s="8">
        <v>43640</v>
      </c>
      <c r="F86" t="s">
        <v>6</v>
      </c>
      <c r="G86" t="s">
        <v>7</v>
      </c>
      <c r="H86">
        <v>1.5</v>
      </c>
      <c r="I86">
        <v>1.8</v>
      </c>
      <c r="J86" s="2">
        <f>Tabla1[[#This Row],[Venta]]-Tabla1[[#This Row],[Costo]]</f>
        <v>0.30000000000000004</v>
      </c>
    </row>
    <row r="87" spans="2:10" x14ac:dyDescent="0.25">
      <c r="B87" s="1">
        <v>43641</v>
      </c>
      <c r="C87" s="2">
        <f>DAY(Tabla1[[#This Row],[Fecha]])</f>
        <v>25</v>
      </c>
      <c r="D87" s="2">
        <f>YEAR(Tabla1[[#This Row],[Fecha]])</f>
        <v>2019</v>
      </c>
      <c r="E87" s="8">
        <v>43641</v>
      </c>
      <c r="F87" t="s">
        <v>6</v>
      </c>
      <c r="G87" t="s">
        <v>7</v>
      </c>
      <c r="H87">
        <v>1.5</v>
      </c>
      <c r="I87">
        <v>1.8</v>
      </c>
      <c r="J87" s="2">
        <f>Tabla1[[#This Row],[Venta]]-Tabla1[[#This Row],[Costo]]</f>
        <v>0.30000000000000004</v>
      </c>
    </row>
    <row r="88" spans="2:10" x14ac:dyDescent="0.25">
      <c r="B88" s="1">
        <v>43642</v>
      </c>
      <c r="C88" s="2">
        <f>DAY(Tabla1[[#This Row],[Fecha]])</f>
        <v>26</v>
      </c>
      <c r="D88" s="2">
        <f>YEAR(Tabla1[[#This Row],[Fecha]])</f>
        <v>2019</v>
      </c>
      <c r="E88" s="8">
        <v>43642</v>
      </c>
      <c r="F88" t="s">
        <v>6</v>
      </c>
      <c r="G88" t="s">
        <v>7</v>
      </c>
      <c r="H88">
        <v>1.5</v>
      </c>
      <c r="I88">
        <v>1.8</v>
      </c>
      <c r="J88" s="2">
        <f>Tabla1[[#This Row],[Venta]]-Tabla1[[#This Row],[Costo]]</f>
        <v>0.30000000000000004</v>
      </c>
    </row>
    <row r="89" spans="2:10" x14ac:dyDescent="0.25">
      <c r="B89" s="1">
        <v>43643</v>
      </c>
      <c r="C89" s="2">
        <f>DAY(Tabla1[[#This Row],[Fecha]])</f>
        <v>27</v>
      </c>
      <c r="D89" s="2">
        <f>YEAR(Tabla1[[#This Row],[Fecha]])</f>
        <v>2019</v>
      </c>
      <c r="E89" s="8">
        <v>43643</v>
      </c>
      <c r="F89" t="s">
        <v>6</v>
      </c>
      <c r="G89" t="s">
        <v>7</v>
      </c>
      <c r="H89">
        <v>1.5</v>
      </c>
      <c r="I89">
        <v>1.8</v>
      </c>
      <c r="J89" s="2">
        <f>Tabla1[[#This Row],[Venta]]-Tabla1[[#This Row],[Costo]]</f>
        <v>0.30000000000000004</v>
      </c>
    </row>
    <row r="90" spans="2:10" x14ac:dyDescent="0.25">
      <c r="B90" s="1">
        <v>43644</v>
      </c>
      <c r="C90" s="2">
        <f>DAY(Tabla1[[#This Row],[Fecha]])</f>
        <v>28</v>
      </c>
      <c r="D90" s="2">
        <f>YEAR(Tabla1[[#This Row],[Fecha]])</f>
        <v>2019</v>
      </c>
      <c r="E90" s="8">
        <v>43644</v>
      </c>
      <c r="F90" t="s">
        <v>6</v>
      </c>
      <c r="G90" t="s">
        <v>7</v>
      </c>
      <c r="H90">
        <v>1.5</v>
      </c>
      <c r="I90">
        <v>1.8</v>
      </c>
      <c r="J90" s="2">
        <f>Tabla1[[#This Row],[Venta]]-Tabla1[[#This Row],[Costo]]</f>
        <v>0.30000000000000004</v>
      </c>
    </row>
    <row r="91" spans="2:10" x14ac:dyDescent="0.25">
      <c r="B91" s="1">
        <v>43645</v>
      </c>
      <c r="C91" s="2">
        <f>DAY(Tabla1[[#This Row],[Fecha]])</f>
        <v>29</v>
      </c>
      <c r="D91" s="2">
        <f>YEAR(Tabla1[[#This Row],[Fecha]])</f>
        <v>2019</v>
      </c>
      <c r="E91" s="8">
        <v>43645</v>
      </c>
      <c r="F91" t="s">
        <v>6</v>
      </c>
      <c r="G91" t="s">
        <v>7</v>
      </c>
      <c r="H91">
        <v>1.5</v>
      </c>
      <c r="I91">
        <v>1.8</v>
      </c>
      <c r="J91" s="2">
        <f>Tabla1[[#This Row],[Venta]]-Tabla1[[#This Row],[Costo]]</f>
        <v>0.30000000000000004</v>
      </c>
    </row>
    <row r="92" spans="2:10" x14ac:dyDescent="0.25">
      <c r="B92" s="1">
        <v>43646</v>
      </c>
      <c r="C92" s="2">
        <f>DAY(Tabla1[[#This Row],[Fecha]])</f>
        <v>30</v>
      </c>
      <c r="D92" s="2">
        <f>YEAR(Tabla1[[#This Row],[Fecha]])</f>
        <v>2019</v>
      </c>
      <c r="E92" s="8">
        <v>43646</v>
      </c>
      <c r="F92" t="s">
        <v>6</v>
      </c>
      <c r="G92" t="s">
        <v>7</v>
      </c>
      <c r="H92">
        <v>1.5</v>
      </c>
      <c r="I92">
        <v>1.8</v>
      </c>
      <c r="J92" s="2">
        <f>Tabla1[[#This Row],[Venta]]-Tabla1[[#This Row],[Costo]]</f>
        <v>0.30000000000000004</v>
      </c>
    </row>
    <row r="93" spans="2:10" x14ac:dyDescent="0.25">
      <c r="B93" s="1">
        <v>43647</v>
      </c>
      <c r="C93" s="2">
        <f>DAY(Tabla1[[#This Row],[Fecha]])</f>
        <v>1</v>
      </c>
      <c r="D93" s="2">
        <f>YEAR(Tabla1[[#This Row],[Fecha]])</f>
        <v>2019</v>
      </c>
      <c r="E93" s="8">
        <v>43647</v>
      </c>
      <c r="F93" t="s">
        <v>11</v>
      </c>
      <c r="G93" t="s">
        <v>12</v>
      </c>
      <c r="H93">
        <v>4</v>
      </c>
      <c r="I93">
        <v>6</v>
      </c>
      <c r="J93" s="2">
        <f>Tabla1[[#This Row],[Venta]]-Tabla1[[#This Row],[Costo]]</f>
        <v>2</v>
      </c>
    </row>
    <row r="94" spans="2:10" x14ac:dyDescent="0.25">
      <c r="B94" s="1">
        <v>43648</v>
      </c>
      <c r="C94" s="2">
        <f>DAY(Tabla1[[#This Row],[Fecha]])</f>
        <v>2</v>
      </c>
      <c r="D94" s="2">
        <f>YEAR(Tabla1[[#This Row],[Fecha]])</f>
        <v>2019</v>
      </c>
      <c r="E94" s="8">
        <v>43648</v>
      </c>
      <c r="F94" t="s">
        <v>11</v>
      </c>
      <c r="G94" t="s">
        <v>12</v>
      </c>
      <c r="H94">
        <v>4</v>
      </c>
      <c r="I94">
        <v>6</v>
      </c>
      <c r="J94" s="2">
        <f>Tabla1[[#This Row],[Venta]]-Tabla1[[#This Row],[Costo]]</f>
        <v>2</v>
      </c>
    </row>
    <row r="95" spans="2:10" x14ac:dyDescent="0.25">
      <c r="B95" s="1">
        <v>43649</v>
      </c>
      <c r="C95" s="2">
        <f>DAY(Tabla1[[#This Row],[Fecha]])</f>
        <v>3</v>
      </c>
      <c r="D95" s="2">
        <f>YEAR(Tabla1[[#This Row],[Fecha]])</f>
        <v>2019</v>
      </c>
      <c r="E95" s="8">
        <v>43649</v>
      </c>
      <c r="F95" t="s">
        <v>11</v>
      </c>
      <c r="G95" t="s">
        <v>12</v>
      </c>
      <c r="H95">
        <v>4</v>
      </c>
      <c r="I95">
        <v>6</v>
      </c>
      <c r="J95" s="2">
        <f>Tabla1[[#This Row],[Venta]]-Tabla1[[#This Row],[Costo]]</f>
        <v>2</v>
      </c>
    </row>
    <row r="96" spans="2:10" x14ac:dyDescent="0.25">
      <c r="B96" s="1">
        <v>43650</v>
      </c>
      <c r="C96" s="2">
        <f>DAY(Tabla1[[#This Row],[Fecha]])</f>
        <v>4</v>
      </c>
      <c r="D96" s="2">
        <f>YEAR(Tabla1[[#This Row],[Fecha]])</f>
        <v>2019</v>
      </c>
      <c r="E96" s="8">
        <v>43650</v>
      </c>
      <c r="F96" t="s">
        <v>6</v>
      </c>
      <c r="G96" t="s">
        <v>7</v>
      </c>
      <c r="H96">
        <v>1.5</v>
      </c>
      <c r="I96">
        <v>1.8</v>
      </c>
      <c r="J96">
        <f>Tabla1[[#This Row],[Venta]]-Tabla1[[#This Row],[Costo]]</f>
        <v>0.30000000000000004</v>
      </c>
    </row>
    <row r="97" spans="2:10" x14ac:dyDescent="0.25">
      <c r="B97" s="1">
        <v>43651</v>
      </c>
      <c r="C97" s="2">
        <f>DAY(Tabla1[[#This Row],[Fecha]])</f>
        <v>5</v>
      </c>
      <c r="D97" s="2">
        <f>YEAR(Tabla1[[#This Row],[Fecha]])</f>
        <v>2019</v>
      </c>
      <c r="E97" s="8">
        <v>43651</v>
      </c>
      <c r="F97" t="s">
        <v>6</v>
      </c>
      <c r="G97" t="s">
        <v>7</v>
      </c>
      <c r="H97">
        <v>1.5</v>
      </c>
      <c r="I97">
        <v>1.8</v>
      </c>
      <c r="J97">
        <f>Tabla1[[#This Row],[Venta]]-Tabla1[[#This Row],[Costo]]</f>
        <v>0.30000000000000004</v>
      </c>
    </row>
    <row r="98" spans="2:10" x14ac:dyDescent="0.25">
      <c r="B98" s="1">
        <v>43652</v>
      </c>
      <c r="C98" s="2">
        <f>DAY(Tabla1[[#This Row],[Fecha]])</f>
        <v>6</v>
      </c>
      <c r="D98" s="2">
        <f>YEAR(Tabla1[[#This Row],[Fecha]])</f>
        <v>2019</v>
      </c>
      <c r="E98" s="8">
        <v>43652</v>
      </c>
      <c r="F98" t="s">
        <v>6</v>
      </c>
      <c r="G98" t="s">
        <v>7</v>
      </c>
      <c r="H98">
        <v>1.5</v>
      </c>
      <c r="I98">
        <v>1.8</v>
      </c>
      <c r="J98">
        <f>Tabla1[[#This Row],[Venta]]-Tabla1[[#This Row],[Costo]]</f>
        <v>0.30000000000000004</v>
      </c>
    </row>
    <row r="99" spans="2:10" x14ac:dyDescent="0.25">
      <c r="B99" s="1">
        <v>43653</v>
      </c>
      <c r="C99" s="2">
        <f>DAY(Tabla1[[#This Row],[Fecha]])</f>
        <v>7</v>
      </c>
      <c r="D99" s="2">
        <f>YEAR(Tabla1[[#This Row],[Fecha]])</f>
        <v>2019</v>
      </c>
      <c r="E99" s="8">
        <v>43653</v>
      </c>
      <c r="F99" t="s">
        <v>6</v>
      </c>
      <c r="G99" t="s">
        <v>7</v>
      </c>
      <c r="H99">
        <v>1.5</v>
      </c>
      <c r="I99">
        <v>1.8</v>
      </c>
      <c r="J99">
        <f>Tabla1[[#This Row],[Venta]]-Tabla1[[#This Row],[Costo]]</f>
        <v>0.30000000000000004</v>
      </c>
    </row>
    <row r="100" spans="2:10" x14ac:dyDescent="0.25">
      <c r="B100" s="1">
        <v>43654</v>
      </c>
      <c r="C100" s="2">
        <f>DAY(Tabla1[[#This Row],[Fecha]])</f>
        <v>8</v>
      </c>
      <c r="D100" s="2">
        <f>YEAR(Tabla1[[#This Row],[Fecha]])</f>
        <v>2019</v>
      </c>
      <c r="E100" s="8">
        <v>43654</v>
      </c>
      <c r="F100" t="s">
        <v>6</v>
      </c>
      <c r="G100" t="s">
        <v>7</v>
      </c>
      <c r="H100">
        <v>1.5</v>
      </c>
      <c r="I100">
        <v>1.8</v>
      </c>
      <c r="J100">
        <f>Tabla1[[#This Row],[Venta]]-Tabla1[[#This Row],[Costo]]</f>
        <v>0.30000000000000004</v>
      </c>
    </row>
    <row r="101" spans="2:10" x14ac:dyDescent="0.25">
      <c r="B101" s="1">
        <v>43655</v>
      </c>
      <c r="C101" s="2">
        <f>DAY(Tabla1[[#This Row],[Fecha]])</f>
        <v>9</v>
      </c>
      <c r="D101" s="2">
        <f>YEAR(Tabla1[[#This Row],[Fecha]])</f>
        <v>2019</v>
      </c>
      <c r="E101" s="8">
        <v>43655</v>
      </c>
      <c r="F101" t="s">
        <v>11</v>
      </c>
      <c r="G101" t="s">
        <v>12</v>
      </c>
      <c r="H101">
        <v>4</v>
      </c>
      <c r="I101">
        <v>6</v>
      </c>
      <c r="J101">
        <f>Tabla1[[#This Row],[Venta]]-Tabla1[[#This Row],[Costo]]</f>
        <v>2</v>
      </c>
    </row>
    <row r="102" spans="2:10" x14ac:dyDescent="0.25">
      <c r="B102" s="1">
        <v>43656</v>
      </c>
      <c r="C102" s="2">
        <f>DAY(Tabla1[[#This Row],[Fecha]])</f>
        <v>10</v>
      </c>
      <c r="D102" s="2">
        <f>YEAR(Tabla1[[#This Row],[Fecha]])</f>
        <v>2019</v>
      </c>
      <c r="E102" s="8">
        <v>43656</v>
      </c>
      <c r="F102" t="s">
        <v>11</v>
      </c>
      <c r="G102" t="s">
        <v>12</v>
      </c>
      <c r="H102">
        <v>4</v>
      </c>
      <c r="I102">
        <v>6</v>
      </c>
      <c r="J102">
        <f>Tabla1[[#This Row],[Venta]]-Tabla1[[#This Row],[Costo]]</f>
        <v>2</v>
      </c>
    </row>
    <row r="103" spans="2:10" x14ac:dyDescent="0.25">
      <c r="B103" s="1">
        <v>43657</v>
      </c>
      <c r="C103" s="2">
        <f>DAY(Tabla1[[#This Row],[Fecha]])</f>
        <v>11</v>
      </c>
      <c r="D103" s="2">
        <f>YEAR(Tabla1[[#This Row],[Fecha]])</f>
        <v>2019</v>
      </c>
      <c r="E103" s="8">
        <v>43657</v>
      </c>
      <c r="F103" t="s">
        <v>11</v>
      </c>
      <c r="G103" t="s">
        <v>12</v>
      </c>
      <c r="H103">
        <v>4</v>
      </c>
      <c r="I103">
        <v>6</v>
      </c>
      <c r="J103">
        <f>Tabla1[[#This Row],[Venta]]-Tabla1[[#This Row],[Costo]]</f>
        <v>2</v>
      </c>
    </row>
    <row r="104" spans="2:10" x14ac:dyDescent="0.25">
      <c r="B104" s="1">
        <v>43658</v>
      </c>
      <c r="C104" s="2">
        <f>DAY(Tabla1[[#This Row],[Fecha]])</f>
        <v>12</v>
      </c>
      <c r="D104" s="2">
        <f>YEAR(Tabla1[[#This Row],[Fecha]])</f>
        <v>2019</v>
      </c>
      <c r="E104" s="8">
        <v>43658</v>
      </c>
      <c r="F104" t="s">
        <v>6</v>
      </c>
      <c r="G104" t="s">
        <v>7</v>
      </c>
      <c r="H104">
        <v>1.5</v>
      </c>
      <c r="I104">
        <v>1.8</v>
      </c>
      <c r="J104" s="2">
        <f>Tabla1[[#This Row],[Venta]]-Tabla1[[#This Row],[Costo]]</f>
        <v>0.30000000000000004</v>
      </c>
    </row>
    <row r="105" spans="2:10" x14ac:dyDescent="0.25">
      <c r="B105" s="1">
        <v>43659</v>
      </c>
      <c r="C105" s="2">
        <f>DAY(Tabla1[[#This Row],[Fecha]])</f>
        <v>13</v>
      </c>
      <c r="D105" s="2">
        <f>YEAR(Tabla1[[#This Row],[Fecha]])</f>
        <v>2019</v>
      </c>
      <c r="E105" s="8">
        <v>43659</v>
      </c>
      <c r="F105" t="s">
        <v>6</v>
      </c>
      <c r="G105" t="s">
        <v>7</v>
      </c>
      <c r="H105">
        <v>1.5</v>
      </c>
      <c r="I105">
        <v>1.8</v>
      </c>
      <c r="J105" s="2">
        <f>Tabla1[[#This Row],[Venta]]-Tabla1[[#This Row],[Costo]]</f>
        <v>0.30000000000000004</v>
      </c>
    </row>
    <row r="106" spans="2:10" x14ac:dyDescent="0.25">
      <c r="B106" s="1">
        <v>43660</v>
      </c>
      <c r="C106" s="2">
        <f>DAY(Tabla1[[#This Row],[Fecha]])</f>
        <v>14</v>
      </c>
      <c r="D106" s="2">
        <f>YEAR(Tabla1[[#This Row],[Fecha]])</f>
        <v>2019</v>
      </c>
      <c r="E106" s="8">
        <v>43660</v>
      </c>
      <c r="F106" t="s">
        <v>6</v>
      </c>
      <c r="G106" t="s">
        <v>7</v>
      </c>
      <c r="H106">
        <v>1.5</v>
      </c>
      <c r="I106">
        <v>1.8</v>
      </c>
      <c r="J106" s="2">
        <f>Tabla1[[#This Row],[Venta]]-Tabla1[[#This Row],[Costo]]</f>
        <v>0.30000000000000004</v>
      </c>
    </row>
    <row r="107" spans="2:10" x14ac:dyDescent="0.25">
      <c r="B107" s="1">
        <v>43661</v>
      </c>
      <c r="C107" s="2">
        <f>DAY(Tabla1[[#This Row],[Fecha]])</f>
        <v>15</v>
      </c>
      <c r="D107" s="2">
        <f>YEAR(Tabla1[[#This Row],[Fecha]])</f>
        <v>2019</v>
      </c>
      <c r="E107" s="8">
        <v>43661</v>
      </c>
      <c r="F107" t="s">
        <v>6</v>
      </c>
      <c r="G107" t="s">
        <v>7</v>
      </c>
      <c r="H107">
        <v>1.5</v>
      </c>
      <c r="I107">
        <v>1.8</v>
      </c>
      <c r="J107" s="2">
        <f>Tabla1[[#This Row],[Venta]]-Tabla1[[#This Row],[Costo]]</f>
        <v>0.30000000000000004</v>
      </c>
    </row>
    <row r="108" spans="2:10" x14ac:dyDescent="0.25">
      <c r="B108" s="1">
        <v>43662</v>
      </c>
      <c r="C108" s="2">
        <f>DAY(Tabla1[[#This Row],[Fecha]])</f>
        <v>16</v>
      </c>
      <c r="D108" s="2">
        <f>YEAR(Tabla1[[#This Row],[Fecha]])</f>
        <v>2019</v>
      </c>
      <c r="E108" s="8">
        <v>43662</v>
      </c>
      <c r="F108" t="s">
        <v>6</v>
      </c>
      <c r="G108" t="s">
        <v>7</v>
      </c>
      <c r="H108">
        <v>1.5</v>
      </c>
      <c r="I108">
        <v>1.8</v>
      </c>
      <c r="J108" s="2">
        <f>Tabla1[[#This Row],[Venta]]-Tabla1[[#This Row],[Costo]]</f>
        <v>0.30000000000000004</v>
      </c>
    </row>
    <row r="109" spans="2:10" x14ac:dyDescent="0.25">
      <c r="B109" s="1">
        <v>43663</v>
      </c>
      <c r="C109" s="2">
        <f>DAY(Tabla1[[#This Row],[Fecha]])</f>
        <v>17</v>
      </c>
      <c r="D109" s="2">
        <f>YEAR(Tabla1[[#This Row],[Fecha]])</f>
        <v>2019</v>
      </c>
      <c r="E109" s="8">
        <v>43663</v>
      </c>
      <c r="F109" t="s">
        <v>6</v>
      </c>
      <c r="G109" t="s">
        <v>7</v>
      </c>
      <c r="H109">
        <v>1.5</v>
      </c>
      <c r="I109">
        <v>1.8</v>
      </c>
      <c r="J109" s="2">
        <f>Tabla1[[#This Row],[Venta]]-Tabla1[[#This Row],[Costo]]</f>
        <v>0.30000000000000004</v>
      </c>
    </row>
    <row r="110" spans="2:10" x14ac:dyDescent="0.25">
      <c r="B110" s="1">
        <v>43664</v>
      </c>
      <c r="C110" s="2">
        <f>DAY(Tabla1[[#This Row],[Fecha]])</f>
        <v>18</v>
      </c>
      <c r="D110" s="2">
        <f>YEAR(Tabla1[[#This Row],[Fecha]])</f>
        <v>2019</v>
      </c>
      <c r="E110" s="8">
        <v>43664</v>
      </c>
      <c r="F110" t="s">
        <v>6</v>
      </c>
      <c r="G110" t="s">
        <v>7</v>
      </c>
      <c r="H110">
        <v>1.5</v>
      </c>
      <c r="I110">
        <v>1.8</v>
      </c>
      <c r="J110" s="2">
        <f>Tabla1[[#This Row],[Venta]]-Tabla1[[#This Row],[Costo]]</f>
        <v>0.30000000000000004</v>
      </c>
    </row>
    <row r="111" spans="2:10" x14ac:dyDescent="0.25">
      <c r="B111" s="1">
        <v>43665</v>
      </c>
      <c r="C111" s="2">
        <f>DAY(Tabla1[[#This Row],[Fecha]])</f>
        <v>19</v>
      </c>
      <c r="D111" s="2">
        <f>YEAR(Tabla1[[#This Row],[Fecha]])</f>
        <v>2019</v>
      </c>
      <c r="E111" s="8">
        <v>43665</v>
      </c>
      <c r="F111" t="s">
        <v>11</v>
      </c>
      <c r="G111" t="s">
        <v>12</v>
      </c>
      <c r="H111">
        <v>4</v>
      </c>
      <c r="I111">
        <v>6</v>
      </c>
      <c r="J111" s="2">
        <f>Tabla1[[#This Row],[Venta]]-Tabla1[[#This Row],[Costo]]</f>
        <v>2</v>
      </c>
    </row>
    <row r="112" spans="2:10" x14ac:dyDescent="0.25">
      <c r="B112" s="1">
        <v>43666</v>
      </c>
      <c r="C112" s="2">
        <f>DAY(Tabla1[[#This Row],[Fecha]])</f>
        <v>20</v>
      </c>
      <c r="D112" s="2">
        <f>YEAR(Tabla1[[#This Row],[Fecha]])</f>
        <v>2019</v>
      </c>
      <c r="E112" s="8">
        <v>43666</v>
      </c>
      <c r="F112" t="s">
        <v>11</v>
      </c>
      <c r="G112" t="s">
        <v>12</v>
      </c>
      <c r="H112">
        <v>4</v>
      </c>
      <c r="I112">
        <v>6</v>
      </c>
      <c r="J112" s="2">
        <f>Tabla1[[#This Row],[Venta]]-Tabla1[[#This Row],[Costo]]</f>
        <v>2</v>
      </c>
    </row>
    <row r="113" spans="2:10" x14ac:dyDescent="0.25">
      <c r="B113" s="1">
        <v>43667</v>
      </c>
      <c r="C113" s="2">
        <f>DAY(Tabla1[[#This Row],[Fecha]])</f>
        <v>21</v>
      </c>
      <c r="D113" s="2">
        <f>YEAR(Tabla1[[#This Row],[Fecha]])</f>
        <v>2019</v>
      </c>
      <c r="E113" s="8">
        <v>43667</v>
      </c>
      <c r="F113" t="s">
        <v>11</v>
      </c>
      <c r="G113" t="s">
        <v>12</v>
      </c>
      <c r="H113">
        <v>4</v>
      </c>
      <c r="I113">
        <v>6</v>
      </c>
      <c r="J113" s="2">
        <f>Tabla1[[#This Row],[Venta]]-Tabla1[[#This Row],[Costo]]</f>
        <v>2</v>
      </c>
    </row>
    <row r="114" spans="2:10" x14ac:dyDescent="0.25">
      <c r="B114" s="1">
        <v>43668</v>
      </c>
      <c r="C114" s="2">
        <f>DAY(Tabla1[[#This Row],[Fecha]])</f>
        <v>22</v>
      </c>
      <c r="D114" s="2">
        <f>YEAR(Tabla1[[#This Row],[Fecha]])</f>
        <v>2019</v>
      </c>
      <c r="E114" s="8">
        <v>43668</v>
      </c>
      <c r="F114" t="s">
        <v>6</v>
      </c>
      <c r="G114" t="s">
        <v>7</v>
      </c>
      <c r="H114">
        <v>1.5</v>
      </c>
      <c r="I114">
        <v>1.8</v>
      </c>
      <c r="J114">
        <f>Tabla1[[#This Row],[Venta]]-Tabla1[[#This Row],[Costo]]</f>
        <v>0.30000000000000004</v>
      </c>
    </row>
    <row r="115" spans="2:10" x14ac:dyDescent="0.25">
      <c r="B115" s="1">
        <v>43669</v>
      </c>
      <c r="C115" s="2">
        <f>DAY(Tabla1[[#This Row],[Fecha]])</f>
        <v>23</v>
      </c>
      <c r="D115" s="2">
        <f>YEAR(Tabla1[[#This Row],[Fecha]])</f>
        <v>2019</v>
      </c>
      <c r="E115" s="8">
        <v>43669</v>
      </c>
      <c r="F115" t="s">
        <v>6</v>
      </c>
      <c r="G115" t="s">
        <v>7</v>
      </c>
      <c r="H115">
        <v>1.5</v>
      </c>
      <c r="I115">
        <v>1.8</v>
      </c>
      <c r="J115">
        <f>Tabla1[[#This Row],[Venta]]-Tabla1[[#This Row],[Costo]]</f>
        <v>0.30000000000000004</v>
      </c>
    </row>
    <row r="116" spans="2:10" x14ac:dyDescent="0.25">
      <c r="B116" s="1">
        <v>43670</v>
      </c>
      <c r="C116" s="2">
        <f>DAY(Tabla1[[#This Row],[Fecha]])</f>
        <v>24</v>
      </c>
      <c r="D116" s="2">
        <f>YEAR(Tabla1[[#This Row],[Fecha]])</f>
        <v>2019</v>
      </c>
      <c r="E116" s="8">
        <v>43670</v>
      </c>
      <c r="F116" t="s">
        <v>6</v>
      </c>
      <c r="G116" t="s">
        <v>7</v>
      </c>
      <c r="H116">
        <v>1.5</v>
      </c>
      <c r="I116">
        <v>1.8</v>
      </c>
      <c r="J116">
        <f>Tabla1[[#This Row],[Venta]]-Tabla1[[#This Row],[Costo]]</f>
        <v>0.30000000000000004</v>
      </c>
    </row>
    <row r="117" spans="2:10" x14ac:dyDescent="0.25">
      <c r="B117" s="1">
        <v>43671</v>
      </c>
      <c r="C117" s="2">
        <f>DAY(Tabla1[[#This Row],[Fecha]])</f>
        <v>25</v>
      </c>
      <c r="D117" s="2">
        <f>YEAR(Tabla1[[#This Row],[Fecha]])</f>
        <v>2019</v>
      </c>
      <c r="E117" s="8">
        <v>43671</v>
      </c>
      <c r="F117" t="s">
        <v>6</v>
      </c>
      <c r="G117" t="s">
        <v>7</v>
      </c>
      <c r="H117">
        <v>1.5</v>
      </c>
      <c r="I117">
        <v>1.8</v>
      </c>
      <c r="J117">
        <f>Tabla1[[#This Row],[Venta]]-Tabla1[[#This Row],[Costo]]</f>
        <v>0.30000000000000004</v>
      </c>
    </row>
    <row r="118" spans="2:10" x14ac:dyDescent="0.25">
      <c r="B118" s="1">
        <v>43672</v>
      </c>
      <c r="C118" s="2">
        <f>DAY(Tabla1[[#This Row],[Fecha]])</f>
        <v>26</v>
      </c>
      <c r="D118" s="2">
        <f>YEAR(Tabla1[[#This Row],[Fecha]])</f>
        <v>2019</v>
      </c>
      <c r="E118" s="8">
        <v>43672</v>
      </c>
      <c r="F118" t="s">
        <v>6</v>
      </c>
      <c r="G118" t="s">
        <v>7</v>
      </c>
      <c r="H118">
        <v>1.5</v>
      </c>
      <c r="I118">
        <v>1.8</v>
      </c>
      <c r="J118">
        <f>Tabla1[[#This Row],[Venta]]-Tabla1[[#This Row],[Costo]]</f>
        <v>0.30000000000000004</v>
      </c>
    </row>
    <row r="119" spans="2:10" x14ac:dyDescent="0.25">
      <c r="B119" s="1">
        <v>43673</v>
      </c>
      <c r="C119" s="2">
        <f>DAY(Tabla1[[#This Row],[Fecha]])</f>
        <v>27</v>
      </c>
      <c r="D119" s="2">
        <f>YEAR(Tabla1[[#This Row],[Fecha]])</f>
        <v>2019</v>
      </c>
      <c r="E119" s="8">
        <v>43673</v>
      </c>
      <c r="F119" t="s">
        <v>11</v>
      </c>
      <c r="G119" t="s">
        <v>12</v>
      </c>
      <c r="H119">
        <v>4</v>
      </c>
      <c r="I119">
        <v>6</v>
      </c>
      <c r="J119">
        <f>Tabla1[[#This Row],[Venta]]-Tabla1[[#This Row],[Costo]]</f>
        <v>2</v>
      </c>
    </row>
    <row r="120" spans="2:10" x14ac:dyDescent="0.25">
      <c r="B120" s="1">
        <v>43674</v>
      </c>
      <c r="C120" s="2">
        <f>DAY(Tabla1[[#This Row],[Fecha]])</f>
        <v>28</v>
      </c>
      <c r="D120" s="2">
        <f>YEAR(Tabla1[[#This Row],[Fecha]])</f>
        <v>2019</v>
      </c>
      <c r="E120" s="8">
        <v>43674</v>
      </c>
      <c r="F120" t="s">
        <v>11</v>
      </c>
      <c r="G120" t="s">
        <v>12</v>
      </c>
      <c r="H120">
        <v>4</v>
      </c>
      <c r="I120">
        <v>6</v>
      </c>
      <c r="J120">
        <f>Tabla1[[#This Row],[Venta]]-Tabla1[[#This Row],[Costo]]</f>
        <v>2</v>
      </c>
    </row>
    <row r="121" spans="2:10" x14ac:dyDescent="0.25">
      <c r="B121" s="1">
        <v>43675</v>
      </c>
      <c r="C121" s="2">
        <f>DAY(Tabla1[[#This Row],[Fecha]])</f>
        <v>29</v>
      </c>
      <c r="D121" s="2">
        <f>YEAR(Tabla1[[#This Row],[Fecha]])</f>
        <v>2019</v>
      </c>
      <c r="E121" s="8">
        <v>43675</v>
      </c>
      <c r="F121" t="s">
        <v>11</v>
      </c>
      <c r="G121" t="s">
        <v>12</v>
      </c>
      <c r="H121">
        <v>4</v>
      </c>
      <c r="I121">
        <v>6</v>
      </c>
      <c r="J121">
        <f>Tabla1[[#This Row],[Venta]]-Tabla1[[#This Row],[Costo]]</f>
        <v>2</v>
      </c>
    </row>
    <row r="122" spans="2:10" x14ac:dyDescent="0.25">
      <c r="B122" s="1">
        <v>43676</v>
      </c>
      <c r="C122" s="2">
        <f>DAY(Tabla1[[#This Row],[Fecha]])</f>
        <v>30</v>
      </c>
      <c r="D122" s="2">
        <f>YEAR(Tabla1[[#This Row],[Fecha]])</f>
        <v>2019</v>
      </c>
      <c r="E122" s="8">
        <v>43676</v>
      </c>
      <c r="F122" t="s">
        <v>6</v>
      </c>
      <c r="G122" t="s">
        <v>7</v>
      </c>
      <c r="H122">
        <v>1.5</v>
      </c>
      <c r="I122">
        <v>1.8</v>
      </c>
      <c r="J122" s="2">
        <f>Tabla1[[#This Row],[Venta]]-Tabla1[[#This Row],[Costo]]</f>
        <v>0.30000000000000004</v>
      </c>
    </row>
    <row r="123" spans="2:10" x14ac:dyDescent="0.25">
      <c r="B123" s="1">
        <v>43677</v>
      </c>
      <c r="C123" s="2">
        <f>DAY(Tabla1[[#This Row],[Fecha]])</f>
        <v>31</v>
      </c>
      <c r="D123" s="2">
        <f>YEAR(Tabla1[[#This Row],[Fecha]])</f>
        <v>2019</v>
      </c>
      <c r="E123" s="8">
        <v>43677</v>
      </c>
      <c r="F123" t="s">
        <v>6</v>
      </c>
      <c r="G123" t="s">
        <v>7</v>
      </c>
      <c r="H123">
        <v>1.5</v>
      </c>
      <c r="I123">
        <v>1.8</v>
      </c>
      <c r="J123" s="2">
        <f>Tabla1[[#This Row],[Venta]]-Tabla1[[#This Row],[Costo]]</f>
        <v>0.30000000000000004</v>
      </c>
    </row>
    <row r="124" spans="2:10" x14ac:dyDescent="0.25">
      <c r="B124" s="1">
        <v>43678</v>
      </c>
      <c r="C124" s="2">
        <f>DAY(Tabla1[[#This Row],[Fecha]])</f>
        <v>1</v>
      </c>
      <c r="D124" s="2">
        <f>YEAR(Tabla1[[#This Row],[Fecha]])</f>
        <v>2019</v>
      </c>
      <c r="E124" s="8">
        <v>43678</v>
      </c>
      <c r="F124" t="s">
        <v>6</v>
      </c>
      <c r="G124" t="s">
        <v>7</v>
      </c>
      <c r="H124">
        <v>1.5</v>
      </c>
      <c r="I124">
        <v>1.8</v>
      </c>
      <c r="J124" s="2">
        <f>Tabla1[[#This Row],[Venta]]-Tabla1[[#This Row],[Costo]]</f>
        <v>0.30000000000000004</v>
      </c>
    </row>
    <row r="125" spans="2:10" x14ac:dyDescent="0.25">
      <c r="B125" s="1">
        <v>43679</v>
      </c>
      <c r="C125" s="2">
        <f>DAY(Tabla1[[#This Row],[Fecha]])</f>
        <v>2</v>
      </c>
      <c r="D125" s="2">
        <f>YEAR(Tabla1[[#This Row],[Fecha]])</f>
        <v>2019</v>
      </c>
      <c r="E125" s="8">
        <v>43679</v>
      </c>
      <c r="F125" t="s">
        <v>6</v>
      </c>
      <c r="G125" t="s">
        <v>7</v>
      </c>
      <c r="H125">
        <v>1.5</v>
      </c>
      <c r="I125">
        <v>1.8</v>
      </c>
      <c r="J125" s="2">
        <f>Tabla1[[#This Row],[Venta]]-Tabla1[[#This Row],[Costo]]</f>
        <v>0.30000000000000004</v>
      </c>
    </row>
    <row r="126" spans="2:10" x14ac:dyDescent="0.25">
      <c r="B126" s="1">
        <v>43680</v>
      </c>
      <c r="C126" s="2">
        <f>DAY(Tabla1[[#This Row],[Fecha]])</f>
        <v>3</v>
      </c>
      <c r="D126" s="2">
        <f>YEAR(Tabla1[[#This Row],[Fecha]])</f>
        <v>2019</v>
      </c>
      <c r="E126" s="8">
        <v>43680</v>
      </c>
      <c r="F126" t="s">
        <v>6</v>
      </c>
      <c r="G126" t="s">
        <v>7</v>
      </c>
      <c r="H126">
        <v>1.5</v>
      </c>
      <c r="I126">
        <v>1.8</v>
      </c>
      <c r="J126" s="2">
        <f>Tabla1[[#This Row],[Venta]]-Tabla1[[#This Row],[Costo]]</f>
        <v>0.30000000000000004</v>
      </c>
    </row>
    <row r="127" spans="2:10" x14ac:dyDescent="0.25">
      <c r="B127" s="1">
        <v>43681</v>
      </c>
      <c r="C127" s="2">
        <f>DAY(Tabla1[[#This Row],[Fecha]])</f>
        <v>4</v>
      </c>
      <c r="D127" s="2">
        <f>YEAR(Tabla1[[#This Row],[Fecha]])</f>
        <v>2019</v>
      </c>
      <c r="E127" s="8">
        <v>43681</v>
      </c>
      <c r="F127" t="s">
        <v>6</v>
      </c>
      <c r="G127" t="s">
        <v>7</v>
      </c>
      <c r="H127">
        <v>1.5</v>
      </c>
      <c r="I127">
        <v>1.8</v>
      </c>
      <c r="J127" s="2">
        <f>Tabla1[[#This Row],[Venta]]-Tabla1[[#This Row],[Costo]]</f>
        <v>0.30000000000000004</v>
      </c>
    </row>
    <row r="128" spans="2:10" x14ac:dyDescent="0.25">
      <c r="B128" s="1">
        <v>43682</v>
      </c>
      <c r="C128" s="2">
        <f>DAY(Tabla1[[#This Row],[Fecha]])</f>
        <v>5</v>
      </c>
      <c r="D128" s="2">
        <f>YEAR(Tabla1[[#This Row],[Fecha]])</f>
        <v>2019</v>
      </c>
      <c r="E128" s="8">
        <v>43682</v>
      </c>
      <c r="F128" t="s">
        <v>6</v>
      </c>
      <c r="G128" t="s">
        <v>7</v>
      </c>
      <c r="H128">
        <v>1.5</v>
      </c>
      <c r="I128">
        <v>1.8</v>
      </c>
      <c r="J128" s="2">
        <f>Tabla1[[#This Row],[Venta]]-Tabla1[[#This Row],[Costo]]</f>
        <v>0.30000000000000004</v>
      </c>
    </row>
    <row r="129" spans="2:10" x14ac:dyDescent="0.25">
      <c r="B129" s="1">
        <v>43683</v>
      </c>
      <c r="C129" s="2">
        <f>DAY(Tabla1[[#This Row],[Fecha]])</f>
        <v>6</v>
      </c>
      <c r="D129" s="2">
        <f>YEAR(Tabla1[[#This Row],[Fecha]])</f>
        <v>2019</v>
      </c>
      <c r="E129" s="8">
        <v>43683</v>
      </c>
      <c r="F129" t="s">
        <v>11</v>
      </c>
      <c r="G129" t="s">
        <v>12</v>
      </c>
      <c r="H129">
        <v>4</v>
      </c>
      <c r="I129">
        <v>6</v>
      </c>
      <c r="J129" s="2">
        <f>Tabla1[[#This Row],[Venta]]-Tabla1[[#This Row],[Costo]]</f>
        <v>2</v>
      </c>
    </row>
    <row r="130" spans="2:10" x14ac:dyDescent="0.25">
      <c r="B130" s="1">
        <v>43684</v>
      </c>
      <c r="C130" s="2">
        <f>DAY(Tabla1[[#This Row],[Fecha]])</f>
        <v>7</v>
      </c>
      <c r="D130" s="2">
        <f>YEAR(Tabla1[[#This Row],[Fecha]])</f>
        <v>2019</v>
      </c>
      <c r="E130" s="8">
        <v>43684</v>
      </c>
      <c r="F130" t="s">
        <v>11</v>
      </c>
      <c r="G130" t="s">
        <v>12</v>
      </c>
      <c r="H130">
        <v>4</v>
      </c>
      <c r="I130">
        <v>6</v>
      </c>
      <c r="J130" s="2">
        <f>Tabla1[[#This Row],[Venta]]-Tabla1[[#This Row],[Costo]]</f>
        <v>2</v>
      </c>
    </row>
    <row r="131" spans="2:10" x14ac:dyDescent="0.25">
      <c r="B131" s="1">
        <v>43685</v>
      </c>
      <c r="C131" s="2">
        <f>DAY(Tabla1[[#This Row],[Fecha]])</f>
        <v>8</v>
      </c>
      <c r="D131" s="2">
        <f>YEAR(Tabla1[[#This Row],[Fecha]])</f>
        <v>2019</v>
      </c>
      <c r="E131" s="8">
        <v>43685</v>
      </c>
      <c r="F131" t="s">
        <v>11</v>
      </c>
      <c r="G131" t="s">
        <v>12</v>
      </c>
      <c r="H131">
        <v>4</v>
      </c>
      <c r="I131">
        <v>6</v>
      </c>
      <c r="J131" s="2">
        <f>Tabla1[[#This Row],[Venta]]-Tabla1[[#This Row],[Costo]]</f>
        <v>2</v>
      </c>
    </row>
    <row r="132" spans="2:10" x14ac:dyDescent="0.25">
      <c r="B132" s="1">
        <v>43686</v>
      </c>
      <c r="C132" s="2">
        <f>DAY(Tabla1[[#This Row],[Fecha]])</f>
        <v>9</v>
      </c>
      <c r="D132" s="2">
        <f>YEAR(Tabla1[[#This Row],[Fecha]])</f>
        <v>2019</v>
      </c>
      <c r="E132" s="8">
        <v>43686</v>
      </c>
      <c r="F132" t="s">
        <v>6</v>
      </c>
      <c r="G132" t="s">
        <v>7</v>
      </c>
      <c r="H132">
        <v>1.5</v>
      </c>
      <c r="I132">
        <v>1.8</v>
      </c>
      <c r="J132">
        <f>Tabla1[[#This Row],[Venta]]-Tabla1[[#This Row],[Costo]]</f>
        <v>0.30000000000000004</v>
      </c>
    </row>
    <row r="133" spans="2:10" x14ac:dyDescent="0.25">
      <c r="B133" s="1">
        <v>43687</v>
      </c>
      <c r="C133" s="2">
        <f>DAY(Tabla1[[#This Row],[Fecha]])</f>
        <v>10</v>
      </c>
      <c r="D133" s="2">
        <f>YEAR(Tabla1[[#This Row],[Fecha]])</f>
        <v>2019</v>
      </c>
      <c r="E133" s="8">
        <v>43687</v>
      </c>
      <c r="F133" t="s">
        <v>6</v>
      </c>
      <c r="G133" t="s">
        <v>7</v>
      </c>
      <c r="H133">
        <v>1.5</v>
      </c>
      <c r="I133">
        <v>1.8</v>
      </c>
      <c r="J133">
        <f>Tabla1[[#This Row],[Venta]]-Tabla1[[#This Row],[Costo]]</f>
        <v>0.30000000000000004</v>
      </c>
    </row>
    <row r="134" spans="2:10" x14ac:dyDescent="0.25">
      <c r="B134" s="1">
        <v>43688</v>
      </c>
      <c r="C134" s="2">
        <f>DAY(Tabla1[[#This Row],[Fecha]])</f>
        <v>11</v>
      </c>
      <c r="D134" s="2">
        <f>YEAR(Tabla1[[#This Row],[Fecha]])</f>
        <v>2019</v>
      </c>
      <c r="E134" s="8">
        <v>43688</v>
      </c>
      <c r="F134" t="s">
        <v>6</v>
      </c>
      <c r="G134" t="s">
        <v>7</v>
      </c>
      <c r="H134">
        <v>1.5</v>
      </c>
      <c r="I134">
        <v>1.8</v>
      </c>
      <c r="J134">
        <f>Tabla1[[#This Row],[Venta]]-Tabla1[[#This Row],[Costo]]</f>
        <v>0.30000000000000004</v>
      </c>
    </row>
    <row r="135" spans="2:10" x14ac:dyDescent="0.25">
      <c r="B135" s="1">
        <v>43689</v>
      </c>
      <c r="C135" s="2">
        <f>DAY(Tabla1[[#This Row],[Fecha]])</f>
        <v>12</v>
      </c>
      <c r="D135" s="2">
        <f>YEAR(Tabla1[[#This Row],[Fecha]])</f>
        <v>2019</v>
      </c>
      <c r="E135" s="8">
        <v>43689</v>
      </c>
      <c r="F135" t="s">
        <v>6</v>
      </c>
      <c r="G135" t="s">
        <v>7</v>
      </c>
      <c r="H135">
        <v>1.5</v>
      </c>
      <c r="I135">
        <v>1.8</v>
      </c>
      <c r="J135">
        <f>Tabla1[[#This Row],[Venta]]-Tabla1[[#This Row],[Costo]]</f>
        <v>0.30000000000000004</v>
      </c>
    </row>
    <row r="136" spans="2:10" x14ac:dyDescent="0.25">
      <c r="B136" s="1">
        <v>43690</v>
      </c>
      <c r="C136" s="2">
        <f>DAY(Tabla1[[#This Row],[Fecha]])</f>
        <v>13</v>
      </c>
      <c r="D136" s="2">
        <f>YEAR(Tabla1[[#This Row],[Fecha]])</f>
        <v>2019</v>
      </c>
      <c r="E136" s="8">
        <v>43690</v>
      </c>
      <c r="F136" t="s">
        <v>6</v>
      </c>
      <c r="G136" t="s">
        <v>7</v>
      </c>
      <c r="H136">
        <v>1.5</v>
      </c>
      <c r="I136">
        <v>1.8</v>
      </c>
      <c r="J136">
        <f>Tabla1[[#This Row],[Venta]]-Tabla1[[#This Row],[Costo]]</f>
        <v>0.30000000000000004</v>
      </c>
    </row>
    <row r="137" spans="2:10" x14ac:dyDescent="0.25">
      <c r="B137" s="1">
        <v>43691</v>
      </c>
      <c r="C137" s="2">
        <f>DAY(Tabla1[[#This Row],[Fecha]])</f>
        <v>14</v>
      </c>
      <c r="D137" s="2">
        <f>YEAR(Tabla1[[#This Row],[Fecha]])</f>
        <v>2019</v>
      </c>
      <c r="E137" s="8">
        <v>43691</v>
      </c>
      <c r="F137" t="s">
        <v>11</v>
      </c>
      <c r="G137" t="s">
        <v>12</v>
      </c>
      <c r="H137">
        <v>4</v>
      </c>
      <c r="I137">
        <v>6</v>
      </c>
      <c r="J137">
        <f>Tabla1[[#This Row],[Venta]]-Tabla1[[#This Row],[Costo]]</f>
        <v>2</v>
      </c>
    </row>
    <row r="138" spans="2:10" x14ac:dyDescent="0.25">
      <c r="B138" s="1">
        <v>43692</v>
      </c>
      <c r="C138" s="2">
        <f>DAY(Tabla1[[#This Row],[Fecha]])</f>
        <v>15</v>
      </c>
      <c r="D138" s="2">
        <f>YEAR(Tabla1[[#This Row],[Fecha]])</f>
        <v>2019</v>
      </c>
      <c r="E138" s="8">
        <v>43692</v>
      </c>
      <c r="F138" t="s">
        <v>11</v>
      </c>
      <c r="G138" t="s">
        <v>12</v>
      </c>
      <c r="H138">
        <v>4</v>
      </c>
      <c r="I138">
        <v>6</v>
      </c>
      <c r="J138">
        <f>Tabla1[[#This Row],[Venta]]-Tabla1[[#This Row],[Costo]]</f>
        <v>2</v>
      </c>
    </row>
    <row r="139" spans="2:10" x14ac:dyDescent="0.25">
      <c r="B139" s="1">
        <v>43693</v>
      </c>
      <c r="C139" s="2">
        <f>DAY(Tabla1[[#This Row],[Fecha]])</f>
        <v>16</v>
      </c>
      <c r="D139" s="2">
        <f>YEAR(Tabla1[[#This Row],[Fecha]])</f>
        <v>2019</v>
      </c>
      <c r="E139" s="8">
        <v>43693</v>
      </c>
      <c r="F139" t="s">
        <v>11</v>
      </c>
      <c r="G139" t="s">
        <v>12</v>
      </c>
      <c r="H139">
        <v>4</v>
      </c>
      <c r="I139">
        <v>6</v>
      </c>
      <c r="J139">
        <f>Tabla1[[#This Row],[Venta]]-Tabla1[[#This Row],[Costo]]</f>
        <v>2</v>
      </c>
    </row>
    <row r="140" spans="2:10" x14ac:dyDescent="0.25">
      <c r="B140" s="1">
        <v>43694</v>
      </c>
      <c r="C140" s="2">
        <f>DAY(Tabla1[[#This Row],[Fecha]])</f>
        <v>17</v>
      </c>
      <c r="D140" s="2">
        <f>YEAR(Tabla1[[#This Row],[Fecha]])</f>
        <v>2019</v>
      </c>
      <c r="E140" s="8">
        <v>43694</v>
      </c>
      <c r="F140" t="s">
        <v>6</v>
      </c>
      <c r="G140" t="s">
        <v>7</v>
      </c>
      <c r="H140">
        <v>1.5</v>
      </c>
      <c r="I140">
        <v>1.8</v>
      </c>
      <c r="J140" s="2">
        <f>Tabla1[[#This Row],[Venta]]-Tabla1[[#This Row],[Costo]]</f>
        <v>0.30000000000000004</v>
      </c>
    </row>
    <row r="141" spans="2:10" x14ac:dyDescent="0.25">
      <c r="B141" s="1">
        <v>43695</v>
      </c>
      <c r="C141" s="2">
        <f>DAY(Tabla1[[#This Row],[Fecha]])</f>
        <v>18</v>
      </c>
      <c r="D141" s="2">
        <f>YEAR(Tabla1[[#This Row],[Fecha]])</f>
        <v>2019</v>
      </c>
      <c r="E141" s="8">
        <v>43695</v>
      </c>
      <c r="F141" t="s">
        <v>6</v>
      </c>
      <c r="G141" t="s">
        <v>7</v>
      </c>
      <c r="H141">
        <v>1.5</v>
      </c>
      <c r="I141">
        <v>1.8</v>
      </c>
      <c r="J141" s="2">
        <f>Tabla1[[#This Row],[Venta]]-Tabla1[[#This Row],[Costo]]</f>
        <v>0.30000000000000004</v>
      </c>
    </row>
    <row r="142" spans="2:10" x14ac:dyDescent="0.25">
      <c r="B142" s="1">
        <v>43696</v>
      </c>
      <c r="C142" s="2">
        <f>DAY(Tabla1[[#This Row],[Fecha]])</f>
        <v>19</v>
      </c>
      <c r="D142" s="2">
        <f>YEAR(Tabla1[[#This Row],[Fecha]])</f>
        <v>2019</v>
      </c>
      <c r="E142" s="8">
        <v>43696</v>
      </c>
      <c r="F142" t="s">
        <v>6</v>
      </c>
      <c r="G142" t="s">
        <v>7</v>
      </c>
      <c r="H142">
        <v>1.5</v>
      </c>
      <c r="I142">
        <v>1.8</v>
      </c>
      <c r="J142" s="2">
        <f>Tabla1[[#This Row],[Venta]]-Tabla1[[#This Row],[Costo]]</f>
        <v>0.30000000000000004</v>
      </c>
    </row>
    <row r="143" spans="2:10" x14ac:dyDescent="0.25">
      <c r="B143" s="1">
        <v>43697</v>
      </c>
      <c r="C143" s="2">
        <f>DAY(Tabla1[[#This Row],[Fecha]])</f>
        <v>20</v>
      </c>
      <c r="D143" s="2">
        <f>YEAR(Tabla1[[#This Row],[Fecha]])</f>
        <v>2019</v>
      </c>
      <c r="E143" s="8">
        <v>43697</v>
      </c>
      <c r="F143" t="s">
        <v>6</v>
      </c>
      <c r="G143" t="s">
        <v>7</v>
      </c>
      <c r="H143">
        <v>1.5</v>
      </c>
      <c r="I143">
        <v>1.8</v>
      </c>
      <c r="J143" s="2">
        <f>Tabla1[[#This Row],[Venta]]-Tabla1[[#This Row],[Costo]]</f>
        <v>0.30000000000000004</v>
      </c>
    </row>
    <row r="144" spans="2:10" x14ac:dyDescent="0.25">
      <c r="B144" s="1">
        <v>43698</v>
      </c>
      <c r="C144" s="2">
        <f>DAY(Tabla1[[#This Row],[Fecha]])</f>
        <v>21</v>
      </c>
      <c r="D144" s="2">
        <f>YEAR(Tabla1[[#This Row],[Fecha]])</f>
        <v>2019</v>
      </c>
      <c r="E144" s="8">
        <v>43698</v>
      </c>
      <c r="F144" t="s">
        <v>6</v>
      </c>
      <c r="G144" t="s">
        <v>7</v>
      </c>
      <c r="H144">
        <v>1.5</v>
      </c>
      <c r="I144">
        <v>1.8</v>
      </c>
      <c r="J144" s="2">
        <f>Tabla1[[#This Row],[Venta]]-Tabla1[[#This Row],[Costo]]</f>
        <v>0.30000000000000004</v>
      </c>
    </row>
    <row r="145" spans="2:10" x14ac:dyDescent="0.25">
      <c r="B145" s="1">
        <v>43699</v>
      </c>
      <c r="C145" s="2">
        <f>DAY(Tabla1[[#This Row],[Fecha]])</f>
        <v>22</v>
      </c>
      <c r="D145" s="2">
        <f>YEAR(Tabla1[[#This Row],[Fecha]])</f>
        <v>2019</v>
      </c>
      <c r="E145" s="8">
        <v>43699</v>
      </c>
      <c r="F145" t="s">
        <v>6</v>
      </c>
      <c r="G145" t="s">
        <v>7</v>
      </c>
      <c r="H145">
        <v>1.5</v>
      </c>
      <c r="I145">
        <v>1.8</v>
      </c>
      <c r="J145" s="2">
        <f>Tabla1[[#This Row],[Venta]]-Tabla1[[#This Row],[Costo]]</f>
        <v>0.30000000000000004</v>
      </c>
    </row>
    <row r="146" spans="2:10" x14ac:dyDescent="0.25">
      <c r="B146" s="1">
        <v>43700</v>
      </c>
      <c r="C146" s="2">
        <f>DAY(Tabla1[[#This Row],[Fecha]])</f>
        <v>23</v>
      </c>
      <c r="D146" s="2">
        <f>YEAR(Tabla1[[#This Row],[Fecha]])</f>
        <v>2019</v>
      </c>
      <c r="E146" s="8">
        <v>43700</v>
      </c>
      <c r="F146" t="s">
        <v>6</v>
      </c>
      <c r="G146" t="s">
        <v>7</v>
      </c>
      <c r="H146">
        <v>1.5</v>
      </c>
      <c r="I146">
        <v>1.8</v>
      </c>
      <c r="J146" s="2">
        <f>Tabla1[[#This Row],[Venta]]-Tabla1[[#This Row],[Costo]]</f>
        <v>0.30000000000000004</v>
      </c>
    </row>
    <row r="147" spans="2:10" x14ac:dyDescent="0.25">
      <c r="B147" s="1">
        <v>43701</v>
      </c>
      <c r="C147" s="2">
        <f>DAY(Tabla1[[#This Row],[Fecha]])</f>
        <v>24</v>
      </c>
      <c r="D147" s="2">
        <f>YEAR(Tabla1[[#This Row],[Fecha]])</f>
        <v>2019</v>
      </c>
      <c r="E147" s="8">
        <v>43701</v>
      </c>
      <c r="F147" t="s">
        <v>11</v>
      </c>
      <c r="G147" t="s">
        <v>12</v>
      </c>
      <c r="H147">
        <v>4</v>
      </c>
      <c r="I147">
        <v>6</v>
      </c>
      <c r="J147" s="2">
        <f>Tabla1[[#This Row],[Venta]]-Tabla1[[#This Row],[Costo]]</f>
        <v>2</v>
      </c>
    </row>
    <row r="148" spans="2:10" x14ac:dyDescent="0.25">
      <c r="B148" s="1">
        <v>43702</v>
      </c>
      <c r="C148" s="2">
        <f>DAY(Tabla1[[#This Row],[Fecha]])</f>
        <v>25</v>
      </c>
      <c r="D148" s="2">
        <f>YEAR(Tabla1[[#This Row],[Fecha]])</f>
        <v>2019</v>
      </c>
      <c r="E148" s="8">
        <v>43702</v>
      </c>
      <c r="F148" t="s">
        <v>11</v>
      </c>
      <c r="G148" t="s">
        <v>12</v>
      </c>
      <c r="H148">
        <v>4</v>
      </c>
      <c r="I148">
        <v>6</v>
      </c>
      <c r="J148" s="2">
        <f>Tabla1[[#This Row],[Venta]]-Tabla1[[#This Row],[Costo]]</f>
        <v>2</v>
      </c>
    </row>
    <row r="149" spans="2:10" x14ac:dyDescent="0.25">
      <c r="B149" s="1">
        <v>43703</v>
      </c>
      <c r="C149" s="2">
        <f>DAY(Tabla1[[#This Row],[Fecha]])</f>
        <v>26</v>
      </c>
      <c r="D149" s="2">
        <f>YEAR(Tabla1[[#This Row],[Fecha]])</f>
        <v>2019</v>
      </c>
      <c r="E149" s="8">
        <v>43703</v>
      </c>
      <c r="F149" t="s">
        <v>11</v>
      </c>
      <c r="G149" t="s">
        <v>12</v>
      </c>
      <c r="H149">
        <v>4</v>
      </c>
      <c r="I149">
        <v>6</v>
      </c>
      <c r="J149" s="2">
        <f>Tabla1[[#This Row],[Venta]]-Tabla1[[#This Row],[Costo]]</f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4" sqref="F4"/>
    </sheetView>
  </sheetViews>
  <sheetFormatPr baseColWidth="10" defaultRowHeight="15" x14ac:dyDescent="0.25"/>
  <cols>
    <col min="1" max="1" width="17.5703125" customWidth="1"/>
    <col min="2" max="2" width="17.28515625" customWidth="1"/>
    <col min="3" max="3" width="8.85546875" customWidth="1"/>
    <col min="6" max="6" width="17.5703125" customWidth="1"/>
    <col min="7" max="8" width="8.5703125" customWidth="1"/>
    <col min="9" max="16" width="10.7109375" customWidth="1"/>
    <col min="17" max="17" width="12.5703125" bestFit="1" customWidth="1"/>
  </cols>
  <sheetData>
    <row r="1" spans="1:7" x14ac:dyDescent="0.25">
      <c r="A1" s="6" t="s">
        <v>13</v>
      </c>
    </row>
    <row r="3" spans="1:7" x14ac:dyDescent="0.25">
      <c r="A3" s="3" t="s">
        <v>10</v>
      </c>
      <c r="B3" t="s">
        <v>8</v>
      </c>
      <c r="C3" t="s">
        <v>23</v>
      </c>
      <c r="F3" s="3" t="s">
        <v>10</v>
      </c>
      <c r="G3" t="s">
        <v>24</v>
      </c>
    </row>
    <row r="4" spans="1:7" x14ac:dyDescent="0.25">
      <c r="A4" s="4" t="s">
        <v>11</v>
      </c>
      <c r="B4" s="2">
        <v>8</v>
      </c>
      <c r="C4" s="2">
        <v>2</v>
      </c>
      <c r="F4" s="4" t="s">
        <v>21</v>
      </c>
      <c r="G4" s="2"/>
    </row>
    <row r="5" spans="1:7" x14ac:dyDescent="0.25">
      <c r="A5" s="4" t="s">
        <v>6</v>
      </c>
      <c r="B5" s="2">
        <v>9</v>
      </c>
      <c r="C5" s="2">
        <v>6</v>
      </c>
      <c r="F5" s="7" t="s">
        <v>11</v>
      </c>
      <c r="G5" s="2">
        <v>2</v>
      </c>
    </row>
    <row r="6" spans="1:7" x14ac:dyDescent="0.25">
      <c r="A6" s="4" t="s">
        <v>28</v>
      </c>
      <c r="B6" s="2">
        <v>7</v>
      </c>
      <c r="C6" s="2">
        <v>2</v>
      </c>
      <c r="D6" s="5">
        <f>GETPIVOTDATA("Costo",$A$3)</f>
        <v>37</v>
      </c>
      <c r="F6" s="9" t="s">
        <v>25</v>
      </c>
      <c r="G6" s="2">
        <v>2</v>
      </c>
    </row>
    <row r="7" spans="1:7" x14ac:dyDescent="0.25">
      <c r="A7" s="4" t="s">
        <v>27</v>
      </c>
      <c r="B7" s="2">
        <v>6</v>
      </c>
      <c r="C7" s="2">
        <v>2</v>
      </c>
      <c r="F7" s="7" t="s">
        <v>6</v>
      </c>
      <c r="G7" s="2">
        <v>6</v>
      </c>
    </row>
    <row r="8" spans="1:7" x14ac:dyDescent="0.25">
      <c r="A8" s="4" t="s">
        <v>26</v>
      </c>
      <c r="B8" s="2">
        <v>7</v>
      </c>
      <c r="C8" s="2">
        <v>4</v>
      </c>
      <c r="F8" s="9" t="s">
        <v>25</v>
      </c>
      <c r="G8" s="2">
        <v>6</v>
      </c>
    </row>
    <row r="9" spans="1:7" x14ac:dyDescent="0.25">
      <c r="A9" s="4" t="s">
        <v>9</v>
      </c>
      <c r="B9" s="2">
        <v>37</v>
      </c>
      <c r="C9" s="2">
        <v>16</v>
      </c>
      <c r="F9" s="7" t="s">
        <v>26</v>
      </c>
      <c r="G9" s="2">
        <v>4</v>
      </c>
    </row>
    <row r="10" spans="1:7" x14ac:dyDescent="0.25">
      <c r="F10" s="9" t="s">
        <v>25</v>
      </c>
      <c r="G10" s="2">
        <v>4</v>
      </c>
    </row>
    <row r="11" spans="1:7" x14ac:dyDescent="0.25">
      <c r="A11" s="3" t="s">
        <v>10</v>
      </c>
      <c r="B11" t="s">
        <v>14</v>
      </c>
      <c r="C11" t="s">
        <v>23</v>
      </c>
      <c r="F11" s="7" t="s">
        <v>27</v>
      </c>
      <c r="G11" s="2">
        <v>2</v>
      </c>
    </row>
    <row r="12" spans="1:7" x14ac:dyDescent="0.25">
      <c r="A12" s="4" t="s">
        <v>11</v>
      </c>
      <c r="B12" s="2">
        <v>12</v>
      </c>
      <c r="C12" s="2">
        <v>2</v>
      </c>
      <c r="F12" s="9" t="s">
        <v>25</v>
      </c>
      <c r="G12" s="2">
        <v>2</v>
      </c>
    </row>
    <row r="13" spans="1:7" x14ac:dyDescent="0.25">
      <c r="A13" s="4" t="s">
        <v>6</v>
      </c>
      <c r="B13" s="2">
        <v>10.8</v>
      </c>
      <c r="C13" s="2">
        <v>6</v>
      </c>
      <c r="F13" s="7" t="s">
        <v>28</v>
      </c>
      <c r="G13" s="2">
        <v>2</v>
      </c>
    </row>
    <row r="14" spans="1:7" x14ac:dyDescent="0.25">
      <c r="A14" s="4" t="s">
        <v>28</v>
      </c>
      <c r="B14" s="2">
        <v>9</v>
      </c>
      <c r="C14" s="2">
        <v>2</v>
      </c>
      <c r="F14" s="9" t="s">
        <v>25</v>
      </c>
      <c r="G14" s="2">
        <v>2</v>
      </c>
    </row>
    <row r="15" spans="1:7" x14ac:dyDescent="0.25">
      <c r="A15" s="4" t="s">
        <v>27</v>
      </c>
      <c r="B15" s="2">
        <v>9</v>
      </c>
      <c r="C15" s="2">
        <v>2</v>
      </c>
      <c r="F15" s="4" t="s">
        <v>9</v>
      </c>
      <c r="G15" s="2">
        <v>16</v>
      </c>
    </row>
    <row r="16" spans="1:7" x14ac:dyDescent="0.25">
      <c r="A16" s="4" t="s">
        <v>26</v>
      </c>
      <c r="B16" s="2">
        <v>11</v>
      </c>
      <c r="C16" s="2">
        <v>4</v>
      </c>
    </row>
    <row r="17" spans="1:4" x14ac:dyDescent="0.25">
      <c r="A17" s="4" t="s">
        <v>9</v>
      </c>
      <c r="B17" s="2">
        <v>51.800000000000004</v>
      </c>
      <c r="C17" s="2">
        <v>16</v>
      </c>
      <c r="D17" s="10">
        <f>GETPIVOTDATA("Venta",$A$11)</f>
        <v>51.800000000000004</v>
      </c>
    </row>
    <row r="18" spans="1:4" x14ac:dyDescent="0.25">
      <c r="A18" t="s">
        <v>15</v>
      </c>
    </row>
    <row r="20" spans="1:4" x14ac:dyDescent="0.25">
      <c r="A20" s="3" t="s">
        <v>10</v>
      </c>
      <c r="B20" t="s">
        <v>17</v>
      </c>
    </row>
    <row r="21" spans="1:4" x14ac:dyDescent="0.25">
      <c r="A21" s="4" t="s">
        <v>11</v>
      </c>
      <c r="B21" s="2">
        <v>4</v>
      </c>
      <c r="C21">
        <f>GETPIVOTDATA("Ganancia",$A$20,"Tipo","Almuerzo")</f>
        <v>4</v>
      </c>
    </row>
    <row r="22" spans="1:4" x14ac:dyDescent="0.25">
      <c r="A22" s="4" t="s">
        <v>6</v>
      </c>
      <c r="B22" s="2">
        <v>1.8000000000000003</v>
      </c>
      <c r="C22">
        <f>GETPIVOTDATA("Ganancia",$A$20,"Tipo","Almuerzo")</f>
        <v>4</v>
      </c>
    </row>
    <row r="23" spans="1:4" x14ac:dyDescent="0.25">
      <c r="A23" s="4" t="s">
        <v>28</v>
      </c>
      <c r="B23" s="2">
        <v>2</v>
      </c>
      <c r="C23">
        <f>GETPIVOTDATA("Ganancia",$A$20,"Tipo","Almuerzo")</f>
        <v>4</v>
      </c>
    </row>
    <row r="24" spans="1:4" x14ac:dyDescent="0.25">
      <c r="A24" s="4" t="s">
        <v>27</v>
      </c>
      <c r="B24" s="2">
        <v>3</v>
      </c>
    </row>
    <row r="25" spans="1:4" x14ac:dyDescent="0.25">
      <c r="A25" s="4" t="s">
        <v>26</v>
      </c>
      <c r="B25" s="2">
        <v>4</v>
      </c>
    </row>
    <row r="26" spans="1:4" x14ac:dyDescent="0.25">
      <c r="A26" s="4" t="s">
        <v>9</v>
      </c>
      <c r="B26" s="2">
        <v>14.8</v>
      </c>
      <c r="D26" s="5">
        <f>GETPIVOTDATA("Ganancia",$A$20)</f>
        <v>14.8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topLeftCell="A7" workbookViewId="0">
      <selection activeCell="F25" sqref="F25"/>
    </sheetView>
  </sheetViews>
  <sheetFormatPr baseColWidth="10" defaultRowHeight="15" x14ac:dyDescent="0.25"/>
  <sheetData>
    <row r="1" spans="1:2" ht="26.25" x14ac:dyDescent="0.4">
      <c r="A1" s="11" t="s">
        <v>5</v>
      </c>
      <c r="B1" s="11"/>
    </row>
    <row r="17" spans="2:13" ht="15.75" thickBot="1" x14ac:dyDescent="0.3"/>
    <row r="18" spans="2:13" ht="15.75" thickBot="1" x14ac:dyDescent="0.3">
      <c r="B18" s="17" t="s">
        <v>11</v>
      </c>
      <c r="C18" s="12">
        <f>GETPIVOTDATA("Suma de Costo",Hoja3!$A$3,"Tipo","Almuerzo")</f>
        <v>8</v>
      </c>
      <c r="D18" s="13"/>
      <c r="G18" s="17" t="s">
        <v>11</v>
      </c>
      <c r="H18" s="12">
        <f>GETPIVOTDATA("Suma de Venta",Hoja3!$A$11,"Tipo","Almuerzo")</f>
        <v>12</v>
      </c>
      <c r="I18" s="13"/>
      <c r="K18" s="22" t="s">
        <v>11</v>
      </c>
      <c r="L18" s="12">
        <f>GETPIVOTDATA("Ganancia",Hoja3!$A$20,"Tipo","Almuerzo")</f>
        <v>4</v>
      </c>
      <c r="M18" s="13"/>
    </row>
    <row r="19" spans="2:13" ht="15.75" thickBot="1" x14ac:dyDescent="0.3">
      <c r="B19" s="18" t="s">
        <v>18</v>
      </c>
      <c r="C19" s="12">
        <f>GETPIVOTDATA("Suma de Costo",Hoja3!$A$3,"Tipo","Bebida")</f>
        <v>9</v>
      </c>
      <c r="D19" s="13"/>
      <c r="G19" s="18" t="s">
        <v>18</v>
      </c>
      <c r="H19" s="14">
        <f>GETPIVOTDATA("Suma de Venta",Hoja3!$A$11,"Tipo","Bebida")</f>
        <v>10.8</v>
      </c>
      <c r="I19" s="14"/>
      <c r="K19" s="23" t="s">
        <v>18</v>
      </c>
      <c r="L19" s="14">
        <f>GETPIVOTDATA("Ganancia",Hoja3!$A$20,"Tipo","Bebida")</f>
        <v>1.8000000000000003</v>
      </c>
      <c r="M19" s="14"/>
    </row>
    <row r="20" spans="2:13" ht="15.75" thickBot="1" x14ac:dyDescent="0.3">
      <c r="B20" s="30" t="s">
        <v>28</v>
      </c>
      <c r="C20" s="12">
        <f>GETPIVOTDATA("Suma de Costo",Hoja3!$A$3,"Tipo","Cena")</f>
        <v>7</v>
      </c>
      <c r="D20" s="13"/>
      <c r="G20" s="19" t="s">
        <v>28</v>
      </c>
      <c r="H20" s="14">
        <f>GETPIVOTDATA("Suma de Venta",Hoja3!$A$11,"Tipo","Cena")</f>
        <v>9</v>
      </c>
      <c r="I20" s="14"/>
      <c r="K20" s="24" t="s">
        <v>28</v>
      </c>
      <c r="L20" s="14">
        <f>GETPIVOTDATA("Ganancia",Hoja3!$A$20,"Tipo","Cena")</f>
        <v>2</v>
      </c>
      <c r="M20" s="14"/>
    </row>
    <row r="21" spans="2:13" ht="15.75" thickBot="1" x14ac:dyDescent="0.3">
      <c r="B21" s="29" t="s">
        <v>27</v>
      </c>
      <c r="C21" s="12">
        <f>GETPIVOTDATA("Suma de Costo",Hoja3!$A$3,"Tipo","Desayuno")</f>
        <v>6</v>
      </c>
      <c r="D21" s="13"/>
      <c r="G21" s="20" t="s">
        <v>27</v>
      </c>
      <c r="H21" s="14">
        <f>GETPIVOTDATA("Suma de Venta",Hoja3!$A$11,"Tipo","Desayuno")</f>
        <v>9</v>
      </c>
      <c r="I21" s="14"/>
      <c r="K21" s="25" t="s">
        <v>27</v>
      </c>
      <c r="L21" s="14">
        <f>GETPIVOTDATA("Ganancia",Hoja3!$A$20,"Tipo","Desayuno")</f>
        <v>3</v>
      </c>
      <c r="M21" s="14"/>
    </row>
    <row r="22" spans="2:13" ht="15.75" thickBot="1" x14ac:dyDescent="0.3">
      <c r="B22" s="21" t="s">
        <v>26</v>
      </c>
      <c r="C22" s="12">
        <f>GETPIVOTDATA("Suma de Costo",Hoja3!$A$3,"Tipo","Postre")</f>
        <v>7</v>
      </c>
      <c r="D22" s="13"/>
      <c r="G22" s="27" t="s">
        <v>26</v>
      </c>
      <c r="H22" s="15">
        <f>GETPIVOTDATA("Suma de Venta",Hoja3!$A$11,"Tipo","Postre")</f>
        <v>11</v>
      </c>
      <c r="I22" s="16"/>
      <c r="K22" s="26" t="s">
        <v>26</v>
      </c>
      <c r="L22" s="15">
        <f>GETPIVOTDATA("Ganancia",Hoja3!$A$20,"Tipo","Postre")</f>
        <v>4</v>
      </c>
      <c r="M22" s="16"/>
    </row>
    <row r="23" spans="2:13" x14ac:dyDescent="0.25">
      <c r="G23" s="28"/>
    </row>
  </sheetData>
  <mergeCells count="15">
    <mergeCell ref="H18:I18"/>
    <mergeCell ref="H19:I19"/>
    <mergeCell ref="H20:I20"/>
    <mergeCell ref="H21:I21"/>
    <mergeCell ref="H22:I22"/>
    <mergeCell ref="L18:M18"/>
    <mergeCell ref="L19:M19"/>
    <mergeCell ref="L20:M20"/>
    <mergeCell ref="L21:M21"/>
    <mergeCell ref="L22:M22"/>
    <mergeCell ref="C18:D18"/>
    <mergeCell ref="C19:D19"/>
    <mergeCell ref="C21:D21"/>
    <mergeCell ref="C20:D20"/>
    <mergeCell ref="C22:D2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Hoja3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FIEECS</cp:lastModifiedBy>
  <dcterms:created xsi:type="dcterms:W3CDTF">2019-06-20T01:33:18Z</dcterms:created>
  <dcterms:modified xsi:type="dcterms:W3CDTF">2019-06-20T21:00:13Z</dcterms:modified>
</cp:coreProperties>
</file>