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ownloads\Module 12\"/>
    </mc:Choice>
  </mc:AlternateContent>
  <xr:revisionPtr revIDLastSave="0" documentId="8_{E3D11048-B747-4F19-B182-16DB510DC3B5}" xr6:coauthVersionLast="47" xr6:coauthVersionMax="47" xr10:uidLastSave="{00000000-0000-0000-0000-000000000000}"/>
  <bookViews>
    <workbookView xWindow="-110" yWindow="-110" windowWidth="19420" windowHeight="11500" activeTab="1" xr2:uid="{D92E82E4-7F05-4879-9156-737C3F68D70F}"/>
  </bookViews>
  <sheets>
    <sheet name="Model" sheetId="1" r:id="rId1"/>
    <sheet name="Model 2.0" sheetId="3" r:id="rId2"/>
  </sheets>
  <definedNames>
    <definedName name="solver_adj" localSheetId="0" hidden="1">Model!$I$8:$J$8</definedName>
    <definedName name="solver_adj" localSheetId="1" hidden="1">'Model 2.0'!$I$8:$J$8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Model!$I$6</definedName>
    <definedName name="solver_opt" localSheetId="1" hidden="1">'Model 2.0'!$I$6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0"/>
</workbook>
</file>

<file path=xl/calcChain.xml><?xml version="1.0" encoding="utf-8"?>
<calcChain xmlns="http://schemas.openxmlformats.org/spreadsheetml/2006/main">
  <c r="L13" i="3" l="1"/>
  <c r="L14" i="3"/>
  <c r="L15" i="3"/>
  <c r="L16" i="3"/>
  <c r="L17" i="3"/>
  <c r="L18" i="3"/>
  <c r="L19" i="3"/>
  <c r="L20" i="3"/>
  <c r="H20" i="3"/>
  <c r="G20" i="3"/>
  <c r="E20" i="3"/>
  <c r="D20" i="3"/>
  <c r="C20" i="3"/>
  <c r="B20" i="3"/>
  <c r="F20" i="3" s="1"/>
  <c r="H19" i="3"/>
  <c r="G19" i="3"/>
  <c r="E19" i="3"/>
  <c r="D19" i="3"/>
  <c r="C19" i="3"/>
  <c r="B19" i="3"/>
  <c r="H18" i="3"/>
  <c r="G18" i="3"/>
  <c r="E18" i="3"/>
  <c r="D18" i="3"/>
  <c r="C18" i="3"/>
  <c r="B18" i="3"/>
  <c r="H17" i="3"/>
  <c r="G17" i="3"/>
  <c r="E17" i="3"/>
  <c r="D17" i="3"/>
  <c r="C17" i="3"/>
  <c r="B17" i="3"/>
  <c r="F17" i="3" s="1"/>
  <c r="H16" i="3"/>
  <c r="G16" i="3"/>
  <c r="E16" i="3"/>
  <c r="D16" i="3"/>
  <c r="C16" i="3"/>
  <c r="B16" i="3"/>
  <c r="H15" i="3"/>
  <c r="G15" i="3"/>
  <c r="E15" i="3"/>
  <c r="D15" i="3"/>
  <c r="F15" i="3" s="1"/>
  <c r="C15" i="3"/>
  <c r="B15" i="3"/>
  <c r="H14" i="3"/>
  <c r="G14" i="3"/>
  <c r="E14" i="3"/>
  <c r="D14" i="3"/>
  <c r="C14" i="3"/>
  <c r="B14" i="3"/>
  <c r="H13" i="3"/>
  <c r="G13" i="3"/>
  <c r="E13" i="3"/>
  <c r="D13" i="3"/>
  <c r="C13" i="3"/>
  <c r="D22" i="3" s="1"/>
  <c r="B13" i="3"/>
  <c r="C22" i="3" s="1"/>
  <c r="D22" i="1"/>
  <c r="C22" i="1"/>
  <c r="I15" i="3" l="1"/>
  <c r="J15" i="3" s="1"/>
  <c r="K15" i="3" s="1"/>
  <c r="M15" i="3" s="1"/>
  <c r="I19" i="3"/>
  <c r="I14" i="3"/>
  <c r="I16" i="3"/>
  <c r="I18" i="3"/>
  <c r="F19" i="3"/>
  <c r="I20" i="3"/>
  <c r="J20" i="3" s="1"/>
  <c r="K20" i="3" s="1"/>
  <c r="M20" i="3" s="1"/>
  <c r="F18" i="3"/>
  <c r="F16" i="3"/>
  <c r="I17" i="3"/>
  <c r="J17" i="3" s="1"/>
  <c r="K17" i="3" s="1"/>
  <c r="M17" i="3" s="1"/>
  <c r="F14" i="3"/>
  <c r="F13" i="3"/>
  <c r="I13" i="3"/>
  <c r="J13" i="3" s="1"/>
  <c r="K13" i="3" s="1"/>
  <c r="M13" i="3" s="1"/>
  <c r="G13" i="1"/>
  <c r="F13" i="1"/>
  <c r="E13" i="1"/>
  <c r="D13" i="1"/>
  <c r="C14" i="1"/>
  <c r="C13" i="1"/>
  <c r="B13" i="1"/>
  <c r="J19" i="3" l="1"/>
  <c r="K19" i="3" s="1"/>
  <c r="M19" i="3" s="1"/>
  <c r="J14" i="3"/>
  <c r="K14" i="3" s="1"/>
  <c r="M14" i="3" s="1"/>
  <c r="J18" i="3"/>
  <c r="K18" i="3" s="1"/>
  <c r="M18" i="3" s="1"/>
  <c r="J16" i="3"/>
  <c r="K16" i="3" s="1"/>
  <c r="M16" i="3" s="1"/>
  <c r="H14" i="1"/>
  <c r="H15" i="1"/>
  <c r="H16" i="1"/>
  <c r="H17" i="1"/>
  <c r="H18" i="1"/>
  <c r="H19" i="1"/>
  <c r="H20" i="1"/>
  <c r="H13" i="1"/>
  <c r="I13" i="1" s="1"/>
  <c r="J13" i="1" s="1"/>
  <c r="K13" i="1" s="1"/>
  <c r="G14" i="1"/>
  <c r="G15" i="1"/>
  <c r="G16" i="1"/>
  <c r="G17" i="1"/>
  <c r="G18" i="1"/>
  <c r="G19" i="1"/>
  <c r="G20" i="1"/>
  <c r="F14" i="1"/>
  <c r="F15" i="1"/>
  <c r="F16" i="1"/>
  <c r="F17" i="1"/>
  <c r="F18" i="1"/>
  <c r="F19" i="1"/>
  <c r="F20" i="1"/>
  <c r="E14" i="1"/>
  <c r="E15" i="1"/>
  <c r="E16" i="1"/>
  <c r="E17" i="1"/>
  <c r="E18" i="1"/>
  <c r="E19" i="1"/>
  <c r="E20" i="1"/>
  <c r="D14" i="1"/>
  <c r="D15" i="1"/>
  <c r="D16" i="1"/>
  <c r="D17" i="1"/>
  <c r="D18" i="1"/>
  <c r="D19" i="1"/>
  <c r="D20" i="1"/>
  <c r="C15" i="1"/>
  <c r="C16" i="1"/>
  <c r="C17" i="1"/>
  <c r="C18" i="1"/>
  <c r="C19" i="1"/>
  <c r="C20" i="1"/>
  <c r="B14" i="1"/>
  <c r="B15" i="1"/>
  <c r="B16" i="1"/>
  <c r="B17" i="1"/>
  <c r="B18" i="1"/>
  <c r="B19" i="1"/>
  <c r="B20" i="1"/>
  <c r="I6" i="3" l="1"/>
  <c r="I15" i="1"/>
  <c r="I14" i="1"/>
  <c r="I20" i="1"/>
  <c r="I17" i="1"/>
  <c r="I16" i="1"/>
  <c r="I19" i="1"/>
  <c r="I18" i="1"/>
  <c r="J15" i="1" l="1"/>
  <c r="K15" i="1" s="1"/>
  <c r="J14" i="1"/>
  <c r="K14" i="1" s="1"/>
  <c r="J18" i="1"/>
  <c r="K18" i="1" s="1"/>
  <c r="J19" i="1"/>
  <c r="K19" i="1" s="1"/>
  <c r="J16" i="1"/>
  <c r="K16" i="1" s="1"/>
  <c r="J17" i="1"/>
  <c r="K17" i="1" s="1"/>
  <c r="J20" i="1"/>
  <c r="K20" i="1" s="1"/>
  <c r="I6" i="1" l="1"/>
</calcChain>
</file>

<file path=xl/sharedStrings.xml><?xml version="1.0" encoding="utf-8"?>
<sst xmlns="http://schemas.openxmlformats.org/spreadsheetml/2006/main" count="93" uniqueCount="33">
  <si>
    <t>Choco Volcano</t>
  </si>
  <si>
    <t>Cocoa Bean Crater</t>
  </si>
  <si>
    <t>Gingerbread Glades</t>
  </si>
  <si>
    <t>Gumdrops Grove</t>
  </si>
  <si>
    <t>Honeycomb Highlands</t>
  </si>
  <si>
    <t>Jelly River Delta</t>
  </si>
  <si>
    <t>Mallow Melt Mountains</t>
  </si>
  <si>
    <t>Peanut Butter Parlor</t>
  </si>
  <si>
    <t>Pudding Peaks</t>
  </si>
  <si>
    <t>Store Name</t>
  </si>
  <si>
    <t>Latitude</t>
  </si>
  <si>
    <t>Longitude</t>
  </si>
  <si>
    <t>Distribution Center Name</t>
  </si>
  <si>
    <t>Expected YOY Change</t>
  </si>
  <si>
    <t>Lat</t>
  </si>
  <si>
    <t xml:space="preserve">Long </t>
  </si>
  <si>
    <t>STORE LOCATION</t>
  </si>
  <si>
    <t>CORRENT DC</t>
  </si>
  <si>
    <t>Current DC</t>
  </si>
  <si>
    <t>NEW DC</t>
  </si>
  <si>
    <t>New DC Dist</t>
  </si>
  <si>
    <t>Use New?</t>
  </si>
  <si>
    <t>Dist</t>
  </si>
  <si>
    <t>Objective</t>
  </si>
  <si>
    <t>New Dist</t>
  </si>
  <si>
    <t>Long</t>
  </si>
  <si>
    <t>Model Decision</t>
  </si>
  <si>
    <t xml:space="preserve">Store Name </t>
  </si>
  <si>
    <t>Last Year Demand</t>
  </si>
  <si>
    <t>Averages</t>
  </si>
  <si>
    <t>STIPULATION</t>
  </si>
  <si>
    <t>DEMAND</t>
  </si>
  <si>
    <t>DEMAND STIP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</si>
</sst>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0" fontId="0" fillId="33" borderId="0" xfId="0" applyFill="1"/>
    <xf numFmtId="0" fontId="0" fillId="33" borderId="0" xfId="0" applyFill="1" applyAlignment="1">
      <alignment horizontal="center"/>
    </xf>
    <xf numFmtId="0" fontId="16" fillId="33" borderId="0" xfId="0" applyFont="1" applyFill="1" applyAlignment="1">
      <alignment horizontal="center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649962</xdr:colOff>
      <xdr:row>24</xdr:row>
      <xdr:rowOff>15255</xdr:rowOff>
    </xdr:from>
    <xdr:to>
      <xdr:col>4</xdr:col>
      <xdr:colOff>370988</xdr:colOff>
      <xdr:row>26</xdr:row>
      <xdr:rowOff>60826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E6AB55-3110-449C-B526-0DFBB2D8D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9962" y="4394565"/>
          <a:ext cx="2771946" cy="41051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5</xdr:col>
      <xdr:colOff>459828</xdr:colOff>
      <xdr:row>24</xdr:row>
      <xdr:rowOff>7299</xdr:rowOff>
    </xdr:from>
    <xdr:to>
      <xdr:col>9</xdr:col>
      <xdr:colOff>93518</xdr:colOff>
      <xdr:row>27</xdr:row>
      <xdr:rowOff>68036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089D493-A298-432C-A85A-3CE76F1DB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77127" y="4386609"/>
          <a:ext cx="3173632" cy="60815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10</xdr:col>
      <xdr:colOff>520700</xdr:colOff>
      <xdr:row>22</xdr:row>
      <xdr:rowOff>76200</xdr:rowOff>
    </xdr:from>
    <xdr:to>
      <xdr:col>16</xdr:col>
      <xdr:colOff>182285</xdr:colOff>
      <xdr:row>28</xdr:row>
      <xdr:rowOff>83364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97158A-0541-4FA1-A4A9-DEBC671C0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77250" y="4127500"/>
          <a:ext cx="3319185" cy="111206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649962</xdr:colOff>
      <xdr:row>24</xdr:row>
      <xdr:rowOff>15255</xdr:rowOff>
    </xdr:from>
    <xdr:to>
      <xdr:col>4</xdr:col>
      <xdr:colOff>370988</xdr:colOff>
      <xdr:row>26</xdr:row>
      <xdr:rowOff>60826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8C9144-CBC4-4673-A620-7D001C1648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9962" y="4434855"/>
          <a:ext cx="2769026" cy="41387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5</xdr:col>
      <xdr:colOff>459828</xdr:colOff>
      <xdr:row>24</xdr:row>
      <xdr:rowOff>7299</xdr:rowOff>
    </xdr:from>
    <xdr:to>
      <xdr:col>9</xdr:col>
      <xdr:colOff>93518</xdr:colOff>
      <xdr:row>27</xdr:row>
      <xdr:rowOff>68036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9B19C5-EF17-4B14-A93E-58AC03CFB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76178" y="4426899"/>
          <a:ext cx="3164290" cy="61318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10</xdr:col>
      <xdr:colOff>520700</xdr:colOff>
      <xdr:row>22</xdr:row>
      <xdr:rowOff>76200</xdr:rowOff>
    </xdr:from>
    <xdr:to>
      <xdr:col>15</xdr:col>
      <xdr:colOff>539473</xdr:colOff>
      <xdr:row>28</xdr:row>
      <xdr:rowOff>83364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0445759-805C-4A62-B5E7-C2217B23C6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77250" y="4127500"/>
          <a:ext cx="3319185" cy="111206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2524A-F999-45C9-82DB-7F23AC7C1DAD}">
  <dimension ref="A1:K22"/>
  <sheetViews>
    <sheetView zoomScale="96" workbookViewId="0">
      <selection activeCell="O7" sqref="O7"/>
    </sheetView>
  </sheetViews>
  <sheetFormatPr defaultRowHeight="14.5" x14ac:dyDescent="0.35"/>
  <cols>
    <col min="1" max="1" width="19.36328125" bestFit="1" customWidth="1"/>
    <col min="4" max="4" width="6.81640625" customWidth="1"/>
    <col min="5" max="5" width="11" customWidth="1"/>
    <col min="6" max="6" width="10.7265625" customWidth="1"/>
    <col min="9" max="9" width="22.36328125" bestFit="1" customWidth="1"/>
  </cols>
  <sheetData>
    <row r="1" spans="1:11" x14ac:dyDescent="0.35">
      <c r="A1" s="1" t="s">
        <v>9</v>
      </c>
      <c r="B1" s="1" t="s">
        <v>10</v>
      </c>
      <c r="C1" s="1" t="s">
        <v>11</v>
      </c>
      <c r="D1" s="1" t="s">
        <v>28</v>
      </c>
      <c r="E1" s="1" t="s">
        <v>13</v>
      </c>
      <c r="I1" s="1" t="s">
        <v>12</v>
      </c>
      <c r="J1" s="1" t="s">
        <v>10</v>
      </c>
      <c r="K1" s="1" t="s">
        <v>11</v>
      </c>
    </row>
    <row r="2" spans="1:11" x14ac:dyDescent="0.35">
      <c r="A2" t="s">
        <v>0</v>
      </c>
      <c r="B2">
        <v>39.979999999999997</v>
      </c>
      <c r="C2">
        <v>-93.71</v>
      </c>
      <c r="D2">
        <v>1326.13</v>
      </c>
      <c r="E2">
        <v>0.11</v>
      </c>
      <c r="I2" t="s">
        <v>8</v>
      </c>
      <c r="J2">
        <v>37.090000000000003</v>
      </c>
      <c r="K2">
        <v>-116.33</v>
      </c>
    </row>
    <row r="3" spans="1:11" x14ac:dyDescent="0.35">
      <c r="A3" t="s">
        <v>1</v>
      </c>
      <c r="B3">
        <v>42.52</v>
      </c>
      <c r="C3">
        <v>-86.79</v>
      </c>
      <c r="D3">
        <v>2154.35</v>
      </c>
      <c r="E3">
        <v>-0.08</v>
      </c>
    </row>
    <row r="4" spans="1:11" x14ac:dyDescent="0.35">
      <c r="A4" t="s">
        <v>2</v>
      </c>
      <c r="B4">
        <v>43.65</v>
      </c>
      <c r="C4">
        <v>-110.04</v>
      </c>
      <c r="D4">
        <v>1154.21</v>
      </c>
      <c r="E4">
        <v>7.0000000000000007E-2</v>
      </c>
    </row>
    <row r="5" spans="1:11" x14ac:dyDescent="0.35">
      <c r="A5" t="s">
        <v>3</v>
      </c>
      <c r="B5">
        <v>31.66</v>
      </c>
      <c r="C5">
        <v>-94.21</v>
      </c>
      <c r="D5">
        <v>1218.52</v>
      </c>
      <c r="E5">
        <v>0.08</v>
      </c>
    </row>
    <row r="6" spans="1:11" x14ac:dyDescent="0.35">
      <c r="A6" t="s">
        <v>4</v>
      </c>
      <c r="B6">
        <v>38.229999999999997</v>
      </c>
      <c r="C6">
        <v>-104.8</v>
      </c>
      <c r="D6">
        <v>1707.55</v>
      </c>
      <c r="E6">
        <v>0.06</v>
      </c>
      <c r="H6" s="3" t="s">
        <v>23</v>
      </c>
      <c r="I6">
        <f>SUM(K13:K20)</f>
        <v>53.202088020074314</v>
      </c>
    </row>
    <row r="7" spans="1:11" x14ac:dyDescent="0.35">
      <c r="A7" t="s">
        <v>5</v>
      </c>
      <c r="B7">
        <v>30.46</v>
      </c>
      <c r="C7">
        <v>-101.28</v>
      </c>
      <c r="D7">
        <v>1895.7</v>
      </c>
      <c r="E7">
        <v>-7.0000000000000007E-2</v>
      </c>
      <c r="I7" s="2" t="s">
        <v>14</v>
      </c>
      <c r="J7" s="2" t="s">
        <v>25</v>
      </c>
    </row>
    <row r="8" spans="1:11" x14ac:dyDescent="0.35">
      <c r="A8" t="s">
        <v>6</v>
      </c>
      <c r="B8">
        <v>38.82</v>
      </c>
      <c r="C8">
        <v>-99.2</v>
      </c>
      <c r="D8">
        <v>1263.06</v>
      </c>
      <c r="E8">
        <v>0.11</v>
      </c>
      <c r="H8" s="3" t="s">
        <v>24</v>
      </c>
      <c r="I8">
        <v>36.60976059414218</v>
      </c>
      <c r="J8">
        <v>-95.639783153272489</v>
      </c>
    </row>
    <row r="9" spans="1:11" x14ac:dyDescent="0.35">
      <c r="A9" t="s">
        <v>7</v>
      </c>
      <c r="B9">
        <v>35.5</v>
      </c>
      <c r="C9">
        <v>-93.29</v>
      </c>
      <c r="D9">
        <v>1694.62</v>
      </c>
      <c r="E9">
        <v>-7.0000000000000007E-2</v>
      </c>
    </row>
    <row r="11" spans="1:11" x14ac:dyDescent="0.35">
      <c r="B11" s="4" t="s">
        <v>16</v>
      </c>
      <c r="C11" s="4"/>
      <c r="D11" s="4" t="s">
        <v>17</v>
      </c>
      <c r="E11" s="4"/>
      <c r="G11" s="4" t="s">
        <v>19</v>
      </c>
      <c r="H11" s="4"/>
      <c r="J11" s="4" t="s">
        <v>26</v>
      </c>
      <c r="K11" s="4"/>
    </row>
    <row r="12" spans="1:11" x14ac:dyDescent="0.35">
      <c r="A12" s="3" t="s">
        <v>27</v>
      </c>
      <c r="B12" t="s">
        <v>14</v>
      </c>
      <c r="C12" t="s">
        <v>15</v>
      </c>
      <c r="D12" t="s">
        <v>14</v>
      </c>
      <c r="E12" t="s">
        <v>15</v>
      </c>
      <c r="F12" t="s">
        <v>18</v>
      </c>
      <c r="G12" t="s">
        <v>14</v>
      </c>
      <c r="H12" t="s">
        <v>15</v>
      </c>
      <c r="I12" t="s">
        <v>20</v>
      </c>
      <c r="J12" t="s">
        <v>21</v>
      </c>
      <c r="K12" t="s">
        <v>22</v>
      </c>
    </row>
    <row r="13" spans="1:11" x14ac:dyDescent="0.35">
      <c r="A13" s="6" t="s">
        <v>0</v>
      </c>
      <c r="B13" s="6">
        <f>_xlfn.XLOOKUP(A13,$A$2:$A$9,$B$2:$B$9)</f>
        <v>39.979999999999997</v>
      </c>
      <c r="C13" s="6">
        <f>_xlfn.XLOOKUP(A13,$A$2:$A$9,$C$2:$C$9)</f>
        <v>-93.71</v>
      </c>
      <c r="D13" s="6">
        <f>$J$2</f>
        <v>37.090000000000003</v>
      </c>
      <c r="E13" s="6">
        <f>$K$2</f>
        <v>-116.33</v>
      </c>
      <c r="F13" s="6">
        <f>SQRT((B13-D13)^2+(C13-E13)^2)</f>
        <v>22.803870285545834</v>
      </c>
      <c r="G13" s="6">
        <f>$I$8</f>
        <v>36.60976059414218</v>
      </c>
      <c r="H13" s="6">
        <f>$J$8</f>
        <v>-95.639783153272489</v>
      </c>
      <c r="I13" s="6">
        <f>SQRT((B13-G13)^2+(C13-H13)^2)</f>
        <v>3.8836293169471241</v>
      </c>
      <c r="J13" s="6" t="b">
        <f>IF(I13&lt;F13,TRUE,FALSE)</f>
        <v>1</v>
      </c>
      <c r="K13" s="6">
        <f>IF(J13,I13,F13)</f>
        <v>3.8836293169471241</v>
      </c>
    </row>
    <row r="14" spans="1:11" x14ac:dyDescent="0.35">
      <c r="A14" s="6" t="s">
        <v>1</v>
      </c>
      <c r="B14" s="6">
        <f t="shared" ref="B14:B20" si="0">_xlfn.XLOOKUP(A14,$A$2:$A$9,$B$2:$B$9)</f>
        <v>42.52</v>
      </c>
      <c r="C14" s="6">
        <f>_xlfn.XLOOKUP(A14,$A$2:$A$9,$C$2:$C$9)</f>
        <v>-86.79</v>
      </c>
      <c r="D14" s="6">
        <f t="shared" ref="D14:D20" si="1">$J$2</f>
        <v>37.090000000000003</v>
      </c>
      <c r="E14" s="6">
        <f t="shared" ref="E14:E20" si="2">$K$2</f>
        <v>-116.33</v>
      </c>
      <c r="F14" s="6">
        <f t="shared" ref="F14:F20" si="3">SQRT((B14-D14)^2+(C14-E14)^2)</f>
        <v>30.03492134166493</v>
      </c>
      <c r="G14" s="6">
        <f t="shared" ref="G14:G20" si="4">$I$8</f>
        <v>36.60976059414218</v>
      </c>
      <c r="H14" s="6">
        <f t="shared" ref="H14:H20" si="5">$J$8</f>
        <v>-95.639783153272489</v>
      </c>
      <c r="I14" s="6">
        <f t="shared" ref="I14:I20" si="6">SQRT((B14-G14)^2+(C14-H14)^2)</f>
        <v>10.641879143013234</v>
      </c>
      <c r="J14" s="6" t="b">
        <f t="shared" ref="J14:J20" si="7">IF(I14&lt;F14,TRUE,FALSE)</f>
        <v>1</v>
      </c>
      <c r="K14" s="6">
        <f t="shared" ref="K14:K20" si="8">IF(J14,I14,F14)</f>
        <v>10.641879143013234</v>
      </c>
    </row>
    <row r="15" spans="1:11" x14ac:dyDescent="0.35">
      <c r="A15" t="s">
        <v>2</v>
      </c>
      <c r="B15">
        <f t="shared" si="0"/>
        <v>43.65</v>
      </c>
      <c r="C15">
        <f t="shared" ref="C14:C20" si="9">_xlfn.XLOOKUP(A15,$A$2:$A$9,$C$2:$C$9)</f>
        <v>-110.04</v>
      </c>
      <c r="D15">
        <f t="shared" si="1"/>
        <v>37.090000000000003</v>
      </c>
      <c r="E15">
        <f t="shared" si="2"/>
        <v>-116.33</v>
      </c>
      <c r="F15">
        <f t="shared" si="3"/>
        <v>9.0883276789517122</v>
      </c>
      <c r="G15">
        <f t="shared" si="4"/>
        <v>36.60976059414218</v>
      </c>
      <c r="H15">
        <f t="shared" si="5"/>
        <v>-95.639783153272489</v>
      </c>
      <c r="I15">
        <f t="shared" si="6"/>
        <v>16.029074088186384</v>
      </c>
      <c r="J15" t="b">
        <f t="shared" si="7"/>
        <v>0</v>
      </c>
      <c r="K15">
        <f t="shared" si="8"/>
        <v>9.0883276789517122</v>
      </c>
    </row>
    <row r="16" spans="1:11" x14ac:dyDescent="0.35">
      <c r="A16" s="6" t="s">
        <v>3</v>
      </c>
      <c r="B16" s="6">
        <f t="shared" si="0"/>
        <v>31.66</v>
      </c>
      <c r="C16" s="6">
        <f t="shared" si="9"/>
        <v>-94.21</v>
      </c>
      <c r="D16" s="6">
        <f t="shared" si="1"/>
        <v>37.090000000000003</v>
      </c>
      <c r="E16" s="6">
        <f t="shared" si="2"/>
        <v>-116.33</v>
      </c>
      <c r="F16" s="6">
        <f t="shared" si="3"/>
        <v>22.776727157341991</v>
      </c>
      <c r="G16" s="6">
        <f t="shared" si="4"/>
        <v>36.60976059414218</v>
      </c>
      <c r="H16" s="6">
        <f t="shared" si="5"/>
        <v>-95.639783153272489</v>
      </c>
      <c r="I16" s="6">
        <f t="shared" si="6"/>
        <v>5.1521267263824742</v>
      </c>
      <c r="J16" s="6" t="b">
        <f t="shared" si="7"/>
        <v>1</v>
      </c>
      <c r="K16" s="6">
        <f t="shared" si="8"/>
        <v>5.1521267263824742</v>
      </c>
    </row>
    <row r="17" spans="1:11" x14ac:dyDescent="0.35">
      <c r="A17" s="6" t="s">
        <v>4</v>
      </c>
      <c r="B17" s="6">
        <f t="shared" si="0"/>
        <v>38.229999999999997</v>
      </c>
      <c r="C17" s="6">
        <f t="shared" si="9"/>
        <v>-104.8</v>
      </c>
      <c r="D17" s="6">
        <f t="shared" si="1"/>
        <v>37.090000000000003</v>
      </c>
      <c r="E17" s="6">
        <f t="shared" si="2"/>
        <v>-116.33</v>
      </c>
      <c r="F17" s="6">
        <f t="shared" si="3"/>
        <v>11.586220263744343</v>
      </c>
      <c r="G17" s="6">
        <f t="shared" si="4"/>
        <v>36.60976059414218</v>
      </c>
      <c r="H17" s="6">
        <f t="shared" si="5"/>
        <v>-95.639783153272489</v>
      </c>
      <c r="I17" s="6">
        <f t="shared" si="6"/>
        <v>9.3024055174650897</v>
      </c>
      <c r="J17" s="6" t="b">
        <f t="shared" si="7"/>
        <v>1</v>
      </c>
      <c r="K17" s="6">
        <f t="shared" si="8"/>
        <v>9.3024055174650897</v>
      </c>
    </row>
    <row r="18" spans="1:11" x14ac:dyDescent="0.35">
      <c r="A18" s="6" t="s">
        <v>5</v>
      </c>
      <c r="B18" s="6">
        <f t="shared" si="0"/>
        <v>30.46</v>
      </c>
      <c r="C18" s="6">
        <f t="shared" si="9"/>
        <v>-101.28</v>
      </c>
      <c r="D18" s="6">
        <f t="shared" si="1"/>
        <v>37.090000000000003</v>
      </c>
      <c r="E18" s="6">
        <f t="shared" si="2"/>
        <v>-116.33</v>
      </c>
      <c r="F18" s="6">
        <f t="shared" si="3"/>
        <v>16.445649880743538</v>
      </c>
      <c r="G18" s="6">
        <f t="shared" si="4"/>
        <v>36.60976059414218</v>
      </c>
      <c r="H18" s="6">
        <f t="shared" si="5"/>
        <v>-95.639783153272489</v>
      </c>
      <c r="I18" s="6">
        <f t="shared" si="6"/>
        <v>8.344555197454973</v>
      </c>
      <c r="J18" s="6" t="b">
        <f t="shared" si="7"/>
        <v>1</v>
      </c>
      <c r="K18" s="6">
        <f t="shared" si="8"/>
        <v>8.344555197454973</v>
      </c>
    </row>
    <row r="19" spans="1:11" x14ac:dyDescent="0.35">
      <c r="A19" s="6" t="s">
        <v>6</v>
      </c>
      <c r="B19" s="6">
        <f t="shared" si="0"/>
        <v>38.82</v>
      </c>
      <c r="C19" s="6">
        <f t="shared" si="9"/>
        <v>-99.2</v>
      </c>
      <c r="D19" s="6">
        <f t="shared" si="1"/>
        <v>37.090000000000003</v>
      </c>
      <c r="E19" s="6">
        <f t="shared" si="2"/>
        <v>-116.33</v>
      </c>
      <c r="F19" s="6">
        <f t="shared" si="3"/>
        <v>17.217136811909228</v>
      </c>
      <c r="G19" s="6">
        <f t="shared" si="4"/>
        <v>36.60976059414218</v>
      </c>
      <c r="H19" s="6">
        <f t="shared" si="5"/>
        <v>-95.639783153272489</v>
      </c>
      <c r="I19" s="6">
        <f t="shared" si="6"/>
        <v>4.1905014290570444</v>
      </c>
      <c r="J19" s="6" t="b">
        <f t="shared" si="7"/>
        <v>1</v>
      </c>
      <c r="K19" s="6">
        <f t="shared" si="8"/>
        <v>4.1905014290570444</v>
      </c>
    </row>
    <row r="20" spans="1:11" x14ac:dyDescent="0.35">
      <c r="A20" s="6" t="s">
        <v>7</v>
      </c>
      <c r="B20" s="6">
        <f t="shared" si="0"/>
        <v>35.5</v>
      </c>
      <c r="C20" s="6">
        <f t="shared" si="9"/>
        <v>-93.29</v>
      </c>
      <c r="D20" s="6">
        <f t="shared" si="1"/>
        <v>37.090000000000003</v>
      </c>
      <c r="E20" s="6">
        <f t="shared" si="2"/>
        <v>-116.33</v>
      </c>
      <c r="F20" s="6">
        <f t="shared" si="3"/>
        <v>23.094798115593036</v>
      </c>
      <c r="G20" s="6">
        <f t="shared" si="4"/>
        <v>36.60976059414218</v>
      </c>
      <c r="H20" s="6">
        <f t="shared" si="5"/>
        <v>-95.639783153272489</v>
      </c>
      <c r="I20" s="6">
        <f t="shared" si="6"/>
        <v>2.5986630108026665</v>
      </c>
      <c r="J20" s="6" t="b">
        <f t="shared" si="7"/>
        <v>1</v>
      </c>
      <c r="K20" s="6">
        <f t="shared" si="8"/>
        <v>2.5986630108026665</v>
      </c>
    </row>
    <row r="22" spans="1:11" x14ac:dyDescent="0.35">
      <c r="B22" s="3" t="s">
        <v>29</v>
      </c>
      <c r="C22">
        <f>AVERAGE(B13:B20)</f>
        <v>37.602499999999999</v>
      </c>
      <c r="D22">
        <f>AVERAGE(C13:C20)</f>
        <v>-97.915000000000006</v>
      </c>
    </row>
  </sheetData>
  <mergeCells count="4">
    <mergeCell ref="B11:C11"/>
    <mergeCell ref="D11:E11"/>
    <mergeCell ref="G11:H11"/>
    <mergeCell ref="J11:K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E47F7-6C13-48FF-9AC7-E64D391A09ED}">
  <dimension ref="A1:M22"/>
  <sheetViews>
    <sheetView tabSelected="1" zoomScale="96" workbookViewId="0">
      <selection activeCell="K7" sqref="K7"/>
    </sheetView>
  </sheetViews>
  <sheetFormatPr defaultRowHeight="14.5" x14ac:dyDescent="0.35"/>
  <cols>
    <col min="1" max="1" width="19.36328125" bestFit="1" customWidth="1"/>
    <col min="4" max="4" width="6.81640625" customWidth="1"/>
    <col min="5" max="5" width="11" customWidth="1"/>
    <col min="6" max="6" width="10.7265625" customWidth="1"/>
    <col min="9" max="9" width="22.36328125" bestFit="1" customWidth="1"/>
    <col min="13" max="13" width="12.26953125" bestFit="1" customWidth="1"/>
  </cols>
  <sheetData>
    <row r="1" spans="1:13" x14ac:dyDescent="0.35">
      <c r="A1" s="1" t="s">
        <v>9</v>
      </c>
      <c r="B1" s="1" t="s">
        <v>10</v>
      </c>
      <c r="C1" s="1" t="s">
        <v>11</v>
      </c>
      <c r="D1" s="1" t="s">
        <v>28</v>
      </c>
      <c r="E1" s="1" t="s">
        <v>13</v>
      </c>
      <c r="I1" s="1" t="s">
        <v>12</v>
      </c>
      <c r="J1" s="1" t="s">
        <v>10</v>
      </c>
      <c r="K1" s="1" t="s">
        <v>11</v>
      </c>
    </row>
    <row r="2" spans="1:13" x14ac:dyDescent="0.35">
      <c r="A2" t="s">
        <v>0</v>
      </c>
      <c r="B2">
        <v>39.979999999999997</v>
      </c>
      <c r="C2">
        <v>-93.71</v>
      </c>
      <c r="D2">
        <v>1326.13</v>
      </c>
      <c r="E2">
        <v>0.11</v>
      </c>
      <c r="I2" t="s">
        <v>8</v>
      </c>
      <c r="J2">
        <v>37.090000000000003</v>
      </c>
      <c r="K2">
        <v>-116.33</v>
      </c>
    </row>
    <row r="3" spans="1:13" x14ac:dyDescent="0.35">
      <c r="A3" t="s">
        <v>1</v>
      </c>
      <c r="B3">
        <v>42.52</v>
      </c>
      <c r="C3">
        <v>-86.79</v>
      </c>
      <c r="D3">
        <v>2154.35</v>
      </c>
      <c r="E3">
        <v>-0.08</v>
      </c>
    </row>
    <row r="4" spans="1:13" x14ac:dyDescent="0.35">
      <c r="A4" t="s">
        <v>2</v>
      </c>
      <c r="B4">
        <v>43.65</v>
      </c>
      <c r="C4">
        <v>-110.04</v>
      </c>
      <c r="D4">
        <v>1154.21</v>
      </c>
      <c r="E4">
        <v>7.0000000000000007E-2</v>
      </c>
    </row>
    <row r="5" spans="1:13" x14ac:dyDescent="0.35">
      <c r="A5" t="s">
        <v>3</v>
      </c>
      <c r="B5">
        <v>31.66</v>
      </c>
      <c r="C5">
        <v>-94.21</v>
      </c>
      <c r="D5">
        <v>1218.52</v>
      </c>
      <c r="E5">
        <v>0.08</v>
      </c>
    </row>
    <row r="6" spans="1:13" x14ac:dyDescent="0.35">
      <c r="A6" t="s">
        <v>4</v>
      </c>
      <c r="B6">
        <v>38.229999999999997</v>
      </c>
      <c r="C6">
        <v>-104.8</v>
      </c>
      <c r="D6">
        <v>1707.55</v>
      </c>
      <c r="E6">
        <v>0.06</v>
      </c>
      <c r="H6" s="3" t="s">
        <v>23</v>
      </c>
      <c r="I6">
        <f>SUM(M13:M20)</f>
        <v>86198.17332329131</v>
      </c>
    </row>
    <row r="7" spans="1:13" x14ac:dyDescent="0.35">
      <c r="A7" t="s">
        <v>5</v>
      </c>
      <c r="B7">
        <v>30.46</v>
      </c>
      <c r="C7">
        <v>-101.28</v>
      </c>
      <c r="D7">
        <v>1895.7</v>
      </c>
      <c r="E7">
        <v>-7.0000000000000007E-2</v>
      </c>
      <c r="I7" s="2" t="s">
        <v>14</v>
      </c>
      <c r="J7" s="2" t="s">
        <v>25</v>
      </c>
    </row>
    <row r="8" spans="1:13" x14ac:dyDescent="0.35">
      <c r="A8" t="s">
        <v>6</v>
      </c>
      <c r="B8">
        <v>38.82</v>
      </c>
      <c r="C8">
        <v>-99.2</v>
      </c>
      <c r="D8">
        <v>1263.06</v>
      </c>
      <c r="E8">
        <v>0.11</v>
      </c>
      <c r="H8" s="3" t="s">
        <v>24</v>
      </c>
      <c r="I8">
        <v>36.588861406731162</v>
      </c>
      <c r="J8">
        <v>-95.32049069031801</v>
      </c>
    </row>
    <row r="9" spans="1:13" x14ac:dyDescent="0.35">
      <c r="A9" t="s">
        <v>7</v>
      </c>
      <c r="B9">
        <v>35.5</v>
      </c>
      <c r="C9">
        <v>-93.29</v>
      </c>
      <c r="D9">
        <v>1694.62</v>
      </c>
      <c r="E9">
        <v>-7.0000000000000007E-2</v>
      </c>
    </row>
    <row r="11" spans="1:13" x14ac:dyDescent="0.35">
      <c r="B11" s="4" t="s">
        <v>16</v>
      </c>
      <c r="C11" s="4"/>
      <c r="D11" s="4" t="s">
        <v>17</v>
      </c>
      <c r="E11" s="4"/>
      <c r="G11" s="4" t="s">
        <v>19</v>
      </c>
      <c r="H11" s="4"/>
      <c r="J11" s="4" t="s">
        <v>26</v>
      </c>
      <c r="K11" s="4"/>
      <c r="L11" s="5" t="s">
        <v>30</v>
      </c>
      <c r="M11" s="5"/>
    </row>
    <row r="12" spans="1:13" x14ac:dyDescent="0.35">
      <c r="A12" s="3" t="s">
        <v>27</v>
      </c>
      <c r="B12" t="s">
        <v>14</v>
      </c>
      <c r="C12" t="s">
        <v>15</v>
      </c>
      <c r="D12" t="s">
        <v>14</v>
      </c>
      <c r="E12" t="s">
        <v>15</v>
      </c>
      <c r="F12" t="s">
        <v>18</v>
      </c>
      <c r="G12" t="s">
        <v>14</v>
      </c>
      <c r="H12" t="s">
        <v>15</v>
      </c>
      <c r="I12" t="s">
        <v>20</v>
      </c>
      <c r="J12" t="s">
        <v>21</v>
      </c>
      <c r="K12" t="s">
        <v>22</v>
      </c>
      <c r="L12" t="s">
        <v>31</v>
      </c>
      <c r="M12" t="s">
        <v>32</v>
      </c>
    </row>
    <row r="13" spans="1:13" x14ac:dyDescent="0.35">
      <c r="A13" s="6" t="s">
        <v>0</v>
      </c>
      <c r="B13" s="6">
        <f>_xlfn.XLOOKUP(A13,$A$2:$A$9,$B$2:$B$9)</f>
        <v>39.979999999999997</v>
      </c>
      <c r="C13" s="6">
        <f>_xlfn.XLOOKUP(A13,$A$2:$A$9,$C$2:$C$9)</f>
        <v>-93.71</v>
      </c>
      <c r="D13" s="6">
        <f>$J$2</f>
        <v>37.090000000000003</v>
      </c>
      <c r="E13" s="6">
        <f>$K$2</f>
        <v>-116.33</v>
      </c>
      <c r="F13" s="6">
        <f>SQRT((B13-D13)^2+(C13-E13)^2)</f>
        <v>22.803870285545834</v>
      </c>
      <c r="G13" s="6">
        <f>$I$8</f>
        <v>36.588861406731162</v>
      </c>
      <c r="H13" s="6">
        <f>$J$8</f>
        <v>-95.32049069031801</v>
      </c>
      <c r="I13" s="6">
        <f>SQRT((B13-G13)^2+(C13-H13)^2)</f>
        <v>3.7541312207164967</v>
      </c>
      <c r="J13" s="6" t="b">
        <f>IF(I13&lt;F13,TRUE,FALSE)</f>
        <v>1</v>
      </c>
      <c r="K13" s="6">
        <f>IF(J13,I13,F13)</f>
        <v>3.7541312207164967</v>
      </c>
      <c r="L13" s="6">
        <f>_xlfn.XLOOKUP(A13,$A$2:$A$9,$D$2:$D$9)</f>
        <v>1326.13</v>
      </c>
      <c r="M13" s="6">
        <f>K13*L13</f>
        <v>4978.4660357287685</v>
      </c>
    </row>
    <row r="14" spans="1:13" x14ac:dyDescent="0.35">
      <c r="A14" s="6" t="s">
        <v>1</v>
      </c>
      <c r="B14" s="6">
        <f t="shared" ref="B14:B20" si="0">_xlfn.XLOOKUP(A14,$A$2:$A$9,$B$2:$B$9)</f>
        <v>42.52</v>
      </c>
      <c r="C14" s="6">
        <f>_xlfn.XLOOKUP(A14,$A$2:$A$9,$C$2:$C$9)</f>
        <v>-86.79</v>
      </c>
      <c r="D14" s="6">
        <f t="shared" ref="D14:D20" si="1">$J$2</f>
        <v>37.090000000000003</v>
      </c>
      <c r="E14" s="6">
        <f t="shared" ref="E14:E20" si="2">$K$2</f>
        <v>-116.33</v>
      </c>
      <c r="F14" s="6">
        <f t="shared" ref="F14:F20" si="3">SQRT((B14-D14)^2+(C14-E14)^2)</f>
        <v>30.03492134166493</v>
      </c>
      <c r="G14" s="6">
        <f t="shared" ref="G14:G20" si="4">$I$8</f>
        <v>36.588861406731162</v>
      </c>
      <c r="H14" s="6">
        <f t="shared" ref="H14:H20" si="5">$J$8</f>
        <v>-95.32049069031801</v>
      </c>
      <c r="I14" s="6">
        <f t="shared" ref="I14:I20" si="6">SQRT((B14-G14)^2+(C14-H14)^2)</f>
        <v>10.389787121503751</v>
      </c>
      <c r="J14" s="6" t="b">
        <f t="shared" ref="J14:J20" si="7">IF(I14&lt;F14,TRUE,FALSE)</f>
        <v>1</v>
      </c>
      <c r="K14" s="6">
        <f t="shared" ref="K14:K20" si="8">IF(J14,I14,F14)</f>
        <v>10.389787121503751</v>
      </c>
      <c r="L14" s="6">
        <f t="shared" ref="L14:L20" si="9">_xlfn.XLOOKUP(A14,$A$2:$A$9,$D$2:$D$9)</f>
        <v>2154.35</v>
      </c>
      <c r="M14" s="6">
        <f t="shared" ref="M14:M20" si="10">K14*L14</f>
        <v>22383.237885211605</v>
      </c>
    </row>
    <row r="15" spans="1:13" x14ac:dyDescent="0.35">
      <c r="A15" t="s">
        <v>2</v>
      </c>
      <c r="B15">
        <f t="shared" si="0"/>
        <v>43.65</v>
      </c>
      <c r="C15">
        <f t="shared" ref="C15:C21" si="11">_xlfn.XLOOKUP(A15,$A$2:$A$9,$C$2:$C$9)</f>
        <v>-110.04</v>
      </c>
      <c r="D15">
        <f t="shared" si="1"/>
        <v>37.090000000000003</v>
      </c>
      <c r="E15">
        <f t="shared" si="2"/>
        <v>-116.33</v>
      </c>
      <c r="F15">
        <f t="shared" si="3"/>
        <v>9.0883276789517122</v>
      </c>
      <c r="G15">
        <f t="shared" si="4"/>
        <v>36.588861406731162</v>
      </c>
      <c r="H15">
        <f t="shared" si="5"/>
        <v>-95.32049069031801</v>
      </c>
      <c r="I15">
        <f t="shared" si="6"/>
        <v>16.325551523644325</v>
      </c>
      <c r="J15" t="b">
        <f t="shared" si="7"/>
        <v>0</v>
      </c>
      <c r="K15">
        <f t="shared" si="8"/>
        <v>9.0883276789517122</v>
      </c>
      <c r="L15">
        <f t="shared" si="9"/>
        <v>1154.21</v>
      </c>
      <c r="M15">
        <f t="shared" si="10"/>
        <v>10489.838690322857</v>
      </c>
    </row>
    <row r="16" spans="1:13" x14ac:dyDescent="0.35">
      <c r="A16" s="6" t="s">
        <v>3</v>
      </c>
      <c r="B16" s="6">
        <f t="shared" si="0"/>
        <v>31.66</v>
      </c>
      <c r="C16" s="6">
        <f t="shared" si="11"/>
        <v>-94.21</v>
      </c>
      <c r="D16" s="6">
        <f t="shared" si="1"/>
        <v>37.090000000000003</v>
      </c>
      <c r="E16" s="6">
        <f t="shared" si="2"/>
        <v>-116.33</v>
      </c>
      <c r="F16" s="6">
        <f t="shared" si="3"/>
        <v>22.776727157341991</v>
      </c>
      <c r="G16" s="6">
        <f t="shared" si="4"/>
        <v>36.588861406731162</v>
      </c>
      <c r="H16" s="6">
        <f t="shared" si="5"/>
        <v>-95.32049069031801</v>
      </c>
      <c r="I16" s="6">
        <f t="shared" si="6"/>
        <v>5.0524117350080324</v>
      </c>
      <c r="J16" s="6" t="b">
        <f t="shared" si="7"/>
        <v>1</v>
      </c>
      <c r="K16" s="6">
        <f t="shared" si="8"/>
        <v>5.0524117350080324</v>
      </c>
      <c r="L16" s="6">
        <f t="shared" si="9"/>
        <v>1218.52</v>
      </c>
      <c r="M16" s="6">
        <f t="shared" si="10"/>
        <v>6156.4647473419873</v>
      </c>
    </row>
    <row r="17" spans="1:13" x14ac:dyDescent="0.35">
      <c r="A17" s="6" t="s">
        <v>4</v>
      </c>
      <c r="B17" s="6">
        <f t="shared" si="0"/>
        <v>38.229999999999997</v>
      </c>
      <c r="C17" s="6">
        <f t="shared" si="11"/>
        <v>-104.8</v>
      </c>
      <c r="D17" s="6">
        <f t="shared" si="1"/>
        <v>37.090000000000003</v>
      </c>
      <c r="E17" s="6">
        <f t="shared" si="2"/>
        <v>-116.33</v>
      </c>
      <c r="F17" s="6">
        <f t="shared" si="3"/>
        <v>11.586220263744343</v>
      </c>
      <c r="G17" s="6">
        <f t="shared" si="4"/>
        <v>36.588861406731162</v>
      </c>
      <c r="H17" s="6">
        <f t="shared" si="5"/>
        <v>-95.32049069031801</v>
      </c>
      <c r="I17" s="6">
        <f t="shared" si="6"/>
        <v>9.6205214325765045</v>
      </c>
      <c r="J17" s="6" t="b">
        <f t="shared" si="7"/>
        <v>1</v>
      </c>
      <c r="K17" s="6">
        <f t="shared" si="8"/>
        <v>9.6205214325765045</v>
      </c>
      <c r="L17" s="6">
        <f t="shared" si="9"/>
        <v>1707.55</v>
      </c>
      <c r="M17" s="6">
        <f t="shared" si="10"/>
        <v>16427.52137219601</v>
      </c>
    </row>
    <row r="18" spans="1:13" x14ac:dyDescent="0.35">
      <c r="A18" s="6" t="s">
        <v>5</v>
      </c>
      <c r="B18" s="6">
        <f t="shared" si="0"/>
        <v>30.46</v>
      </c>
      <c r="C18" s="6">
        <f t="shared" si="11"/>
        <v>-101.28</v>
      </c>
      <c r="D18" s="6">
        <f t="shared" si="1"/>
        <v>37.090000000000003</v>
      </c>
      <c r="E18" s="6">
        <f t="shared" si="2"/>
        <v>-116.33</v>
      </c>
      <c r="F18" s="6">
        <f t="shared" si="3"/>
        <v>16.445649880743538</v>
      </c>
      <c r="G18" s="6">
        <f t="shared" si="4"/>
        <v>36.588861406731162</v>
      </c>
      <c r="H18" s="6">
        <f t="shared" si="5"/>
        <v>-95.32049069031801</v>
      </c>
      <c r="I18" s="6">
        <f t="shared" si="6"/>
        <v>8.5486076851792063</v>
      </c>
      <c r="J18" s="6" t="b">
        <f t="shared" si="7"/>
        <v>1</v>
      </c>
      <c r="K18" s="6">
        <f t="shared" si="8"/>
        <v>8.5486076851792063</v>
      </c>
      <c r="L18" s="6">
        <f t="shared" si="9"/>
        <v>1895.7</v>
      </c>
      <c r="M18" s="6">
        <f t="shared" si="10"/>
        <v>16205.595588794222</v>
      </c>
    </row>
    <row r="19" spans="1:13" x14ac:dyDescent="0.35">
      <c r="A19" s="6" t="s">
        <v>6</v>
      </c>
      <c r="B19" s="6">
        <f t="shared" si="0"/>
        <v>38.82</v>
      </c>
      <c r="C19" s="6">
        <f t="shared" si="11"/>
        <v>-99.2</v>
      </c>
      <c r="D19" s="6">
        <f t="shared" si="1"/>
        <v>37.090000000000003</v>
      </c>
      <c r="E19" s="6">
        <f t="shared" si="2"/>
        <v>-116.33</v>
      </c>
      <c r="F19" s="6">
        <f t="shared" si="3"/>
        <v>17.217136811909228</v>
      </c>
      <c r="G19" s="6">
        <f t="shared" si="4"/>
        <v>36.588861406731162</v>
      </c>
      <c r="H19" s="6">
        <f t="shared" si="5"/>
        <v>-95.32049069031801</v>
      </c>
      <c r="I19" s="6">
        <f t="shared" si="6"/>
        <v>4.4753292511593941</v>
      </c>
      <c r="J19" s="6" t="b">
        <f t="shared" si="7"/>
        <v>1</v>
      </c>
      <c r="K19" s="6">
        <f t="shared" si="8"/>
        <v>4.4753292511593941</v>
      </c>
      <c r="L19" s="6">
        <f t="shared" si="9"/>
        <v>1263.06</v>
      </c>
      <c r="M19" s="6">
        <f t="shared" si="10"/>
        <v>5652.6093639693836</v>
      </c>
    </row>
    <row r="20" spans="1:13" x14ac:dyDescent="0.35">
      <c r="A20" s="6" t="s">
        <v>7</v>
      </c>
      <c r="B20" s="6">
        <f t="shared" si="0"/>
        <v>35.5</v>
      </c>
      <c r="C20" s="6">
        <f t="shared" si="11"/>
        <v>-93.29</v>
      </c>
      <c r="D20" s="6">
        <f t="shared" si="1"/>
        <v>37.090000000000003</v>
      </c>
      <c r="E20" s="6">
        <f t="shared" si="2"/>
        <v>-116.33</v>
      </c>
      <c r="F20" s="6">
        <f t="shared" si="3"/>
        <v>23.094798115593036</v>
      </c>
      <c r="G20" s="6">
        <f t="shared" si="4"/>
        <v>36.588861406731162</v>
      </c>
      <c r="H20" s="6">
        <f t="shared" si="5"/>
        <v>-95.32049069031801</v>
      </c>
      <c r="I20" s="6">
        <f t="shared" si="6"/>
        <v>2.3040207478529027</v>
      </c>
      <c r="J20" s="6" t="b">
        <f t="shared" si="7"/>
        <v>1</v>
      </c>
      <c r="K20" s="6">
        <f t="shared" si="8"/>
        <v>2.3040207478529027</v>
      </c>
      <c r="L20" s="6">
        <f t="shared" si="9"/>
        <v>1694.62</v>
      </c>
      <c r="M20" s="6">
        <f t="shared" si="10"/>
        <v>3904.4396397264859</v>
      </c>
    </row>
    <row r="22" spans="1:13" x14ac:dyDescent="0.35">
      <c r="B22" s="3" t="s">
        <v>29</v>
      </c>
      <c r="C22">
        <f>AVERAGE(B13:B20)</f>
        <v>37.602499999999999</v>
      </c>
      <c r="D22">
        <f>AVERAGE(C13:C20)</f>
        <v>-97.915000000000006</v>
      </c>
    </row>
  </sheetData>
  <mergeCells count="5">
    <mergeCell ref="B11:C11"/>
    <mergeCell ref="D11:E11"/>
    <mergeCell ref="G11:H11"/>
    <mergeCell ref="J11:K11"/>
    <mergeCell ref="L11:M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Model 2.0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Gabe Corriveau</cp:lastModifiedBy>
  <dcterms:created xsi:type="dcterms:W3CDTF">2025-04-30T23:06:58Z</dcterms:created>
  <dcterms:modified xsi:type="dcterms:W3CDTF">2025-05-01T01:27:48Z</dcterms:modified>
</cp:coreProperties>
</file>