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ocuments\Module 9\"/>
    </mc:Choice>
  </mc:AlternateContent>
  <xr:revisionPtr revIDLastSave="0" documentId="8_{6D6D61DA-50C2-4F15-ADCB-BA5152B24B99}" xr6:coauthVersionLast="47" xr6:coauthVersionMax="47" xr10:uidLastSave="{00000000-0000-0000-0000-000000000000}"/>
  <bookViews>
    <workbookView xWindow="-110" yWindow="-110" windowWidth="19420" windowHeight="11500" firstSheet="1" activeTab="2" xr2:uid="{FD7B7406-27DF-4112-A876-901E4B60B4F8}"/>
  </bookViews>
  <sheets>
    <sheet name="Data" sheetId="2" r:id="rId1"/>
    <sheet name="Model" sheetId="1" r:id="rId2"/>
    <sheet name="Model 2.0" sheetId="3" r:id="rId3"/>
  </sheets>
  <definedNames>
    <definedName name="solver_adj" localSheetId="1" hidden="1">Model!$R$19:$R$22,Model!$K$19:$P$22</definedName>
    <definedName name="solver_adj" localSheetId="2" hidden="1">'Model 2.0'!$R$19:$R$22,'Model 2.0'!$K$19:$P$22</definedName>
    <definedName name="solver_cvg" localSheetId="1" hidden="1">0.0001</definedName>
    <definedName name="solver_cvg" localSheetId="2" hidden="1">0.0001</definedName>
    <definedName name="solver_drv" localSheetId="1" hidden="1">2</definedName>
    <definedName name="solver_drv" localSheetId="2" hidden="1">1</definedName>
    <definedName name="solver_eng" localSheetId="1" hidden="1">2</definedName>
    <definedName name="solver_eng" localSheetId="2" hidden="1">2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Model!$K$19:$P$22</definedName>
    <definedName name="solver_lhs1" localSheetId="2" hidden="1">'Model 2.0'!$K$19:$P$22</definedName>
    <definedName name="solver_lhs2" localSheetId="1" hidden="1">Model!$K$19:$P$22</definedName>
    <definedName name="solver_lhs2" localSheetId="2" hidden="1">'Model 2.0'!$K$19:$P$22</definedName>
    <definedName name="solver_lhs3" localSheetId="1" hidden="1">Model!$K$23:$P$23</definedName>
    <definedName name="solver_lhs3" localSheetId="2" hidden="1">'Model 2.0'!$K$23:$P$23</definedName>
    <definedName name="solver_lhs4" localSheetId="1" hidden="1">Model!$K$23:$P$23</definedName>
    <definedName name="solver_lhs4" localSheetId="2" hidden="1">'Model 2.0'!$K$23:$P$23</definedName>
    <definedName name="solver_lhs5" localSheetId="1" hidden="1">Model!$R$19:$R$22</definedName>
    <definedName name="solver_lhs5" localSheetId="2" hidden="1">'Model 2.0'!$R$19:$R$22</definedName>
    <definedName name="solver_lhs6" localSheetId="1" hidden="1">Model!$S$19:$S$22</definedName>
    <definedName name="solver_lhs6" localSheetId="2" hidden="1">'Model 2.0'!$S$19:$S$22</definedName>
    <definedName name="solver_lhs7" localSheetId="1" hidden="1">Model!$S$23</definedName>
    <definedName name="solver_lhs7" localSheetId="2" hidden="1">'Model 2.0'!$S$23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7</definedName>
    <definedName name="solver_num" localSheetId="2" hidden="1">7</definedName>
    <definedName name="solver_nwt" localSheetId="1" hidden="1">1</definedName>
    <definedName name="solver_nwt" localSheetId="2" hidden="1">1</definedName>
    <definedName name="solver_opt" localSheetId="1" hidden="1">Model!$R$26</definedName>
    <definedName name="solver_opt" localSheetId="2" hidden="1">'Model 2.0'!$R$26</definedName>
    <definedName name="solver_pre" localSheetId="1" hidden="1">0.000001</definedName>
    <definedName name="solver_pre" localSheetId="2" hidden="1">0.000001</definedName>
    <definedName name="solver_rbv" localSheetId="1" hidden="1">2</definedName>
    <definedName name="solver_rbv" localSheetId="2" hidden="1">1</definedName>
    <definedName name="solver_rel1" localSheetId="1" hidden="1">4</definedName>
    <definedName name="solver_rel1" localSheetId="2" hidden="1">4</definedName>
    <definedName name="solver_rel2" localSheetId="1" hidden="1">3</definedName>
    <definedName name="solver_rel2" localSheetId="2" hidden="1">3</definedName>
    <definedName name="solver_rel3" localSheetId="1" hidden="1">3</definedName>
    <definedName name="solver_rel3" localSheetId="2" hidden="1">3</definedName>
    <definedName name="solver_rel4" localSheetId="1" hidden="1">3</definedName>
    <definedName name="solver_rel4" localSheetId="2" hidden="1">3</definedName>
    <definedName name="solver_rel5" localSheetId="1" hidden="1">5</definedName>
    <definedName name="solver_rel5" localSheetId="2" hidden="1">5</definedName>
    <definedName name="solver_rel6" localSheetId="1" hidden="1">1</definedName>
    <definedName name="solver_rel6" localSheetId="2" hidden="1">1</definedName>
    <definedName name="solver_rel7" localSheetId="1" hidden="1">1</definedName>
    <definedName name="solver_rel7" localSheetId="2" hidden="1">1</definedName>
    <definedName name="solver_rhs1" localSheetId="1" hidden="1">"integer"</definedName>
    <definedName name="solver_rhs1" localSheetId="2" hidden="1">"integer"</definedName>
    <definedName name="solver_rhs2" localSheetId="1" hidden="1">0</definedName>
    <definedName name="solver_rhs2" localSheetId="2" hidden="1">0</definedName>
    <definedName name="solver_rhs3" localSheetId="1" hidden="1">Model!$K$24:$P$24</definedName>
    <definedName name="solver_rhs3" localSheetId="2" hidden="1">'Model 2.0'!$K$24:$P$24</definedName>
    <definedName name="solver_rhs4" localSheetId="1" hidden="1">0</definedName>
    <definedName name="solver_rhs4" localSheetId="2" hidden="1">0</definedName>
    <definedName name="solver_rhs5" localSheetId="1" hidden="1">"binary"</definedName>
    <definedName name="solver_rhs5" localSheetId="2" hidden="1">"binary"</definedName>
    <definedName name="solver_rhs6" localSheetId="1" hidden="1">0</definedName>
    <definedName name="solver_rhs6" localSheetId="2" hidden="1">0</definedName>
    <definedName name="solver_rhs7" localSheetId="1" hidden="1">2</definedName>
    <definedName name="solver_rhs7" localSheetId="2" hidden="1">2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2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</definedName>
    <definedName name="solver_tol" localSheetId="2" hidden="1">0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3" l="1"/>
  <c r="M12" i="3"/>
  <c r="N12" i="3"/>
  <c r="O11" i="3"/>
  <c r="N11" i="3"/>
  <c r="P13" i="3"/>
  <c r="P12" i="3"/>
  <c r="P11" i="3"/>
  <c r="P10" i="3"/>
  <c r="O13" i="3"/>
  <c r="O12" i="3"/>
  <c r="O10" i="3"/>
  <c r="N13" i="3"/>
  <c r="N10" i="3"/>
  <c r="M11" i="3"/>
  <c r="M10" i="3"/>
  <c r="L13" i="3"/>
  <c r="L12" i="3"/>
  <c r="L10" i="3"/>
  <c r="K13" i="3"/>
  <c r="K12" i="3"/>
  <c r="K11" i="3"/>
  <c r="L11" i="3"/>
  <c r="K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10" i="3"/>
  <c r="T22" i="3"/>
  <c r="Q20" i="3"/>
  <c r="S20" i="3" s="1"/>
  <c r="Q19" i="3"/>
  <c r="S19" i="3" s="1"/>
  <c r="S23" i="3"/>
  <c r="G33" i="3"/>
  <c r="F33" i="3"/>
  <c r="E33" i="3"/>
  <c r="D33" i="3"/>
  <c r="C33" i="3"/>
  <c r="G32" i="3"/>
  <c r="F32" i="3"/>
  <c r="E32" i="3"/>
  <c r="D32" i="3"/>
  <c r="C32" i="3"/>
  <c r="G31" i="3"/>
  <c r="F31" i="3"/>
  <c r="E31" i="3"/>
  <c r="D31" i="3"/>
  <c r="C31" i="3"/>
  <c r="G30" i="3"/>
  <c r="F30" i="3"/>
  <c r="E30" i="3"/>
  <c r="D30" i="3"/>
  <c r="C30" i="3"/>
  <c r="G29" i="3"/>
  <c r="F29" i="3"/>
  <c r="E29" i="3"/>
  <c r="D29" i="3"/>
  <c r="C29" i="3"/>
  <c r="G28" i="3"/>
  <c r="F28" i="3"/>
  <c r="E28" i="3"/>
  <c r="D28" i="3"/>
  <c r="C28" i="3"/>
  <c r="G27" i="3"/>
  <c r="F27" i="3"/>
  <c r="E27" i="3"/>
  <c r="D27" i="3"/>
  <c r="C27" i="3"/>
  <c r="G26" i="3"/>
  <c r="F26" i="3"/>
  <c r="E26" i="3"/>
  <c r="D26" i="3"/>
  <c r="C26" i="3"/>
  <c r="G25" i="3"/>
  <c r="F25" i="3"/>
  <c r="E25" i="3"/>
  <c r="D25" i="3"/>
  <c r="C25" i="3"/>
  <c r="Q24" i="3"/>
  <c r="G24" i="3"/>
  <c r="F24" i="3"/>
  <c r="E24" i="3"/>
  <c r="D24" i="3"/>
  <c r="C24" i="3"/>
  <c r="P23" i="3"/>
  <c r="O23" i="3"/>
  <c r="N23" i="3"/>
  <c r="M23" i="3"/>
  <c r="L23" i="3"/>
  <c r="K23" i="3"/>
  <c r="G23" i="3"/>
  <c r="F23" i="3"/>
  <c r="E23" i="3"/>
  <c r="D23" i="3"/>
  <c r="C23" i="3"/>
  <c r="Q22" i="3"/>
  <c r="S22" i="3" s="1"/>
  <c r="G22" i="3"/>
  <c r="F22" i="3"/>
  <c r="E22" i="3"/>
  <c r="D22" i="3"/>
  <c r="C22" i="3"/>
  <c r="T21" i="3"/>
  <c r="Q21" i="3"/>
  <c r="S21" i="3" s="1"/>
  <c r="G21" i="3"/>
  <c r="F21" i="3"/>
  <c r="E21" i="3"/>
  <c r="D21" i="3"/>
  <c r="C21" i="3"/>
  <c r="T20" i="3"/>
  <c r="G20" i="3"/>
  <c r="F20" i="3"/>
  <c r="E20" i="3"/>
  <c r="D20" i="3"/>
  <c r="C20" i="3"/>
  <c r="T19" i="3"/>
  <c r="G19" i="3"/>
  <c r="F19" i="3"/>
  <c r="E19" i="3"/>
  <c r="D19" i="3"/>
  <c r="C19" i="3"/>
  <c r="G18" i="3"/>
  <c r="F18" i="3"/>
  <c r="E18" i="3"/>
  <c r="D18" i="3"/>
  <c r="C18" i="3"/>
  <c r="G17" i="3"/>
  <c r="F17" i="3"/>
  <c r="E17" i="3"/>
  <c r="D17" i="3"/>
  <c r="C17" i="3"/>
  <c r="G16" i="3"/>
  <c r="F16" i="3"/>
  <c r="E16" i="3"/>
  <c r="D16" i="3"/>
  <c r="C16" i="3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G12" i="3"/>
  <c r="F12" i="3"/>
  <c r="E12" i="3"/>
  <c r="D12" i="3"/>
  <c r="C12" i="3"/>
  <c r="G11" i="3"/>
  <c r="F11" i="3"/>
  <c r="E11" i="3"/>
  <c r="D11" i="3"/>
  <c r="C11" i="3"/>
  <c r="G10" i="3"/>
  <c r="F10" i="3"/>
  <c r="E10" i="3"/>
  <c r="D10" i="3"/>
  <c r="C10" i="3"/>
  <c r="S23" i="1"/>
  <c r="Q20" i="1"/>
  <c r="S20" i="1" s="1"/>
  <c r="K23" i="1"/>
  <c r="Q22" i="1"/>
  <c r="S22" i="1" s="1"/>
  <c r="Q21" i="1"/>
  <c r="Q19" i="1"/>
  <c r="S19" i="1" s="1"/>
  <c r="R26" i="1"/>
  <c r="T22" i="1"/>
  <c r="T20" i="1"/>
  <c r="Q23" i="3" l="1"/>
  <c r="R26" i="3" l="1"/>
  <c r="T19" i="1"/>
  <c r="T21" i="1"/>
  <c r="Q24" i="1"/>
  <c r="N23" i="1"/>
  <c r="L23" i="1"/>
  <c r="M23" i="1"/>
  <c r="O23" i="1"/>
  <c r="P23" i="1"/>
  <c r="S21" i="1"/>
  <c r="C22" i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C27" i="1"/>
  <c r="D27" i="1"/>
  <c r="E27" i="1"/>
  <c r="F27" i="1"/>
  <c r="G27" i="1"/>
  <c r="C28" i="1"/>
  <c r="D28" i="1"/>
  <c r="E28" i="1"/>
  <c r="F28" i="1"/>
  <c r="G28" i="1"/>
  <c r="C29" i="1"/>
  <c r="D29" i="1"/>
  <c r="E29" i="1"/>
  <c r="F29" i="1"/>
  <c r="G29" i="1"/>
  <c r="C30" i="1"/>
  <c r="D30" i="1"/>
  <c r="E30" i="1"/>
  <c r="F30" i="1"/>
  <c r="G30" i="1"/>
  <c r="C31" i="1"/>
  <c r="D31" i="1"/>
  <c r="E31" i="1"/>
  <c r="F31" i="1"/>
  <c r="G31" i="1"/>
  <c r="C32" i="1"/>
  <c r="D32" i="1"/>
  <c r="E32" i="1"/>
  <c r="F32" i="1"/>
  <c r="G32" i="1"/>
  <c r="C33" i="1"/>
  <c r="D33" i="1"/>
  <c r="E33" i="1"/>
  <c r="F33" i="1"/>
  <c r="G33" i="1"/>
  <c r="C21" i="1"/>
  <c r="F21" i="1"/>
  <c r="G21" i="1"/>
  <c r="C20" i="1"/>
  <c r="F20" i="1"/>
  <c r="G20" i="1"/>
  <c r="D21" i="1"/>
  <c r="E21" i="1"/>
  <c r="D20" i="1"/>
  <c r="E20" i="1"/>
  <c r="E13" i="1"/>
  <c r="E16" i="1"/>
  <c r="E11" i="1"/>
  <c r="E12" i="1"/>
  <c r="E14" i="1"/>
  <c r="E15" i="1"/>
  <c r="E17" i="1"/>
  <c r="E18" i="1"/>
  <c r="E19" i="1"/>
  <c r="E10" i="1"/>
  <c r="D10" i="1"/>
  <c r="D11" i="1"/>
  <c r="D12" i="1"/>
  <c r="D13" i="1"/>
  <c r="D14" i="1"/>
  <c r="D15" i="1"/>
  <c r="D16" i="1"/>
  <c r="D17" i="1"/>
  <c r="D18" i="1"/>
  <c r="D19" i="1"/>
  <c r="G10" i="1"/>
  <c r="F10" i="1"/>
  <c r="G11" i="1"/>
  <c r="G12" i="1"/>
  <c r="G13" i="1"/>
  <c r="G14" i="1"/>
  <c r="G15" i="1"/>
  <c r="G16" i="1"/>
  <c r="G17" i="1"/>
  <c r="G18" i="1"/>
  <c r="G19" i="1"/>
  <c r="F12" i="1"/>
  <c r="F11" i="1"/>
  <c r="F13" i="1"/>
  <c r="F14" i="1"/>
  <c r="F15" i="1"/>
  <c r="F16" i="1"/>
  <c r="F17" i="1"/>
  <c r="F18" i="1"/>
  <c r="F19" i="1"/>
  <c r="C19" i="1"/>
  <c r="C17" i="1"/>
  <c r="C16" i="1"/>
  <c r="C11" i="1"/>
  <c r="C12" i="1"/>
  <c r="C13" i="1"/>
  <c r="C14" i="1"/>
  <c r="C15" i="1"/>
  <c r="C18" i="1"/>
  <c r="C10" i="1"/>
  <c r="H28" i="1" l="1"/>
  <c r="K13" i="1" s="1"/>
  <c r="H24" i="1"/>
  <c r="M12" i="1" s="1"/>
  <c r="Q23" i="1"/>
  <c r="H21" i="1"/>
  <c r="P11" i="1" s="1"/>
  <c r="H20" i="1"/>
  <c r="O11" i="1" s="1"/>
  <c r="H32" i="1"/>
  <c r="O13" i="1" s="1"/>
  <c r="H16" i="1"/>
  <c r="K11" i="1" s="1"/>
  <c r="H27" i="1"/>
  <c r="P12" i="1" s="1"/>
  <c r="H19" i="1"/>
  <c r="N11" i="1" s="1"/>
  <c r="H22" i="1"/>
  <c r="K12" i="1" s="1"/>
  <c r="H29" i="1"/>
  <c r="L13" i="1" s="1"/>
  <c r="H23" i="1"/>
  <c r="L12" i="1" s="1"/>
  <c r="H30" i="1"/>
  <c r="M13" i="1" s="1"/>
  <c r="H18" i="1"/>
  <c r="M11" i="1" s="1"/>
  <c r="H25" i="1"/>
  <c r="N12" i="1" s="1"/>
  <c r="H13" i="1"/>
  <c r="N10" i="1" s="1"/>
  <c r="H31" i="1"/>
  <c r="N13" i="1" s="1"/>
  <c r="H26" i="1"/>
  <c r="O12" i="1" s="1"/>
  <c r="H10" i="1"/>
  <c r="K10" i="1" s="1"/>
  <c r="H33" i="1"/>
  <c r="P13" i="1" s="1"/>
  <c r="H12" i="1"/>
  <c r="M10" i="1" s="1"/>
  <c r="H15" i="1"/>
  <c r="P10" i="1" s="1"/>
  <c r="H14" i="1"/>
  <c r="O10" i="1" s="1"/>
  <c r="H11" i="1"/>
  <c r="L10" i="1" s="1"/>
  <c r="H17" i="1"/>
  <c r="L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M19" authorId="0" shapeId="0" xr:uid="{E1302A93-1780-4A12-A2F7-541D3D374FF7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Basically 0
</t>
        </r>
      </text>
    </comment>
    <comment ref="S19" authorId="0" shapeId="0" xr:uid="{6311B27B-734D-4689-9C29-992575A9799D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Basically 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M19" authorId="0" shapeId="0" xr:uid="{E8F01BA0-8E19-4092-9FFE-9B7B4725F7B9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Basically 0
</t>
        </r>
      </text>
    </comment>
    <comment ref="S19" authorId="0" shapeId="0" xr:uid="{EC71DFCB-7348-433C-96D1-0E9F56636ACB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Basically 0
</t>
        </r>
      </text>
    </comment>
  </commentList>
</comments>
</file>

<file path=xl/sharedStrings.xml><?xml version="1.0" encoding="utf-8"?>
<sst xmlns="http://schemas.openxmlformats.org/spreadsheetml/2006/main" count="86" uniqueCount="38">
  <si>
    <t>Soda Pop Springs</t>
  </si>
  <si>
    <t>Marzipan Metropolis</t>
  </si>
  <si>
    <t>Starburst Starlit Skies</t>
  </si>
  <si>
    <t>Peppermint Peninsula</t>
  </si>
  <si>
    <t>Pudding Peaks</t>
  </si>
  <si>
    <t>Mallow Melt Mountains</t>
  </si>
  <si>
    <t>Candy Cane Canyon</t>
  </si>
  <si>
    <t>Butter Rum Reef</t>
  </si>
  <si>
    <t>Cinnamon Swamp</t>
  </si>
  <si>
    <t>Fudge Falls</t>
  </si>
  <si>
    <t>Method to Calculate Distance</t>
  </si>
  <si>
    <t>Cost per Unit Distance</t>
  </si>
  <si>
    <t>Distribution Center</t>
  </si>
  <si>
    <t>Name</t>
  </si>
  <si>
    <t>Demand</t>
  </si>
  <si>
    <t>Warehouse</t>
  </si>
  <si>
    <t>Set up Cost</t>
  </si>
  <si>
    <t>Manhattan</t>
  </si>
  <si>
    <t>Latitude (X)</t>
  </si>
  <si>
    <t>Longitude (Y)</t>
  </si>
  <si>
    <t>WH</t>
  </si>
  <si>
    <t>DC</t>
  </si>
  <si>
    <t>WH Lat</t>
  </si>
  <si>
    <t>WH Long</t>
  </si>
  <si>
    <t>DC Lat</t>
  </si>
  <si>
    <t>DC Long</t>
  </si>
  <si>
    <t>WH v DC &gt;</t>
  </si>
  <si>
    <t>Available</t>
  </si>
  <si>
    <t>Used</t>
  </si>
  <si>
    <t>WH Sum Sent</t>
  </si>
  <si>
    <t>Binary Variables</t>
  </si>
  <si>
    <t>Total Demand</t>
  </si>
  <si>
    <t>Linking Constraints</t>
  </si>
  <si>
    <t>Total Cost</t>
  </si>
  <si>
    <t>Set Up Costs</t>
  </si>
  <si>
    <t>Actual</t>
  </si>
  <si>
    <t>Possible</t>
  </si>
  <si>
    <t>Max Warehouses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</si>
</sst>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E+00"/>
  </numFmts>
  <fonts count="2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2">
    <xf numFmtId="0" fontId="0" fillId="0" borderId="0" xfId="0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6" fillId="33" borderId="12" xfId="0" applyFont="1" applyFill="1" applyBorder="1" applyAlignment="1">
      <alignment horizontal="center"/>
    </xf>
    <xf numFmtId="0" fontId="16" fillId="33" borderId="13" xfId="0" applyFont="1" applyFill="1" applyBorder="1"/>
    <xf numFmtId="0" fontId="16" fillId="33" borderId="14" xfId="0" applyFont="1" applyFill="1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16" fillId="33" borderId="27" xfId="0" applyFont="1" applyFill="1" applyBorder="1"/>
    <xf numFmtId="0" fontId="16" fillId="0" borderId="28" xfId="0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8" fillId="0" borderId="25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26" xfId="0" applyFont="1" applyBorder="1" applyAlignment="1">
      <alignment horizontal="center"/>
    </xf>
    <xf numFmtId="0" fontId="18" fillId="0" borderId="30" xfId="0" applyFont="1" applyBorder="1" applyAlignment="1">
      <alignment horizontal="center"/>
    </xf>
    <xf numFmtId="0" fontId="18" fillId="0" borderId="31" xfId="0" applyFont="1" applyBorder="1" applyAlignment="1">
      <alignment horizontal="center"/>
    </xf>
    <xf numFmtId="0" fontId="16" fillId="0" borderId="0" xfId="0" applyFont="1"/>
    <xf numFmtId="0" fontId="16" fillId="0" borderId="32" xfId="0" applyFont="1" applyBorder="1"/>
    <xf numFmtId="0" fontId="16" fillId="0" borderId="33" xfId="0" applyFont="1" applyBorder="1"/>
    <xf numFmtId="0" fontId="16" fillId="0" borderId="34" xfId="0" applyFont="1" applyBorder="1"/>
    <xf numFmtId="0" fontId="19" fillId="0" borderId="0" xfId="0" applyFont="1"/>
    <xf numFmtId="0" fontId="20" fillId="0" borderId="20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9" fillId="0" borderId="22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8" fillId="34" borderId="0" xfId="0" applyFont="1" applyFill="1" applyAlignment="1">
      <alignment horizontal="center"/>
    </xf>
    <xf numFmtId="164" fontId="0" fillId="0" borderId="0" xfId="1" applyNumberFormat="1" applyFont="1"/>
    <xf numFmtId="0" fontId="18" fillId="0" borderId="35" xfId="0" applyFont="1" applyBorder="1" applyAlignment="1">
      <alignment horizontal="center"/>
    </xf>
    <xf numFmtId="0" fontId="18" fillId="0" borderId="36" xfId="0" applyFont="1" applyBorder="1" applyAlignment="1">
      <alignment horizontal="center"/>
    </xf>
    <xf numFmtId="0" fontId="18" fillId="0" borderId="37" xfId="0" applyFont="1" applyBorder="1" applyAlignment="1">
      <alignment horizont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44" fontId="21" fillId="34" borderId="0" xfId="1" applyFont="1" applyFill="1"/>
    <xf numFmtId="0" fontId="20" fillId="34" borderId="0" xfId="0" applyFont="1" applyFill="1" applyAlignment="1">
      <alignment horizontal="center"/>
    </xf>
    <xf numFmtId="0" fontId="16" fillId="0" borderId="11" xfId="0" applyFont="1" applyBorder="1" applyAlignment="1">
      <alignment horizontal="center" wrapText="1"/>
    </xf>
    <xf numFmtId="0" fontId="16" fillId="0" borderId="0" xfId="0" applyFont="1" applyAlignment="1">
      <alignment horizontal="center" wrapText="1"/>
    </xf>
    <xf numFmtId="0" fontId="16" fillId="33" borderId="0" xfId="0" applyFont="1" applyFill="1"/>
    <xf numFmtId="0" fontId="19" fillId="33" borderId="0" xfId="0" applyFont="1" applyFill="1" applyAlignment="1">
      <alignment horizontal="center"/>
    </xf>
    <xf numFmtId="165" fontId="18" fillId="0" borderId="13" xfId="0" applyNumberFormat="1" applyFont="1" applyBorder="1" applyAlignment="1">
      <alignment horizontal="center"/>
    </xf>
    <xf numFmtId="165" fontId="18" fillId="34" borderId="0" xfId="0" applyNumberFormat="1" applyFont="1" applyFill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2" fontId="0" fillId="0" borderId="0" xfId="0" applyNumberFormat="1"/>
    <xf numFmtId="0" fontId="16" fillId="35" borderId="0" xfId="0" applyFont="1" applyFill="1"/>
    <xf numFmtId="0" fontId="24" fillId="35" borderId="0" xfId="0" applyFont="1" applyFill="1"/>
    <xf numFmtId="6" fontId="0" fillId="0" borderId="0" xfId="0" applyNumberFormat="1"/>
    <xf numFmtId="8" fontId="0" fillId="0" borderId="16" xfId="0" applyNumberFormat="1" applyBorder="1"/>
    <xf numFmtId="8" fontId="0" fillId="0" borderId="25" xfId="0" applyNumberFormat="1" applyBorder="1"/>
    <xf numFmtId="8" fontId="0" fillId="0" borderId="10" xfId="0" applyNumberFormat="1" applyBorder="1"/>
    <xf numFmtId="8" fontId="0" fillId="0" borderId="18" xfId="0" applyNumberFormat="1" applyBorder="1"/>
    <xf numFmtId="8" fontId="0" fillId="0" borderId="26" xfId="0" applyNumberFormat="1" applyBorder="1"/>
    <xf numFmtId="8" fontId="0" fillId="0" borderId="19" xfId="0" applyNumberForma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F9885-6268-4CA7-A551-0014E85E9BF9}">
  <dimension ref="A1"/>
  <sheetViews>
    <sheetView workbookViewId="0">
      <selection activeCell="B5" sqref="B5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54470-60F0-4EAE-B155-07BB3258662F}">
  <dimension ref="A1:U33"/>
  <sheetViews>
    <sheetView topLeftCell="O11" zoomScale="86" workbookViewId="0">
      <selection activeCell="H7" sqref="H7"/>
    </sheetView>
  </sheetViews>
  <sheetFormatPr defaultRowHeight="14.5" x14ac:dyDescent="0.35"/>
  <cols>
    <col min="1" max="1" width="16.1796875" bestFit="1" customWidth="1"/>
    <col min="2" max="2" width="19.36328125" bestFit="1" customWidth="1"/>
    <col min="3" max="3" width="25.81640625" customWidth="1"/>
    <col min="4" max="4" width="10.26953125" bestFit="1" customWidth="1"/>
    <col min="5" max="5" width="11.6328125" bestFit="1" customWidth="1"/>
    <col min="7" max="7" width="20.90625" bestFit="1" customWidth="1"/>
    <col min="8" max="8" width="19.7265625" bestFit="1" customWidth="1"/>
    <col min="9" max="9" width="26" bestFit="1" customWidth="1"/>
    <col min="10" max="10" width="19.36328125" bestFit="1" customWidth="1"/>
    <col min="11" max="11" width="10" bestFit="1" customWidth="1"/>
    <col min="12" max="12" width="19.36328125" bestFit="1" customWidth="1"/>
    <col min="13" max="13" width="10" bestFit="1" customWidth="1"/>
    <col min="14" max="14" width="17.1796875" bestFit="1" customWidth="1"/>
    <col min="15" max="15" width="11.36328125" bestFit="1" customWidth="1"/>
    <col min="17" max="17" width="18.54296875" bestFit="1" customWidth="1"/>
    <col min="18" max="19" width="14.453125" bestFit="1" customWidth="1"/>
    <col min="20" max="20" width="15.1796875" customWidth="1"/>
    <col min="21" max="21" width="10.1796875" bestFit="1" customWidth="1"/>
  </cols>
  <sheetData>
    <row r="1" spans="1:16" x14ac:dyDescent="0.35">
      <c r="A1" t="s">
        <v>12</v>
      </c>
      <c r="B1" t="s">
        <v>13</v>
      </c>
      <c r="C1" t="s">
        <v>14</v>
      </c>
      <c r="D1" t="s">
        <v>18</v>
      </c>
      <c r="E1" t="s">
        <v>19</v>
      </c>
      <c r="G1" t="s">
        <v>37</v>
      </c>
      <c r="H1" t="s">
        <v>11</v>
      </c>
      <c r="I1" t="s">
        <v>10</v>
      </c>
      <c r="K1" t="s">
        <v>15</v>
      </c>
      <c r="L1" t="s">
        <v>13</v>
      </c>
      <c r="M1" t="s">
        <v>16</v>
      </c>
      <c r="N1" t="s">
        <v>18</v>
      </c>
      <c r="O1" t="s">
        <v>19</v>
      </c>
    </row>
    <row r="2" spans="1:16" x14ac:dyDescent="0.35">
      <c r="A2">
        <v>1</v>
      </c>
      <c r="B2" t="s">
        <v>0</v>
      </c>
      <c r="C2">
        <v>907</v>
      </c>
      <c r="D2">
        <v>42.81</v>
      </c>
      <c r="E2">
        <v>-111.55</v>
      </c>
      <c r="G2">
        <v>2</v>
      </c>
      <c r="H2">
        <v>1</v>
      </c>
      <c r="I2" t="s">
        <v>17</v>
      </c>
      <c r="K2">
        <v>1</v>
      </c>
      <c r="L2" t="s">
        <v>6</v>
      </c>
      <c r="M2">
        <v>1960</v>
      </c>
      <c r="N2">
        <v>47.43</v>
      </c>
      <c r="O2">
        <v>-102.44</v>
      </c>
    </row>
    <row r="3" spans="1:16" x14ac:dyDescent="0.35">
      <c r="A3">
        <v>2</v>
      </c>
      <c r="B3" t="s">
        <v>1</v>
      </c>
      <c r="C3">
        <v>784</v>
      </c>
      <c r="D3">
        <v>46.75</v>
      </c>
      <c r="E3">
        <v>-113.4</v>
      </c>
      <c r="K3">
        <v>2</v>
      </c>
      <c r="L3" t="s">
        <v>7</v>
      </c>
      <c r="M3">
        <v>2900</v>
      </c>
      <c r="N3">
        <v>31.71</v>
      </c>
      <c r="O3">
        <v>-111.79</v>
      </c>
    </row>
    <row r="4" spans="1:16" x14ac:dyDescent="0.35">
      <c r="A4">
        <v>3</v>
      </c>
      <c r="B4" t="s">
        <v>2</v>
      </c>
      <c r="C4">
        <v>689</v>
      </c>
      <c r="D4">
        <v>46.61</v>
      </c>
      <c r="E4">
        <v>-98.18</v>
      </c>
      <c r="K4">
        <v>3</v>
      </c>
      <c r="L4" t="s">
        <v>8</v>
      </c>
      <c r="M4">
        <v>2569</v>
      </c>
      <c r="N4">
        <v>28.73</v>
      </c>
      <c r="O4">
        <v>-123.64</v>
      </c>
    </row>
    <row r="5" spans="1:16" x14ac:dyDescent="0.35">
      <c r="A5">
        <v>4</v>
      </c>
      <c r="B5" t="s">
        <v>3</v>
      </c>
      <c r="C5">
        <v>830</v>
      </c>
      <c r="D5">
        <v>34.64</v>
      </c>
      <c r="E5">
        <v>-100.84</v>
      </c>
      <c r="K5">
        <v>4</v>
      </c>
      <c r="L5" t="s">
        <v>9</v>
      </c>
      <c r="M5">
        <v>1824</v>
      </c>
      <c r="N5">
        <v>42.66</v>
      </c>
      <c r="O5">
        <v>-100.37</v>
      </c>
    </row>
    <row r="6" spans="1:16" x14ac:dyDescent="0.35">
      <c r="A6">
        <v>5</v>
      </c>
      <c r="B6" t="s">
        <v>4</v>
      </c>
      <c r="C6">
        <v>930</v>
      </c>
      <c r="D6">
        <v>26.88</v>
      </c>
      <c r="E6">
        <v>-101.62</v>
      </c>
    </row>
    <row r="7" spans="1:16" x14ac:dyDescent="0.35">
      <c r="A7">
        <v>6</v>
      </c>
      <c r="B7" t="s">
        <v>5</v>
      </c>
      <c r="C7">
        <v>718</v>
      </c>
      <c r="D7">
        <v>39.299999999999997</v>
      </c>
      <c r="E7">
        <v>-86.79</v>
      </c>
    </row>
    <row r="8" spans="1:16" ht="15" thickBot="1" x14ac:dyDescent="0.4"/>
    <row r="9" spans="1:16" ht="15" thickBot="1" x14ac:dyDescent="0.4">
      <c r="A9" s="7" t="s">
        <v>20</v>
      </c>
      <c r="B9" s="50" t="s">
        <v>21</v>
      </c>
      <c r="C9" s="50"/>
      <c r="D9" s="8" t="s">
        <v>22</v>
      </c>
      <c r="E9" s="8" t="s">
        <v>23</v>
      </c>
      <c r="F9" s="8" t="s">
        <v>24</v>
      </c>
      <c r="G9" s="8" t="s">
        <v>25</v>
      </c>
      <c r="H9" s="9" t="s">
        <v>17</v>
      </c>
      <c r="J9" s="12" t="s">
        <v>26</v>
      </c>
      <c r="K9" s="13">
        <v>1</v>
      </c>
      <c r="L9" s="13">
        <v>2</v>
      </c>
      <c r="M9" s="13">
        <v>3</v>
      </c>
      <c r="N9" s="13">
        <v>4</v>
      </c>
      <c r="O9" s="13">
        <v>5</v>
      </c>
      <c r="P9" s="14">
        <v>6</v>
      </c>
    </row>
    <row r="10" spans="1:16" x14ac:dyDescent="0.35">
      <c r="A10" s="2">
        <v>1</v>
      </c>
      <c r="B10" s="1">
        <v>1</v>
      </c>
      <c r="C10" s="1" t="str">
        <f>_xlfn.XLOOKUP(B10,$A$2:$A$7,$B$2:$B$7)</f>
        <v>Soda Pop Springs</v>
      </c>
      <c r="D10" s="1">
        <f>_xlfn.XLOOKUP(A10,$K$2:$K$5,$N$2:$N$5)</f>
        <v>47.43</v>
      </c>
      <c r="E10" s="1">
        <f>_xlfn.XLOOKUP(A10,$K$2:$K$5,$O$2:$O$5)</f>
        <v>-102.44</v>
      </c>
      <c r="F10" s="1">
        <f t="shared" ref="F10:F21" si="0">_xlfn.XLOOKUP(B10,$A$2:$A$7,$D$2:$D$7)</f>
        <v>42.81</v>
      </c>
      <c r="G10" s="1">
        <f t="shared" ref="G10:G21" si="1">_xlfn.XLOOKUP(B10,$A$2:$A$7,$E$2:$E$7)</f>
        <v>-111.55</v>
      </c>
      <c r="H10" s="3">
        <f>ABS((D10+E10)-(F10+G10))</f>
        <v>13.729999999999997</v>
      </c>
      <c r="J10" s="15">
        <v>1</v>
      </c>
      <c r="K10" s="10">
        <f>H10</f>
        <v>13.729999999999997</v>
      </c>
      <c r="L10" s="10">
        <f>H11</f>
        <v>11.640000000000008</v>
      </c>
      <c r="M10" s="10">
        <f>H12</f>
        <v>3.4399999999999906</v>
      </c>
      <c r="N10" s="10">
        <f>H13</f>
        <v>11.190000000000005</v>
      </c>
      <c r="O10" s="10">
        <f>H14</f>
        <v>19.730000000000011</v>
      </c>
      <c r="P10" s="11">
        <f>H15</f>
        <v>7.5199999999999889</v>
      </c>
    </row>
    <row r="11" spans="1:16" x14ac:dyDescent="0.35">
      <c r="A11" s="2">
        <v>1</v>
      </c>
      <c r="B11" s="1">
        <v>2</v>
      </c>
      <c r="C11" s="1" t="str">
        <f t="shared" ref="C11:C18" si="2">_xlfn.XLOOKUP(B11,$A$2:$A$7,$B$2:$B$7)</f>
        <v>Marzipan Metropolis</v>
      </c>
      <c r="D11" s="1">
        <f t="shared" ref="D11:D21" si="3">_xlfn.XLOOKUP(A11,$K$2:$K$5,$N$2:$N$5)</f>
        <v>47.43</v>
      </c>
      <c r="E11" s="1">
        <f t="shared" ref="E11:E15" si="4">_xlfn.XLOOKUP(A11,$K$2:$K$5,$O$2:$O$5)</f>
        <v>-102.44</v>
      </c>
      <c r="F11" s="1">
        <f t="shared" si="0"/>
        <v>46.75</v>
      </c>
      <c r="G11" s="1">
        <f t="shared" si="1"/>
        <v>-113.4</v>
      </c>
      <c r="H11" s="3">
        <f>ABS((D11+E11)-(F11+G11))</f>
        <v>11.640000000000008</v>
      </c>
      <c r="J11" s="16">
        <v>2</v>
      </c>
      <c r="K11" s="1">
        <f>H16</f>
        <v>11.340000000000018</v>
      </c>
      <c r="L11" s="1">
        <f>H17</f>
        <v>13.430000000000007</v>
      </c>
      <c r="M11" s="1">
        <f>H18</f>
        <v>28.510000000000005</v>
      </c>
      <c r="N11" s="1">
        <f>H19</f>
        <v>13.88000000000001</v>
      </c>
      <c r="O11" s="1">
        <f>H20</f>
        <v>5.3400000000000034</v>
      </c>
      <c r="P11" s="3">
        <f>H21</f>
        <v>32.590000000000003</v>
      </c>
    </row>
    <row r="12" spans="1:16" x14ac:dyDescent="0.35">
      <c r="A12" s="2">
        <v>1</v>
      </c>
      <c r="B12" s="1">
        <v>3</v>
      </c>
      <c r="C12" s="1" t="str">
        <f t="shared" si="2"/>
        <v>Starburst Starlit Skies</v>
      </c>
      <c r="D12" s="1">
        <f t="shared" si="3"/>
        <v>47.43</v>
      </c>
      <c r="E12" s="1">
        <f t="shared" si="4"/>
        <v>-102.44</v>
      </c>
      <c r="F12" s="1">
        <f t="shared" si="0"/>
        <v>46.61</v>
      </c>
      <c r="G12" s="1">
        <f t="shared" si="1"/>
        <v>-98.18</v>
      </c>
      <c r="H12" s="3">
        <f t="shared" ref="H12:H21" si="5">ABS((D12+E12)-(F12+G12))</f>
        <v>3.4399999999999906</v>
      </c>
      <c r="J12" s="16">
        <v>3</v>
      </c>
      <c r="K12" s="1">
        <f>H22</f>
        <v>26.17</v>
      </c>
      <c r="L12" s="1">
        <f>H23</f>
        <v>28.259999999999991</v>
      </c>
      <c r="M12" s="1">
        <f>H24</f>
        <v>43.339999999999989</v>
      </c>
      <c r="N12" s="1">
        <f>H25</f>
        <v>28.709999999999994</v>
      </c>
      <c r="O12" s="1">
        <f>H26</f>
        <v>20.169999999999987</v>
      </c>
      <c r="P12" s="3">
        <f>H27</f>
        <v>47.419999999999987</v>
      </c>
    </row>
    <row r="13" spans="1:16" ht="15" thickBot="1" x14ac:dyDescent="0.4">
      <c r="A13" s="2">
        <v>1</v>
      </c>
      <c r="B13" s="1">
        <v>4</v>
      </c>
      <c r="C13" s="1" t="str">
        <f t="shared" si="2"/>
        <v>Peppermint Peninsula</v>
      </c>
      <c r="D13" s="1">
        <f t="shared" si="3"/>
        <v>47.43</v>
      </c>
      <c r="E13" s="1">
        <f>_xlfn.XLOOKUP(A13,$K$2:$K$5,$O$2:$O$5)</f>
        <v>-102.44</v>
      </c>
      <c r="F13" s="1">
        <f t="shared" si="0"/>
        <v>34.64</v>
      </c>
      <c r="G13" s="1">
        <f t="shared" si="1"/>
        <v>-100.84</v>
      </c>
      <c r="H13" s="3">
        <f t="shared" si="5"/>
        <v>11.190000000000005</v>
      </c>
      <c r="J13" s="17">
        <v>4</v>
      </c>
      <c r="K13" s="5">
        <f>H28</f>
        <v>11.029999999999987</v>
      </c>
      <c r="L13" s="5">
        <f>H29</f>
        <v>8.9399999999999977</v>
      </c>
      <c r="M13" s="5">
        <f>H30</f>
        <v>6.1400000000000006</v>
      </c>
      <c r="N13" s="5">
        <f>H31</f>
        <v>8.4899999999999949</v>
      </c>
      <c r="O13" s="5">
        <f>H32</f>
        <v>17.03</v>
      </c>
      <c r="P13" s="6">
        <f>H33</f>
        <v>10.219999999999999</v>
      </c>
    </row>
    <row r="14" spans="1:16" x14ac:dyDescent="0.35">
      <c r="A14" s="2">
        <v>1</v>
      </c>
      <c r="B14" s="1">
        <v>5</v>
      </c>
      <c r="C14" s="1" t="str">
        <f t="shared" si="2"/>
        <v>Pudding Peaks</v>
      </c>
      <c r="D14" s="1">
        <f t="shared" si="3"/>
        <v>47.43</v>
      </c>
      <c r="E14" s="1">
        <f t="shared" si="4"/>
        <v>-102.44</v>
      </c>
      <c r="F14" s="1">
        <f t="shared" si="0"/>
        <v>26.88</v>
      </c>
      <c r="G14" s="1">
        <f t="shared" si="1"/>
        <v>-101.62</v>
      </c>
      <c r="H14" s="3">
        <f t="shared" si="5"/>
        <v>19.730000000000011</v>
      </c>
    </row>
    <row r="15" spans="1:16" x14ac:dyDescent="0.35">
      <c r="A15" s="2">
        <v>1</v>
      </c>
      <c r="B15" s="1">
        <v>6</v>
      </c>
      <c r="C15" s="1" t="str">
        <f t="shared" si="2"/>
        <v>Mallow Melt Mountains</v>
      </c>
      <c r="D15" s="1">
        <f t="shared" si="3"/>
        <v>47.43</v>
      </c>
      <c r="E15" s="1">
        <f t="shared" si="4"/>
        <v>-102.44</v>
      </c>
      <c r="F15" s="1">
        <f t="shared" si="0"/>
        <v>39.299999999999997</v>
      </c>
      <c r="G15" s="1">
        <f t="shared" si="1"/>
        <v>-86.79</v>
      </c>
      <c r="H15" s="3">
        <f t="shared" si="5"/>
        <v>7.5199999999999889</v>
      </c>
    </row>
    <row r="16" spans="1:16" x14ac:dyDescent="0.35">
      <c r="A16" s="2">
        <v>2</v>
      </c>
      <c r="B16" s="1">
        <v>1</v>
      </c>
      <c r="C16" s="1" t="str">
        <f>_xlfn.XLOOKUP(B16,$A$2:$A$7,$B$2:$B$7)</f>
        <v>Soda Pop Springs</v>
      </c>
      <c r="D16" s="1">
        <f t="shared" si="3"/>
        <v>31.71</v>
      </c>
      <c r="E16" s="1">
        <f>_xlfn.XLOOKUP(A16,$K$2:$K$5,$O$2:$O$5)</f>
        <v>-111.79</v>
      </c>
      <c r="F16" s="1">
        <f t="shared" si="0"/>
        <v>42.81</v>
      </c>
      <c r="G16" s="1">
        <f t="shared" si="1"/>
        <v>-111.55</v>
      </c>
      <c r="H16" s="3">
        <f t="shared" si="5"/>
        <v>11.340000000000018</v>
      </c>
    </row>
    <row r="17" spans="1:21" ht="15" thickBot="1" x14ac:dyDescent="0.4">
      <c r="A17" s="2">
        <v>2</v>
      </c>
      <c r="B17" s="1">
        <v>2</v>
      </c>
      <c r="C17" s="1" t="str">
        <f>_xlfn.XLOOKUP(B17,$A$2:$A$7,$B$2:$B$7)</f>
        <v>Marzipan Metropolis</v>
      </c>
      <c r="D17" s="1">
        <f t="shared" si="3"/>
        <v>31.71</v>
      </c>
      <c r="E17" s="1">
        <f t="shared" ref="E17:E21" si="6">_xlfn.XLOOKUP(A17,$K$2:$K$5,$O$2:$O$5)</f>
        <v>-111.79</v>
      </c>
      <c r="F17" s="1">
        <f t="shared" si="0"/>
        <v>46.75</v>
      </c>
      <c r="G17" s="1">
        <f t="shared" si="1"/>
        <v>-113.4</v>
      </c>
      <c r="H17" s="3">
        <f t="shared" si="5"/>
        <v>13.430000000000007</v>
      </c>
      <c r="T17" s="51" t="s">
        <v>34</v>
      </c>
      <c r="U17" s="51"/>
    </row>
    <row r="18" spans="1:21" ht="30.5" customHeight="1" thickBot="1" x14ac:dyDescent="0.4">
      <c r="A18" s="2">
        <v>2</v>
      </c>
      <c r="B18" s="1">
        <v>3</v>
      </c>
      <c r="C18" s="1" t="str">
        <f t="shared" si="2"/>
        <v>Starburst Starlit Skies</v>
      </c>
      <c r="D18" s="1">
        <f t="shared" si="3"/>
        <v>31.71</v>
      </c>
      <c r="E18" s="1">
        <f t="shared" si="6"/>
        <v>-111.79</v>
      </c>
      <c r="F18" s="1">
        <f t="shared" si="0"/>
        <v>46.61</v>
      </c>
      <c r="G18" s="1">
        <f t="shared" si="1"/>
        <v>-98.18</v>
      </c>
      <c r="H18" s="3">
        <f t="shared" si="5"/>
        <v>28.510000000000005</v>
      </c>
      <c r="J18" s="12" t="s">
        <v>26</v>
      </c>
      <c r="K18" s="13">
        <v>1</v>
      </c>
      <c r="L18" s="13">
        <v>2</v>
      </c>
      <c r="M18" s="13">
        <v>3</v>
      </c>
      <c r="N18" s="13">
        <v>4</v>
      </c>
      <c r="O18" s="13">
        <v>5</v>
      </c>
      <c r="P18" s="14">
        <v>6</v>
      </c>
      <c r="Q18" s="44" t="s">
        <v>29</v>
      </c>
      <c r="R18" s="45" t="s">
        <v>30</v>
      </c>
      <c r="S18" s="45" t="s">
        <v>32</v>
      </c>
      <c r="T18" s="45" t="s">
        <v>35</v>
      </c>
      <c r="U18" s="45" t="s">
        <v>36</v>
      </c>
    </row>
    <row r="19" spans="1:21" x14ac:dyDescent="0.35">
      <c r="A19" s="2">
        <v>2</v>
      </c>
      <c r="B19" s="1">
        <v>4</v>
      </c>
      <c r="C19" s="1" t="str">
        <f>_xlfn.XLOOKUP(B19,$A$2:$A$7,$B$2:$B$7)</f>
        <v>Peppermint Peninsula</v>
      </c>
      <c r="D19" s="1">
        <f t="shared" si="3"/>
        <v>31.71</v>
      </c>
      <c r="E19" s="1">
        <f t="shared" si="6"/>
        <v>-111.79</v>
      </c>
      <c r="F19" s="1">
        <f t="shared" si="0"/>
        <v>34.64</v>
      </c>
      <c r="G19" s="1">
        <f t="shared" si="1"/>
        <v>-100.84</v>
      </c>
      <c r="H19" s="3">
        <f t="shared" si="5"/>
        <v>13.88000000000001</v>
      </c>
      <c r="J19" s="39">
        <v>1</v>
      </c>
      <c r="K19" s="36">
        <v>0</v>
      </c>
      <c r="L19" s="19">
        <v>0</v>
      </c>
      <c r="M19" s="48">
        <v>0</v>
      </c>
      <c r="N19" s="19">
        <v>0</v>
      </c>
      <c r="O19" s="19">
        <v>0</v>
      </c>
      <c r="P19" s="20">
        <v>0</v>
      </c>
      <c r="Q19" s="25">
        <f>SUM(K19:P19)</f>
        <v>0</v>
      </c>
      <c r="R19" s="43">
        <v>0</v>
      </c>
      <c r="S19" s="49">
        <f>Q19-(R19*$Q$24)</f>
        <v>0</v>
      </c>
      <c r="T19" s="35">
        <f>U19*R19</f>
        <v>0</v>
      </c>
      <c r="U19" s="35">
        <v>1960</v>
      </c>
    </row>
    <row r="20" spans="1:21" x14ac:dyDescent="0.35">
      <c r="A20" s="2">
        <v>2</v>
      </c>
      <c r="B20" s="1">
        <v>5</v>
      </c>
      <c r="C20" s="1" t="str">
        <f>_xlfn.XLOOKUP(B20,$A$2:$A$7,$B$2:$B$7)</f>
        <v>Pudding Peaks</v>
      </c>
      <c r="D20" s="1">
        <f t="shared" si="3"/>
        <v>31.71</v>
      </c>
      <c r="E20" s="1">
        <f t="shared" si="6"/>
        <v>-111.79</v>
      </c>
      <c r="F20" s="1">
        <f t="shared" si="0"/>
        <v>26.88</v>
      </c>
      <c r="G20" s="1">
        <f t="shared" si="1"/>
        <v>-101.62</v>
      </c>
      <c r="H20" s="3">
        <f t="shared" si="5"/>
        <v>5.3400000000000034</v>
      </c>
      <c r="J20" s="40">
        <v>2</v>
      </c>
      <c r="K20" s="37">
        <v>0</v>
      </c>
      <c r="L20" s="18">
        <v>0</v>
      </c>
      <c r="M20" s="18">
        <v>0</v>
      </c>
      <c r="N20" s="18">
        <v>0</v>
      </c>
      <c r="O20" s="18">
        <v>930</v>
      </c>
      <c r="P20" s="21">
        <v>0</v>
      </c>
      <c r="Q20" s="26">
        <f>SUM(K20:P20)</f>
        <v>930</v>
      </c>
      <c r="R20" s="43">
        <v>1</v>
      </c>
      <c r="S20" s="34">
        <f>Q20-(R20*$Q$24)</f>
        <v>-3928</v>
      </c>
      <c r="T20" s="35">
        <f>U20*R20</f>
        <v>2900</v>
      </c>
      <c r="U20" s="35">
        <v>2900</v>
      </c>
    </row>
    <row r="21" spans="1:21" x14ac:dyDescent="0.35">
      <c r="A21" s="2">
        <v>2</v>
      </c>
      <c r="B21" s="1">
        <v>6</v>
      </c>
      <c r="C21" s="1" t="str">
        <f>_xlfn.XLOOKUP(B21,$A$2:$A$7,$B$2:$B$7)</f>
        <v>Mallow Melt Mountains</v>
      </c>
      <c r="D21" s="1">
        <f t="shared" si="3"/>
        <v>31.71</v>
      </c>
      <c r="E21" s="1">
        <f t="shared" si="6"/>
        <v>-111.79</v>
      </c>
      <c r="F21" s="1">
        <f t="shared" si="0"/>
        <v>39.299999999999997</v>
      </c>
      <c r="G21" s="1">
        <f t="shared" si="1"/>
        <v>-86.79</v>
      </c>
      <c r="H21" s="3">
        <f t="shared" si="5"/>
        <v>32.590000000000003</v>
      </c>
      <c r="J21" s="40">
        <v>3</v>
      </c>
      <c r="K21" s="37">
        <v>0</v>
      </c>
      <c r="L21" s="18">
        <v>0</v>
      </c>
      <c r="M21" s="18">
        <v>0</v>
      </c>
      <c r="N21" s="18">
        <v>0</v>
      </c>
      <c r="O21" s="18">
        <v>0</v>
      </c>
      <c r="P21" s="21">
        <v>0</v>
      </c>
      <c r="Q21" s="26">
        <f>SUM(K21:P21)</f>
        <v>0</v>
      </c>
      <c r="R21" s="43">
        <v>0</v>
      </c>
      <c r="S21" s="34">
        <f t="shared" ref="S21:S22" si="7">Q21-(R21*$Q$24)</f>
        <v>0</v>
      </c>
      <c r="T21" s="35">
        <f t="shared" ref="T21:T22" si="8">U21*R21</f>
        <v>0</v>
      </c>
      <c r="U21" s="35">
        <v>2569</v>
      </c>
    </row>
    <row r="22" spans="1:21" ht="15" thickBot="1" x14ac:dyDescent="0.4">
      <c r="A22" s="2">
        <v>3</v>
      </c>
      <c r="B22" s="1">
        <v>1</v>
      </c>
      <c r="C22" s="1" t="str">
        <f t="shared" ref="C22:C33" si="9">_xlfn.XLOOKUP(B22,$A$2:$A$7,$B$2:$B$7)</f>
        <v>Soda Pop Springs</v>
      </c>
      <c r="D22" s="1">
        <f t="shared" ref="D22:D33" si="10">_xlfn.XLOOKUP(A22,$K$2:$K$5,$N$2:$N$5)</f>
        <v>28.73</v>
      </c>
      <c r="E22" s="1">
        <f t="shared" ref="E22:E33" si="11">_xlfn.XLOOKUP(A22,$K$2:$K$5,$O$2:$O$5)</f>
        <v>-123.64</v>
      </c>
      <c r="F22" s="1">
        <f t="shared" ref="F22:F33" si="12">_xlfn.XLOOKUP(B22,$A$2:$A$7,$D$2:$D$7)</f>
        <v>42.81</v>
      </c>
      <c r="G22" s="1">
        <f t="shared" ref="G22:G33" si="13">_xlfn.XLOOKUP(B22,$A$2:$A$7,$E$2:$E$7)</f>
        <v>-111.55</v>
      </c>
      <c r="H22" s="3">
        <f t="shared" ref="H22:H33" si="14">ABS((D22+E22)-(F22+G22))</f>
        <v>26.17</v>
      </c>
      <c r="J22" s="41">
        <v>4</v>
      </c>
      <c r="K22" s="38">
        <v>907</v>
      </c>
      <c r="L22" s="22">
        <v>784</v>
      </c>
      <c r="M22" s="22">
        <v>689</v>
      </c>
      <c r="N22" s="22">
        <v>830</v>
      </c>
      <c r="O22" s="22">
        <v>0</v>
      </c>
      <c r="P22" s="23">
        <v>718</v>
      </c>
      <c r="Q22" s="27">
        <f>SUM(K22:P22)</f>
        <v>3928</v>
      </c>
      <c r="R22" s="43">
        <v>1</v>
      </c>
      <c r="S22" s="34">
        <f>Q22-(R22*$Q$24)</f>
        <v>-930</v>
      </c>
      <c r="T22" s="35">
        <f>U22*R22</f>
        <v>1824</v>
      </c>
      <c r="U22" s="35">
        <v>1824</v>
      </c>
    </row>
    <row r="23" spans="1:21" x14ac:dyDescent="0.35">
      <c r="A23" s="2">
        <v>3</v>
      </c>
      <c r="B23" s="1">
        <v>2</v>
      </c>
      <c r="C23" s="1" t="str">
        <f t="shared" si="9"/>
        <v>Marzipan Metropolis</v>
      </c>
      <c r="D23" s="1">
        <f t="shared" si="10"/>
        <v>28.73</v>
      </c>
      <c r="E23" s="1">
        <f t="shared" si="11"/>
        <v>-123.64</v>
      </c>
      <c r="F23" s="1">
        <f t="shared" si="12"/>
        <v>46.75</v>
      </c>
      <c r="G23" s="1">
        <f t="shared" si="13"/>
        <v>-113.4</v>
      </c>
      <c r="H23" s="3">
        <f t="shared" si="14"/>
        <v>28.259999999999991</v>
      </c>
      <c r="J23" s="25" t="s">
        <v>28</v>
      </c>
      <c r="K23" s="29">
        <f>SUM(K19:K22)</f>
        <v>907</v>
      </c>
      <c r="L23" s="29">
        <f t="shared" ref="L23:P23" si="15">SUM(L19:L22)</f>
        <v>784</v>
      </c>
      <c r="M23" s="29">
        <f t="shared" si="15"/>
        <v>689</v>
      </c>
      <c r="N23" s="29">
        <f>SUM(N19:N22)</f>
        <v>830</v>
      </c>
      <c r="O23" s="29">
        <f t="shared" si="15"/>
        <v>930</v>
      </c>
      <c r="P23" s="30">
        <f t="shared" si="15"/>
        <v>718</v>
      </c>
      <c r="Q23" s="46">
        <f>SUM(K23:P23)</f>
        <v>4858</v>
      </c>
      <c r="R23" s="28"/>
      <c r="S23" s="47">
        <f>SUM(R19:R22)</f>
        <v>2</v>
      </c>
    </row>
    <row r="24" spans="1:21" ht="15" thickBot="1" x14ac:dyDescent="0.4">
      <c r="A24" s="2">
        <v>3</v>
      </c>
      <c r="B24" s="1">
        <v>3</v>
      </c>
      <c r="C24" s="1" t="str">
        <f t="shared" si="9"/>
        <v>Starburst Starlit Skies</v>
      </c>
      <c r="D24" s="1">
        <f t="shared" si="10"/>
        <v>28.73</v>
      </c>
      <c r="E24" s="1">
        <f t="shared" si="11"/>
        <v>-123.64</v>
      </c>
      <c r="F24" s="1">
        <f t="shared" si="12"/>
        <v>46.61</v>
      </c>
      <c r="G24" s="1">
        <f t="shared" si="13"/>
        <v>-98.18</v>
      </c>
      <c r="H24" s="3">
        <f t="shared" si="14"/>
        <v>43.339999999999989</v>
      </c>
      <c r="J24" s="27" t="s">
        <v>27</v>
      </c>
      <c r="K24" s="31">
        <v>907</v>
      </c>
      <c r="L24" s="32">
        <v>784</v>
      </c>
      <c r="M24" s="32">
        <v>689</v>
      </c>
      <c r="N24" s="32">
        <v>830</v>
      </c>
      <c r="O24" s="32">
        <v>930</v>
      </c>
      <c r="P24" s="33">
        <v>718</v>
      </c>
      <c r="Q24" s="46">
        <f>SUM(K24:P24)</f>
        <v>4858</v>
      </c>
      <c r="R24" s="24" t="s">
        <v>31</v>
      </c>
    </row>
    <row r="25" spans="1:21" x14ac:dyDescent="0.35">
      <c r="A25" s="2">
        <v>3</v>
      </c>
      <c r="B25" s="1">
        <v>4</v>
      </c>
      <c r="C25" s="1" t="str">
        <f t="shared" si="9"/>
        <v>Peppermint Peninsula</v>
      </c>
      <c r="D25" s="1">
        <f t="shared" si="10"/>
        <v>28.73</v>
      </c>
      <c r="E25" s="1">
        <f t="shared" si="11"/>
        <v>-123.64</v>
      </c>
      <c r="F25" s="1">
        <f t="shared" si="12"/>
        <v>34.64</v>
      </c>
      <c r="G25" s="1">
        <f t="shared" si="13"/>
        <v>-100.84</v>
      </c>
      <c r="H25" s="3">
        <f t="shared" si="14"/>
        <v>28.709999999999994</v>
      </c>
    </row>
    <row r="26" spans="1:21" x14ac:dyDescent="0.35">
      <c r="A26" s="2">
        <v>3</v>
      </c>
      <c r="B26" s="1">
        <v>5</v>
      </c>
      <c r="C26" s="1" t="str">
        <f t="shared" si="9"/>
        <v>Pudding Peaks</v>
      </c>
      <c r="D26" s="1">
        <f t="shared" si="10"/>
        <v>28.73</v>
      </c>
      <c r="E26" s="1">
        <f t="shared" si="11"/>
        <v>-123.64</v>
      </c>
      <c r="F26" s="1">
        <f t="shared" si="12"/>
        <v>26.88</v>
      </c>
      <c r="G26" s="1">
        <f t="shared" si="13"/>
        <v>-101.62</v>
      </c>
      <c r="H26" s="3">
        <f t="shared" si="14"/>
        <v>20.169999999999987</v>
      </c>
      <c r="Q26" s="24" t="s">
        <v>33</v>
      </c>
      <c r="R26" s="42">
        <f>SUMPRODUCT(K10:P13,K19:P22)+SUM(T19:T22)</f>
        <v>45318.489999999983</v>
      </c>
    </row>
    <row r="27" spans="1:21" x14ac:dyDescent="0.35">
      <c r="A27" s="2">
        <v>3</v>
      </c>
      <c r="B27" s="1">
        <v>6</v>
      </c>
      <c r="C27" s="1" t="str">
        <f t="shared" si="9"/>
        <v>Mallow Melt Mountains</v>
      </c>
      <c r="D27" s="1">
        <f t="shared" si="10"/>
        <v>28.73</v>
      </c>
      <c r="E27" s="1">
        <f t="shared" si="11"/>
        <v>-123.64</v>
      </c>
      <c r="F27" s="1">
        <f t="shared" si="12"/>
        <v>39.299999999999997</v>
      </c>
      <c r="G27" s="1">
        <f t="shared" si="13"/>
        <v>-86.79</v>
      </c>
      <c r="H27" s="3">
        <f t="shared" si="14"/>
        <v>47.419999999999987</v>
      </c>
    </row>
    <row r="28" spans="1:21" x14ac:dyDescent="0.35">
      <c r="A28" s="2">
        <v>4</v>
      </c>
      <c r="B28" s="1">
        <v>1</v>
      </c>
      <c r="C28" s="1" t="str">
        <f t="shared" si="9"/>
        <v>Soda Pop Springs</v>
      </c>
      <c r="D28" s="1">
        <f t="shared" si="10"/>
        <v>42.66</v>
      </c>
      <c r="E28" s="1">
        <f t="shared" si="11"/>
        <v>-100.37</v>
      </c>
      <c r="F28" s="1">
        <f t="shared" si="12"/>
        <v>42.81</v>
      </c>
      <c r="G28" s="1">
        <f t="shared" si="13"/>
        <v>-111.55</v>
      </c>
      <c r="H28" s="3">
        <f t="shared" si="14"/>
        <v>11.029999999999987</v>
      </c>
    </row>
    <row r="29" spans="1:21" x14ac:dyDescent="0.35">
      <c r="A29" s="2">
        <v>4</v>
      </c>
      <c r="B29" s="1">
        <v>2</v>
      </c>
      <c r="C29" s="1" t="str">
        <f t="shared" si="9"/>
        <v>Marzipan Metropolis</v>
      </c>
      <c r="D29" s="1">
        <f t="shared" si="10"/>
        <v>42.66</v>
      </c>
      <c r="E29" s="1">
        <f t="shared" si="11"/>
        <v>-100.37</v>
      </c>
      <c r="F29" s="1">
        <f t="shared" si="12"/>
        <v>46.75</v>
      </c>
      <c r="G29" s="1">
        <f t="shared" si="13"/>
        <v>-113.4</v>
      </c>
      <c r="H29" s="3">
        <f t="shared" si="14"/>
        <v>8.9399999999999977</v>
      </c>
    </row>
    <row r="30" spans="1:21" x14ac:dyDescent="0.35">
      <c r="A30" s="2">
        <v>4</v>
      </c>
      <c r="B30" s="1">
        <v>3</v>
      </c>
      <c r="C30" s="1" t="str">
        <f t="shared" si="9"/>
        <v>Starburst Starlit Skies</v>
      </c>
      <c r="D30" s="1">
        <f t="shared" si="10"/>
        <v>42.66</v>
      </c>
      <c r="E30" s="1">
        <f t="shared" si="11"/>
        <v>-100.37</v>
      </c>
      <c r="F30" s="1">
        <f t="shared" si="12"/>
        <v>46.61</v>
      </c>
      <c r="G30" s="1">
        <f t="shared" si="13"/>
        <v>-98.18</v>
      </c>
      <c r="H30" s="3">
        <f t="shared" si="14"/>
        <v>6.1400000000000006</v>
      </c>
    </row>
    <row r="31" spans="1:21" x14ac:dyDescent="0.35">
      <c r="A31" s="2">
        <v>4</v>
      </c>
      <c r="B31" s="1">
        <v>4</v>
      </c>
      <c r="C31" s="1" t="str">
        <f t="shared" si="9"/>
        <v>Peppermint Peninsula</v>
      </c>
      <c r="D31" s="1">
        <f t="shared" si="10"/>
        <v>42.66</v>
      </c>
      <c r="E31" s="1">
        <f t="shared" si="11"/>
        <v>-100.37</v>
      </c>
      <c r="F31" s="1">
        <f t="shared" si="12"/>
        <v>34.64</v>
      </c>
      <c r="G31" s="1">
        <f t="shared" si="13"/>
        <v>-100.84</v>
      </c>
      <c r="H31" s="3">
        <f t="shared" si="14"/>
        <v>8.4899999999999949</v>
      </c>
    </row>
    <row r="32" spans="1:21" x14ac:dyDescent="0.35">
      <c r="A32" s="2">
        <v>4</v>
      </c>
      <c r="B32" s="1">
        <v>5</v>
      </c>
      <c r="C32" s="1" t="str">
        <f t="shared" si="9"/>
        <v>Pudding Peaks</v>
      </c>
      <c r="D32" s="1">
        <f t="shared" si="10"/>
        <v>42.66</v>
      </c>
      <c r="E32" s="1">
        <f t="shared" si="11"/>
        <v>-100.37</v>
      </c>
      <c r="F32" s="1">
        <f t="shared" si="12"/>
        <v>26.88</v>
      </c>
      <c r="G32" s="1">
        <f t="shared" si="13"/>
        <v>-101.62</v>
      </c>
      <c r="H32" s="3">
        <f t="shared" si="14"/>
        <v>17.03</v>
      </c>
    </row>
    <row r="33" spans="1:8" ht="15" thickBot="1" x14ac:dyDescent="0.4">
      <c r="A33" s="4">
        <v>4</v>
      </c>
      <c r="B33" s="5">
        <v>6</v>
      </c>
      <c r="C33" s="5" t="str">
        <f t="shared" si="9"/>
        <v>Mallow Melt Mountains</v>
      </c>
      <c r="D33" s="5">
        <f t="shared" si="10"/>
        <v>42.66</v>
      </c>
      <c r="E33" s="5">
        <f t="shared" si="11"/>
        <v>-100.37</v>
      </c>
      <c r="F33" s="5">
        <f t="shared" si="12"/>
        <v>39.299999999999997</v>
      </c>
      <c r="G33" s="5">
        <f t="shared" si="13"/>
        <v>-86.79</v>
      </c>
      <c r="H33" s="6">
        <f t="shared" si="14"/>
        <v>10.219999999999999</v>
      </c>
    </row>
  </sheetData>
  <mergeCells count="2">
    <mergeCell ref="B9:C9"/>
    <mergeCell ref="T17:U17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5808-0CD7-45FC-8406-CE8129223F5C}">
  <dimension ref="A1:U33"/>
  <sheetViews>
    <sheetView tabSelected="1" zoomScale="72" zoomScaleNormal="40" workbookViewId="0">
      <selection activeCell="N15" sqref="N15"/>
    </sheetView>
  </sheetViews>
  <sheetFormatPr defaultRowHeight="14.5" x14ac:dyDescent="0.35"/>
  <cols>
    <col min="1" max="1" width="16.1796875" bestFit="1" customWidth="1"/>
    <col min="2" max="2" width="19.36328125" bestFit="1" customWidth="1"/>
    <col min="3" max="3" width="25.81640625" customWidth="1"/>
    <col min="4" max="4" width="10.26953125" bestFit="1" customWidth="1"/>
    <col min="5" max="5" width="11.6328125" bestFit="1" customWidth="1"/>
    <col min="7" max="7" width="20.90625" bestFit="1" customWidth="1"/>
    <col min="8" max="8" width="19.7265625" bestFit="1" customWidth="1"/>
    <col min="9" max="9" width="26" bestFit="1" customWidth="1"/>
    <col min="10" max="10" width="19.36328125" bestFit="1" customWidth="1"/>
    <col min="11" max="11" width="10" bestFit="1" customWidth="1"/>
    <col min="12" max="12" width="19.36328125" bestFit="1" customWidth="1"/>
    <col min="13" max="13" width="10" bestFit="1" customWidth="1"/>
    <col min="14" max="14" width="17.1796875" bestFit="1" customWidth="1"/>
    <col min="15" max="15" width="11.36328125" bestFit="1" customWidth="1"/>
    <col min="16" max="16" width="9.54296875" bestFit="1" customWidth="1"/>
    <col min="17" max="17" width="18.54296875" bestFit="1" customWidth="1"/>
    <col min="18" max="19" width="14.453125" bestFit="1" customWidth="1"/>
    <col min="20" max="20" width="15.1796875" customWidth="1"/>
    <col min="21" max="21" width="10.1796875" bestFit="1" customWidth="1"/>
  </cols>
  <sheetData>
    <row r="1" spans="1:16" x14ac:dyDescent="0.35">
      <c r="A1" t="s">
        <v>12</v>
      </c>
      <c r="B1" t="s">
        <v>13</v>
      </c>
      <c r="C1" t="s">
        <v>14</v>
      </c>
      <c r="D1" t="s">
        <v>18</v>
      </c>
      <c r="E1" t="s">
        <v>19</v>
      </c>
      <c r="G1" s="54" t="s">
        <v>37</v>
      </c>
      <c r="H1" t="s">
        <v>11</v>
      </c>
      <c r="I1" t="s">
        <v>10</v>
      </c>
      <c r="K1" t="s">
        <v>15</v>
      </c>
      <c r="L1" t="s">
        <v>13</v>
      </c>
      <c r="M1" t="s">
        <v>16</v>
      </c>
      <c r="N1" t="s">
        <v>18</v>
      </c>
      <c r="O1" t="s">
        <v>19</v>
      </c>
    </row>
    <row r="2" spans="1:16" x14ac:dyDescent="0.35">
      <c r="A2">
        <v>1</v>
      </c>
      <c r="B2" t="s">
        <v>0</v>
      </c>
      <c r="C2">
        <v>907</v>
      </c>
      <c r="D2">
        <v>42.81</v>
      </c>
      <c r="E2">
        <v>-111.55</v>
      </c>
      <c r="G2" s="53">
        <v>1</v>
      </c>
      <c r="H2" s="55">
        <v>1</v>
      </c>
      <c r="I2" t="s">
        <v>17</v>
      </c>
      <c r="K2">
        <v>1</v>
      </c>
      <c r="L2" t="s">
        <v>6</v>
      </c>
      <c r="M2">
        <v>1960</v>
      </c>
      <c r="N2">
        <v>47.43</v>
      </c>
      <c r="O2">
        <v>-102.44</v>
      </c>
    </row>
    <row r="3" spans="1:16" x14ac:dyDescent="0.35">
      <c r="A3">
        <v>2</v>
      </c>
      <c r="B3" t="s">
        <v>1</v>
      </c>
      <c r="C3">
        <v>784</v>
      </c>
      <c r="D3">
        <v>46.75</v>
      </c>
      <c r="E3">
        <v>-113.4</v>
      </c>
      <c r="G3">
        <v>2</v>
      </c>
      <c r="H3" s="55">
        <v>30</v>
      </c>
      <c r="K3">
        <v>2</v>
      </c>
      <c r="L3" t="s">
        <v>7</v>
      </c>
      <c r="M3">
        <v>2900</v>
      </c>
      <c r="N3">
        <v>31.71</v>
      </c>
      <c r="O3">
        <v>-111.79</v>
      </c>
    </row>
    <row r="4" spans="1:16" x14ac:dyDescent="0.35">
      <c r="A4">
        <v>3</v>
      </c>
      <c r="B4" t="s">
        <v>2</v>
      </c>
      <c r="C4">
        <v>689</v>
      </c>
      <c r="D4">
        <v>46.61</v>
      </c>
      <c r="E4">
        <v>-98.18</v>
      </c>
      <c r="K4">
        <v>3</v>
      </c>
      <c r="L4" t="s">
        <v>8</v>
      </c>
      <c r="M4">
        <v>2569</v>
      </c>
      <c r="N4">
        <v>28.73</v>
      </c>
      <c r="O4">
        <v>-123.64</v>
      </c>
    </row>
    <row r="5" spans="1:16" x14ac:dyDescent="0.35">
      <c r="A5">
        <v>4</v>
      </c>
      <c r="B5" t="s">
        <v>3</v>
      </c>
      <c r="C5">
        <v>830</v>
      </c>
      <c r="D5">
        <v>34.64</v>
      </c>
      <c r="E5">
        <v>-100.84</v>
      </c>
      <c r="K5">
        <v>4</v>
      </c>
      <c r="L5" t="s">
        <v>9</v>
      </c>
      <c r="M5">
        <v>1824</v>
      </c>
      <c r="N5">
        <v>42.66</v>
      </c>
      <c r="O5">
        <v>-100.37</v>
      </c>
    </row>
    <row r="6" spans="1:16" x14ac:dyDescent="0.35">
      <c r="A6">
        <v>5</v>
      </c>
      <c r="B6" t="s">
        <v>4</v>
      </c>
      <c r="C6">
        <v>930</v>
      </c>
      <c r="D6">
        <v>26.88</v>
      </c>
      <c r="E6">
        <v>-101.62</v>
      </c>
    </row>
    <row r="7" spans="1:16" x14ac:dyDescent="0.35">
      <c r="A7">
        <v>6</v>
      </c>
      <c r="B7" t="s">
        <v>5</v>
      </c>
      <c r="C7">
        <v>718</v>
      </c>
      <c r="D7" s="52">
        <v>39.299999999999997</v>
      </c>
      <c r="E7">
        <v>-86.79</v>
      </c>
    </row>
    <row r="8" spans="1:16" ht="15" thickBot="1" x14ac:dyDescent="0.4"/>
    <row r="9" spans="1:16" ht="15" thickBot="1" x14ac:dyDescent="0.4">
      <c r="A9" s="7" t="s">
        <v>20</v>
      </c>
      <c r="B9" s="50" t="s">
        <v>21</v>
      </c>
      <c r="C9" s="50"/>
      <c r="D9" s="8" t="s">
        <v>22</v>
      </c>
      <c r="E9" s="8" t="s">
        <v>23</v>
      </c>
      <c r="F9" s="8" t="s">
        <v>24</v>
      </c>
      <c r="G9" s="8" t="s">
        <v>25</v>
      </c>
      <c r="H9" s="9" t="s">
        <v>17</v>
      </c>
      <c r="J9" s="12" t="s">
        <v>26</v>
      </c>
      <c r="K9" s="13">
        <v>1</v>
      </c>
      <c r="L9" s="13">
        <v>2</v>
      </c>
      <c r="M9" s="13">
        <v>3</v>
      </c>
      <c r="N9" s="13">
        <v>4</v>
      </c>
      <c r="O9" s="13">
        <v>5</v>
      </c>
      <c r="P9" s="14">
        <v>6</v>
      </c>
    </row>
    <row r="10" spans="1:16" x14ac:dyDescent="0.35">
      <c r="A10" s="2">
        <v>1</v>
      </c>
      <c r="B10" s="1">
        <v>1</v>
      </c>
      <c r="C10" s="1" t="str">
        <f>_xlfn.XLOOKUP(B10,$A$2:$A$7,$B$2:$B$7)</f>
        <v>Soda Pop Springs</v>
      </c>
      <c r="D10" s="1">
        <f>_xlfn.XLOOKUP(A10,$K$2:$K$5,$N$2:$N$5)</f>
        <v>47.43</v>
      </c>
      <c r="E10" s="1">
        <f>_xlfn.XLOOKUP(A10,$K$2:$K$5,$O$2:$O$5)</f>
        <v>-102.44</v>
      </c>
      <c r="F10" s="1">
        <f t="shared" ref="F10:F33" si="0">_xlfn.XLOOKUP(B10,$A$2:$A$7,$D$2:$D$7)</f>
        <v>42.81</v>
      </c>
      <c r="G10" s="1">
        <f t="shared" ref="G10:G33" si="1">_xlfn.XLOOKUP(B10,$A$2:$A$7,$E$2:$E$7)</f>
        <v>-111.55</v>
      </c>
      <c r="H10" s="56">
        <f>ABS((D10+E10)-(F10+G10))*$H$3</f>
        <v>411.89999999999992</v>
      </c>
      <c r="J10" s="15">
        <v>1</v>
      </c>
      <c r="K10" s="57">
        <f>H10</f>
        <v>411.89999999999992</v>
      </c>
      <c r="L10" s="57">
        <f>H11</f>
        <v>349.20000000000022</v>
      </c>
      <c r="M10" s="57">
        <f>H12</f>
        <v>103.19999999999972</v>
      </c>
      <c r="N10" s="57">
        <f>H13</f>
        <v>335.70000000000016</v>
      </c>
      <c r="O10" s="57">
        <f>H14</f>
        <v>591.90000000000032</v>
      </c>
      <c r="P10" s="60">
        <f>H15</f>
        <v>225.59999999999968</v>
      </c>
    </row>
    <row r="11" spans="1:16" x14ac:dyDescent="0.35">
      <c r="A11" s="2">
        <v>1</v>
      </c>
      <c r="B11" s="1">
        <v>2</v>
      </c>
      <c r="C11" s="1" t="str">
        <f t="shared" ref="C11:C18" si="2">_xlfn.XLOOKUP(B11,$A$2:$A$7,$B$2:$B$7)</f>
        <v>Marzipan Metropolis</v>
      </c>
      <c r="D11" s="1">
        <f t="shared" ref="D11:D33" si="3">_xlfn.XLOOKUP(A11,$K$2:$K$5,$N$2:$N$5)</f>
        <v>47.43</v>
      </c>
      <c r="E11" s="1">
        <f t="shared" ref="E11:E15" si="4">_xlfn.XLOOKUP(A11,$K$2:$K$5,$O$2:$O$5)</f>
        <v>-102.44</v>
      </c>
      <c r="F11" s="1">
        <f t="shared" si="0"/>
        <v>46.75</v>
      </c>
      <c r="G11" s="1">
        <f t="shared" si="1"/>
        <v>-113.4</v>
      </c>
      <c r="H11" s="56">
        <f t="shared" ref="H11:H33" si="5">ABS((D11+E11)-(F11+G11))*$H$3</f>
        <v>349.20000000000022</v>
      </c>
      <c r="J11" s="16">
        <v>2</v>
      </c>
      <c r="K11" s="58">
        <f>H16</f>
        <v>340.2000000000005</v>
      </c>
      <c r="L11" s="58">
        <f>H17</f>
        <v>402.9000000000002</v>
      </c>
      <c r="M11" s="58">
        <f>H18</f>
        <v>855.30000000000018</v>
      </c>
      <c r="N11" s="58">
        <f>H19</f>
        <v>416.40000000000032</v>
      </c>
      <c r="O11" s="58">
        <f>H20</f>
        <v>160.2000000000001</v>
      </c>
      <c r="P11" s="56">
        <f>H21</f>
        <v>977.7</v>
      </c>
    </row>
    <row r="12" spans="1:16" x14ac:dyDescent="0.35">
      <c r="A12" s="2">
        <v>1</v>
      </c>
      <c r="B12" s="1">
        <v>3</v>
      </c>
      <c r="C12" s="1" t="str">
        <f t="shared" si="2"/>
        <v>Starburst Starlit Skies</v>
      </c>
      <c r="D12" s="1">
        <f t="shared" si="3"/>
        <v>47.43</v>
      </c>
      <c r="E12" s="1">
        <f t="shared" si="4"/>
        <v>-102.44</v>
      </c>
      <c r="F12" s="1">
        <f t="shared" si="0"/>
        <v>46.61</v>
      </c>
      <c r="G12" s="1">
        <f t="shared" si="1"/>
        <v>-98.18</v>
      </c>
      <c r="H12" s="56">
        <f t="shared" si="5"/>
        <v>103.19999999999972</v>
      </c>
      <c r="J12" s="16">
        <v>3</v>
      </c>
      <c r="K12" s="58">
        <f>H22</f>
        <v>785.1</v>
      </c>
      <c r="L12" s="58">
        <f>H23</f>
        <v>847.79999999999973</v>
      </c>
      <c r="M12" s="58">
        <f>H24</f>
        <v>1300.1999999999996</v>
      </c>
      <c r="N12" s="58">
        <f>H25</f>
        <v>861.29999999999984</v>
      </c>
      <c r="O12" s="58">
        <f>H26</f>
        <v>605.09999999999968</v>
      </c>
      <c r="P12" s="56">
        <f>H27</f>
        <v>1422.5999999999997</v>
      </c>
    </row>
    <row r="13" spans="1:16" ht="15" thickBot="1" x14ac:dyDescent="0.4">
      <c r="A13" s="2">
        <v>1</v>
      </c>
      <c r="B13" s="1">
        <v>4</v>
      </c>
      <c r="C13" s="1" t="str">
        <f t="shared" si="2"/>
        <v>Peppermint Peninsula</v>
      </c>
      <c r="D13" s="1">
        <f t="shared" si="3"/>
        <v>47.43</v>
      </c>
      <c r="E13" s="1">
        <f>_xlfn.XLOOKUP(A13,$K$2:$K$5,$O$2:$O$5)</f>
        <v>-102.44</v>
      </c>
      <c r="F13" s="1">
        <f t="shared" si="0"/>
        <v>34.64</v>
      </c>
      <c r="G13" s="1">
        <f t="shared" si="1"/>
        <v>-100.84</v>
      </c>
      <c r="H13" s="56">
        <f t="shared" si="5"/>
        <v>335.70000000000016</v>
      </c>
      <c r="J13" s="17">
        <v>4</v>
      </c>
      <c r="K13" s="59">
        <f>H28</f>
        <v>330.89999999999964</v>
      </c>
      <c r="L13" s="59">
        <f>H29</f>
        <v>268.19999999999993</v>
      </c>
      <c r="M13" s="59">
        <f>H30</f>
        <v>184.20000000000002</v>
      </c>
      <c r="N13" s="59">
        <f>H31</f>
        <v>254.69999999999985</v>
      </c>
      <c r="O13" s="59">
        <f>H32</f>
        <v>510.90000000000003</v>
      </c>
      <c r="P13" s="61">
        <f>H33</f>
        <v>306.59999999999997</v>
      </c>
    </row>
    <row r="14" spans="1:16" x14ac:dyDescent="0.35">
      <c r="A14" s="2">
        <v>1</v>
      </c>
      <c r="B14" s="1">
        <v>5</v>
      </c>
      <c r="C14" s="1" t="str">
        <f t="shared" si="2"/>
        <v>Pudding Peaks</v>
      </c>
      <c r="D14" s="1">
        <f t="shared" si="3"/>
        <v>47.43</v>
      </c>
      <c r="E14" s="1">
        <f t="shared" si="4"/>
        <v>-102.44</v>
      </c>
      <c r="F14" s="1">
        <f t="shared" si="0"/>
        <v>26.88</v>
      </c>
      <c r="G14" s="1">
        <f t="shared" si="1"/>
        <v>-101.62</v>
      </c>
      <c r="H14" s="56">
        <f t="shared" si="5"/>
        <v>591.90000000000032</v>
      </c>
    </row>
    <row r="15" spans="1:16" x14ac:dyDescent="0.35">
      <c r="A15" s="2">
        <v>1</v>
      </c>
      <c r="B15" s="1">
        <v>6</v>
      </c>
      <c r="C15" s="1" t="str">
        <f t="shared" si="2"/>
        <v>Mallow Melt Mountains</v>
      </c>
      <c r="D15" s="1">
        <f t="shared" si="3"/>
        <v>47.43</v>
      </c>
      <c r="E15" s="1">
        <f t="shared" si="4"/>
        <v>-102.44</v>
      </c>
      <c r="F15" s="1">
        <f t="shared" si="0"/>
        <v>39.299999999999997</v>
      </c>
      <c r="G15" s="1">
        <f t="shared" si="1"/>
        <v>-86.79</v>
      </c>
      <c r="H15" s="56">
        <f t="shared" si="5"/>
        <v>225.59999999999968</v>
      </c>
    </row>
    <row r="16" spans="1:16" x14ac:dyDescent="0.35">
      <c r="A16" s="2">
        <v>2</v>
      </c>
      <c r="B16" s="1">
        <v>1</v>
      </c>
      <c r="C16" s="1" t="str">
        <f>_xlfn.XLOOKUP(B16,$A$2:$A$7,$B$2:$B$7)</f>
        <v>Soda Pop Springs</v>
      </c>
      <c r="D16" s="1">
        <f t="shared" si="3"/>
        <v>31.71</v>
      </c>
      <c r="E16" s="1">
        <f>_xlfn.XLOOKUP(A16,$K$2:$K$5,$O$2:$O$5)</f>
        <v>-111.79</v>
      </c>
      <c r="F16" s="1">
        <f t="shared" si="0"/>
        <v>42.81</v>
      </c>
      <c r="G16" s="1">
        <f t="shared" si="1"/>
        <v>-111.55</v>
      </c>
      <c r="H16" s="56">
        <f t="shared" si="5"/>
        <v>340.2000000000005</v>
      </c>
    </row>
    <row r="17" spans="1:21" ht="15" thickBot="1" x14ac:dyDescent="0.4">
      <c r="A17" s="2">
        <v>2</v>
      </c>
      <c r="B17" s="1">
        <v>2</v>
      </c>
      <c r="C17" s="1" t="str">
        <f>_xlfn.XLOOKUP(B17,$A$2:$A$7,$B$2:$B$7)</f>
        <v>Marzipan Metropolis</v>
      </c>
      <c r="D17" s="1">
        <f t="shared" si="3"/>
        <v>31.71</v>
      </c>
      <c r="E17" s="1">
        <f t="shared" ref="E17:E33" si="6">_xlfn.XLOOKUP(A17,$K$2:$K$5,$O$2:$O$5)</f>
        <v>-111.79</v>
      </c>
      <c r="F17" s="1">
        <f t="shared" si="0"/>
        <v>46.75</v>
      </c>
      <c r="G17" s="1">
        <f t="shared" si="1"/>
        <v>-113.4</v>
      </c>
      <c r="H17" s="56">
        <f t="shared" si="5"/>
        <v>402.9000000000002</v>
      </c>
      <c r="T17" s="51" t="s">
        <v>34</v>
      </c>
      <c r="U17" s="51"/>
    </row>
    <row r="18" spans="1:21" ht="30.5" customHeight="1" thickBot="1" x14ac:dyDescent="0.4">
      <c r="A18" s="2">
        <v>2</v>
      </c>
      <c r="B18" s="1">
        <v>3</v>
      </c>
      <c r="C18" s="1" t="str">
        <f t="shared" si="2"/>
        <v>Starburst Starlit Skies</v>
      </c>
      <c r="D18" s="1">
        <f t="shared" si="3"/>
        <v>31.71</v>
      </c>
      <c r="E18" s="1">
        <f t="shared" si="6"/>
        <v>-111.79</v>
      </c>
      <c r="F18" s="1">
        <f t="shared" si="0"/>
        <v>46.61</v>
      </c>
      <c r="G18" s="1">
        <f t="shared" si="1"/>
        <v>-98.18</v>
      </c>
      <c r="H18" s="56">
        <f t="shared" si="5"/>
        <v>855.30000000000018</v>
      </c>
      <c r="J18" s="12" t="s">
        <v>26</v>
      </c>
      <c r="K18" s="13">
        <v>1</v>
      </c>
      <c r="L18" s="13">
        <v>2</v>
      </c>
      <c r="M18" s="13">
        <v>3</v>
      </c>
      <c r="N18" s="13">
        <v>4</v>
      </c>
      <c r="O18" s="13">
        <v>5</v>
      </c>
      <c r="P18" s="14">
        <v>6</v>
      </c>
      <c r="Q18" s="44" t="s">
        <v>29</v>
      </c>
      <c r="R18" s="45" t="s">
        <v>30</v>
      </c>
      <c r="S18" s="45" t="s">
        <v>32</v>
      </c>
      <c r="T18" s="45" t="s">
        <v>35</v>
      </c>
      <c r="U18" s="45" t="s">
        <v>36</v>
      </c>
    </row>
    <row r="19" spans="1:21" x14ac:dyDescent="0.35">
      <c r="A19" s="2">
        <v>2</v>
      </c>
      <c r="B19" s="1">
        <v>4</v>
      </c>
      <c r="C19" s="1" t="str">
        <f>_xlfn.XLOOKUP(B19,$A$2:$A$7,$B$2:$B$7)</f>
        <v>Peppermint Peninsula</v>
      </c>
      <c r="D19" s="1">
        <f t="shared" si="3"/>
        <v>31.71</v>
      </c>
      <c r="E19" s="1">
        <f t="shared" si="6"/>
        <v>-111.79</v>
      </c>
      <c r="F19" s="1">
        <f t="shared" si="0"/>
        <v>34.64</v>
      </c>
      <c r="G19" s="1">
        <f t="shared" si="1"/>
        <v>-100.84</v>
      </c>
      <c r="H19" s="56">
        <f t="shared" si="5"/>
        <v>416.40000000000032</v>
      </c>
      <c r="J19" s="39">
        <v>1</v>
      </c>
      <c r="K19" s="36">
        <v>0</v>
      </c>
      <c r="L19" s="19">
        <v>0</v>
      </c>
      <c r="M19" s="48">
        <v>0</v>
      </c>
      <c r="N19" s="19">
        <v>0</v>
      </c>
      <c r="O19" s="19">
        <v>0</v>
      </c>
      <c r="P19" s="20">
        <v>0</v>
      </c>
      <c r="Q19" s="25">
        <f>SUM(K19:P19)</f>
        <v>0</v>
      </c>
      <c r="R19" s="43">
        <v>0</v>
      </c>
      <c r="S19" s="49">
        <f>Q19-(R19*$Q$24)</f>
        <v>0</v>
      </c>
      <c r="T19" s="35">
        <f>U19*R19</f>
        <v>0</v>
      </c>
      <c r="U19" s="35">
        <v>1960</v>
      </c>
    </row>
    <row r="20" spans="1:21" x14ac:dyDescent="0.35">
      <c r="A20" s="2">
        <v>2</v>
      </c>
      <c r="B20" s="1">
        <v>5</v>
      </c>
      <c r="C20" s="1" t="str">
        <f>_xlfn.XLOOKUP(B20,$A$2:$A$7,$B$2:$B$7)</f>
        <v>Pudding Peaks</v>
      </c>
      <c r="D20" s="1">
        <f t="shared" si="3"/>
        <v>31.71</v>
      </c>
      <c r="E20" s="1">
        <f t="shared" si="6"/>
        <v>-111.79</v>
      </c>
      <c r="F20" s="1">
        <f t="shared" si="0"/>
        <v>26.88</v>
      </c>
      <c r="G20" s="1">
        <f t="shared" si="1"/>
        <v>-101.62</v>
      </c>
      <c r="H20" s="56">
        <f t="shared" si="5"/>
        <v>160.2000000000001</v>
      </c>
      <c r="J20" s="40">
        <v>2</v>
      </c>
      <c r="K20" s="37">
        <v>0</v>
      </c>
      <c r="L20" s="18">
        <v>0</v>
      </c>
      <c r="M20" s="18">
        <v>0</v>
      </c>
      <c r="N20" s="18">
        <v>0</v>
      </c>
      <c r="O20" s="18">
        <v>930</v>
      </c>
      <c r="P20" s="21">
        <v>0</v>
      </c>
      <c r="Q20" s="26">
        <f>SUM(K20:P20)</f>
        <v>930</v>
      </c>
      <c r="R20" s="43">
        <v>1</v>
      </c>
      <c r="S20" s="34">
        <f>Q20-(R20*$Q$24)</f>
        <v>-3928</v>
      </c>
      <c r="T20" s="35">
        <f>U20*R20</f>
        <v>2900</v>
      </c>
      <c r="U20" s="35">
        <v>2900</v>
      </c>
    </row>
    <row r="21" spans="1:21" x14ac:dyDescent="0.35">
      <c r="A21" s="2">
        <v>2</v>
      </c>
      <c r="B21" s="1">
        <v>6</v>
      </c>
      <c r="C21" s="1" t="str">
        <f>_xlfn.XLOOKUP(B21,$A$2:$A$7,$B$2:$B$7)</f>
        <v>Mallow Melt Mountains</v>
      </c>
      <c r="D21" s="1">
        <f t="shared" si="3"/>
        <v>31.71</v>
      </c>
      <c r="E21" s="1">
        <f t="shared" si="6"/>
        <v>-111.79</v>
      </c>
      <c r="F21" s="1">
        <f t="shared" si="0"/>
        <v>39.299999999999997</v>
      </c>
      <c r="G21" s="1">
        <f t="shared" si="1"/>
        <v>-86.79</v>
      </c>
      <c r="H21" s="56">
        <f t="shared" si="5"/>
        <v>977.7</v>
      </c>
      <c r="J21" s="40">
        <v>3</v>
      </c>
      <c r="K21" s="37">
        <v>0</v>
      </c>
      <c r="L21" s="18">
        <v>0</v>
      </c>
      <c r="M21" s="18">
        <v>0</v>
      </c>
      <c r="N21" s="18">
        <v>0</v>
      </c>
      <c r="O21" s="18">
        <v>0</v>
      </c>
      <c r="P21" s="21">
        <v>0</v>
      </c>
      <c r="Q21" s="26">
        <f>SUM(K21:P21)</f>
        <v>0</v>
      </c>
      <c r="R21" s="43">
        <v>0</v>
      </c>
      <c r="S21" s="34">
        <f t="shared" ref="S21:S22" si="7">Q21-(R21*$Q$24)</f>
        <v>0</v>
      </c>
      <c r="T21" s="35">
        <f t="shared" ref="T21:T22" si="8">U21*R21</f>
        <v>0</v>
      </c>
      <c r="U21" s="35">
        <v>2569</v>
      </c>
    </row>
    <row r="22" spans="1:21" ht="15" thickBot="1" x14ac:dyDescent="0.4">
      <c r="A22" s="2">
        <v>3</v>
      </c>
      <c r="B22" s="1">
        <v>1</v>
      </c>
      <c r="C22" s="1" t="str">
        <f t="shared" ref="C22:C33" si="9">_xlfn.XLOOKUP(B22,$A$2:$A$7,$B$2:$B$7)</f>
        <v>Soda Pop Springs</v>
      </c>
      <c r="D22" s="1">
        <f t="shared" si="3"/>
        <v>28.73</v>
      </c>
      <c r="E22" s="1">
        <f t="shared" si="6"/>
        <v>-123.64</v>
      </c>
      <c r="F22" s="1">
        <f t="shared" si="0"/>
        <v>42.81</v>
      </c>
      <c r="G22" s="1">
        <f t="shared" si="1"/>
        <v>-111.55</v>
      </c>
      <c r="H22" s="56">
        <f t="shared" si="5"/>
        <v>785.1</v>
      </c>
      <c r="J22" s="41">
        <v>4</v>
      </c>
      <c r="K22" s="38">
        <v>907</v>
      </c>
      <c r="L22" s="22">
        <v>784</v>
      </c>
      <c r="M22" s="22">
        <v>689</v>
      </c>
      <c r="N22" s="22">
        <v>830</v>
      </c>
      <c r="O22" s="22">
        <v>0</v>
      </c>
      <c r="P22" s="23">
        <v>718</v>
      </c>
      <c r="Q22" s="27">
        <f>SUM(K22:P22)</f>
        <v>3928</v>
      </c>
      <c r="R22" s="43">
        <v>1</v>
      </c>
      <c r="S22" s="34">
        <f>Q22-(R22*$Q$24)</f>
        <v>-930</v>
      </c>
      <c r="T22" s="35">
        <f>U22*R22</f>
        <v>1824</v>
      </c>
      <c r="U22" s="35">
        <v>1824</v>
      </c>
    </row>
    <row r="23" spans="1:21" x14ac:dyDescent="0.35">
      <c r="A23" s="2">
        <v>3</v>
      </c>
      <c r="B23" s="1">
        <v>2</v>
      </c>
      <c r="C23" s="1" t="str">
        <f t="shared" si="9"/>
        <v>Marzipan Metropolis</v>
      </c>
      <c r="D23" s="1">
        <f t="shared" si="3"/>
        <v>28.73</v>
      </c>
      <c r="E23" s="1">
        <f t="shared" si="6"/>
        <v>-123.64</v>
      </c>
      <c r="F23" s="1">
        <f t="shared" si="0"/>
        <v>46.75</v>
      </c>
      <c r="G23" s="1">
        <f t="shared" si="1"/>
        <v>-113.4</v>
      </c>
      <c r="H23" s="56">
        <f t="shared" si="5"/>
        <v>847.79999999999973</v>
      </c>
      <c r="J23" s="25" t="s">
        <v>28</v>
      </c>
      <c r="K23" s="29">
        <f>SUM(K19:K22)</f>
        <v>907</v>
      </c>
      <c r="L23" s="29">
        <f t="shared" ref="L23:P23" si="10">SUM(L19:L22)</f>
        <v>784</v>
      </c>
      <c r="M23" s="29">
        <f t="shared" si="10"/>
        <v>689</v>
      </c>
      <c r="N23" s="29">
        <f>SUM(N19:N22)</f>
        <v>830</v>
      </c>
      <c r="O23" s="29">
        <f t="shared" si="10"/>
        <v>930</v>
      </c>
      <c r="P23" s="30">
        <f t="shared" si="10"/>
        <v>718</v>
      </c>
      <c r="Q23" s="46">
        <f>SUM(K23:P23)</f>
        <v>4858</v>
      </c>
      <c r="R23" s="28"/>
      <c r="S23" s="47">
        <f>SUM(R19:R22)</f>
        <v>2</v>
      </c>
    </row>
    <row r="24" spans="1:21" ht="15" thickBot="1" x14ac:dyDescent="0.4">
      <c r="A24" s="2">
        <v>3</v>
      </c>
      <c r="B24" s="1">
        <v>3</v>
      </c>
      <c r="C24" s="1" t="str">
        <f t="shared" si="9"/>
        <v>Starburst Starlit Skies</v>
      </c>
      <c r="D24" s="1">
        <f t="shared" si="3"/>
        <v>28.73</v>
      </c>
      <c r="E24" s="1">
        <f t="shared" si="6"/>
        <v>-123.64</v>
      </c>
      <c r="F24" s="1">
        <f t="shared" si="0"/>
        <v>46.61</v>
      </c>
      <c r="G24" s="1">
        <f t="shared" si="1"/>
        <v>-98.18</v>
      </c>
      <c r="H24" s="56">
        <f t="shared" si="5"/>
        <v>1300.1999999999996</v>
      </c>
      <c r="J24" s="27" t="s">
        <v>27</v>
      </c>
      <c r="K24" s="31">
        <v>907</v>
      </c>
      <c r="L24" s="32">
        <v>784</v>
      </c>
      <c r="M24" s="32">
        <v>689</v>
      </c>
      <c r="N24" s="32">
        <v>830</v>
      </c>
      <c r="O24" s="32">
        <v>930</v>
      </c>
      <c r="P24" s="33">
        <v>718</v>
      </c>
      <c r="Q24" s="46">
        <f>SUM(K24:P24)</f>
        <v>4858</v>
      </c>
      <c r="R24" s="24" t="s">
        <v>31</v>
      </c>
    </row>
    <row r="25" spans="1:21" x14ac:dyDescent="0.35">
      <c r="A25" s="2">
        <v>3</v>
      </c>
      <c r="B25" s="1">
        <v>4</v>
      </c>
      <c r="C25" s="1" t="str">
        <f t="shared" si="9"/>
        <v>Peppermint Peninsula</v>
      </c>
      <c r="D25" s="1">
        <f t="shared" si="3"/>
        <v>28.73</v>
      </c>
      <c r="E25" s="1">
        <f t="shared" si="6"/>
        <v>-123.64</v>
      </c>
      <c r="F25" s="1">
        <f t="shared" si="0"/>
        <v>34.64</v>
      </c>
      <c r="G25" s="1">
        <f t="shared" si="1"/>
        <v>-100.84</v>
      </c>
      <c r="H25" s="56">
        <f t="shared" si="5"/>
        <v>861.29999999999984</v>
      </c>
    </row>
    <row r="26" spans="1:21" x14ac:dyDescent="0.35">
      <c r="A26" s="2">
        <v>3</v>
      </c>
      <c r="B26" s="1">
        <v>5</v>
      </c>
      <c r="C26" s="1" t="str">
        <f t="shared" si="9"/>
        <v>Pudding Peaks</v>
      </c>
      <c r="D26" s="1">
        <f t="shared" si="3"/>
        <v>28.73</v>
      </c>
      <c r="E26" s="1">
        <f t="shared" si="6"/>
        <v>-123.64</v>
      </c>
      <c r="F26" s="1">
        <f t="shared" si="0"/>
        <v>26.88</v>
      </c>
      <c r="G26" s="1">
        <f t="shared" si="1"/>
        <v>-101.62</v>
      </c>
      <c r="H26" s="56">
        <f t="shared" si="5"/>
        <v>605.09999999999968</v>
      </c>
      <c r="Q26" s="24" t="s">
        <v>33</v>
      </c>
      <c r="R26" s="42">
        <f>SUMPRODUCT(K10:P13,K19:P22)+SUM(T19:T22)</f>
        <v>1222558.6999999997</v>
      </c>
    </row>
    <row r="27" spans="1:21" x14ac:dyDescent="0.35">
      <c r="A27" s="2">
        <v>3</v>
      </c>
      <c r="B27" s="1">
        <v>6</v>
      </c>
      <c r="C27" s="1" t="str">
        <f t="shared" si="9"/>
        <v>Mallow Melt Mountains</v>
      </c>
      <c r="D27" s="1">
        <f t="shared" si="3"/>
        <v>28.73</v>
      </c>
      <c r="E27" s="1">
        <f t="shared" si="6"/>
        <v>-123.64</v>
      </c>
      <c r="F27" s="1">
        <f t="shared" si="0"/>
        <v>39.299999999999997</v>
      </c>
      <c r="G27" s="1">
        <f t="shared" si="1"/>
        <v>-86.79</v>
      </c>
      <c r="H27" s="56">
        <f t="shared" si="5"/>
        <v>1422.5999999999997</v>
      </c>
    </row>
    <row r="28" spans="1:21" x14ac:dyDescent="0.35">
      <c r="A28" s="2">
        <v>4</v>
      </c>
      <c r="B28" s="1">
        <v>1</v>
      </c>
      <c r="C28" s="1" t="str">
        <f t="shared" si="9"/>
        <v>Soda Pop Springs</v>
      </c>
      <c r="D28" s="1">
        <f t="shared" si="3"/>
        <v>42.66</v>
      </c>
      <c r="E28" s="1">
        <f t="shared" si="6"/>
        <v>-100.37</v>
      </c>
      <c r="F28" s="1">
        <f t="shared" si="0"/>
        <v>42.81</v>
      </c>
      <c r="G28" s="1">
        <f t="shared" si="1"/>
        <v>-111.55</v>
      </c>
      <c r="H28" s="56">
        <f t="shared" si="5"/>
        <v>330.89999999999964</v>
      </c>
    </row>
    <row r="29" spans="1:21" x14ac:dyDescent="0.35">
      <c r="A29" s="2">
        <v>4</v>
      </c>
      <c r="B29" s="1">
        <v>2</v>
      </c>
      <c r="C29" s="1" t="str">
        <f t="shared" si="9"/>
        <v>Marzipan Metropolis</v>
      </c>
      <c r="D29" s="1">
        <f t="shared" si="3"/>
        <v>42.66</v>
      </c>
      <c r="E29" s="1">
        <f t="shared" si="6"/>
        <v>-100.37</v>
      </c>
      <c r="F29" s="1">
        <f t="shared" si="0"/>
        <v>46.75</v>
      </c>
      <c r="G29" s="1">
        <f t="shared" si="1"/>
        <v>-113.4</v>
      </c>
      <c r="H29" s="56">
        <f t="shared" si="5"/>
        <v>268.19999999999993</v>
      </c>
    </row>
    <row r="30" spans="1:21" x14ac:dyDescent="0.35">
      <c r="A30" s="2">
        <v>4</v>
      </c>
      <c r="B30" s="1">
        <v>3</v>
      </c>
      <c r="C30" s="1" t="str">
        <f t="shared" si="9"/>
        <v>Starburst Starlit Skies</v>
      </c>
      <c r="D30" s="1">
        <f t="shared" si="3"/>
        <v>42.66</v>
      </c>
      <c r="E30" s="1">
        <f t="shared" si="6"/>
        <v>-100.37</v>
      </c>
      <c r="F30" s="1">
        <f t="shared" si="0"/>
        <v>46.61</v>
      </c>
      <c r="G30" s="1">
        <f t="shared" si="1"/>
        <v>-98.18</v>
      </c>
      <c r="H30" s="56">
        <f t="shared" si="5"/>
        <v>184.20000000000002</v>
      </c>
    </row>
    <row r="31" spans="1:21" x14ac:dyDescent="0.35">
      <c r="A31" s="2">
        <v>4</v>
      </c>
      <c r="B31" s="1">
        <v>4</v>
      </c>
      <c r="C31" s="1" t="str">
        <f t="shared" si="9"/>
        <v>Peppermint Peninsula</v>
      </c>
      <c r="D31" s="1">
        <f t="shared" si="3"/>
        <v>42.66</v>
      </c>
      <c r="E31" s="1">
        <f t="shared" si="6"/>
        <v>-100.37</v>
      </c>
      <c r="F31" s="1">
        <f t="shared" si="0"/>
        <v>34.64</v>
      </c>
      <c r="G31" s="1">
        <f t="shared" si="1"/>
        <v>-100.84</v>
      </c>
      <c r="H31" s="56">
        <f t="shared" si="5"/>
        <v>254.69999999999985</v>
      </c>
    </row>
    <row r="32" spans="1:21" x14ac:dyDescent="0.35">
      <c r="A32" s="2">
        <v>4</v>
      </c>
      <c r="B32" s="1">
        <v>5</v>
      </c>
      <c r="C32" s="1" t="str">
        <f t="shared" si="9"/>
        <v>Pudding Peaks</v>
      </c>
      <c r="D32" s="1">
        <f t="shared" si="3"/>
        <v>42.66</v>
      </c>
      <c r="E32" s="1">
        <f t="shared" si="6"/>
        <v>-100.37</v>
      </c>
      <c r="F32" s="1">
        <f t="shared" si="0"/>
        <v>26.88</v>
      </c>
      <c r="G32" s="1">
        <f t="shared" si="1"/>
        <v>-101.62</v>
      </c>
      <c r="H32" s="56">
        <f t="shared" si="5"/>
        <v>510.90000000000003</v>
      </c>
    </row>
    <row r="33" spans="1:8" ht="15" thickBot="1" x14ac:dyDescent="0.4">
      <c r="A33" s="4">
        <v>4</v>
      </c>
      <c r="B33" s="5">
        <v>6</v>
      </c>
      <c r="C33" s="5" t="str">
        <f t="shared" si="9"/>
        <v>Mallow Melt Mountains</v>
      </c>
      <c r="D33" s="5">
        <f t="shared" si="3"/>
        <v>42.66</v>
      </c>
      <c r="E33" s="5">
        <f t="shared" si="6"/>
        <v>-100.37</v>
      </c>
      <c r="F33" s="5">
        <f t="shared" si="0"/>
        <v>39.299999999999997</v>
      </c>
      <c r="G33" s="5">
        <f t="shared" si="1"/>
        <v>-86.79</v>
      </c>
      <c r="H33" s="56">
        <f t="shared" si="5"/>
        <v>306.59999999999997</v>
      </c>
    </row>
  </sheetData>
  <mergeCells count="2">
    <mergeCell ref="B9:C9"/>
    <mergeCell ref="T17:U1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Model</vt:lpstr>
      <vt:lpstr>Model 2.0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Gabe Corriveau</cp:lastModifiedBy>
  <dcterms:created xsi:type="dcterms:W3CDTF">2025-04-09T22:58:38Z</dcterms:created>
  <dcterms:modified xsi:type="dcterms:W3CDTF">2025-04-16T18:29:54Z</dcterms:modified>
</cp:coreProperties>
</file>