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Module 8\"/>
    </mc:Choice>
  </mc:AlternateContent>
  <xr:revisionPtr revIDLastSave="0" documentId="8_{66CA5181-2143-4951-BAEB-E2F0354D47DA}" xr6:coauthVersionLast="47" xr6:coauthVersionMax="47" xr10:uidLastSave="{00000000-0000-0000-0000-000000000000}"/>
  <bookViews>
    <workbookView xWindow="-110" yWindow="-110" windowWidth="19420" windowHeight="11500" firstSheet="1" activeTab="1" xr2:uid="{1D8C3B5A-B44A-4A06-8204-FBEF3194C349}"/>
  </bookViews>
  <sheets>
    <sheet name="Data" sheetId="1" r:id="rId1"/>
    <sheet name="Model" sheetId="2" r:id="rId2"/>
    <sheet name="Model 2.0" sheetId="3" r:id="rId3"/>
  </sheets>
  <definedNames>
    <definedName name="solver_adj" localSheetId="1" hidden="1">Model!$O$6:$O$11</definedName>
    <definedName name="solver_adj" localSheetId="2" hidden="1">'Model 2.0'!$O$6:$O$11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Model!$C$12:$N$12</definedName>
    <definedName name="solver_lhs1" localSheetId="2" hidden="1">'Model 2.0'!$C$12:$N$12</definedName>
    <definedName name="solver_lhs2" localSheetId="1" hidden="1">Model!$O$6:$O$11</definedName>
    <definedName name="solver_lhs2" localSheetId="2" hidden="1">'Model 2.0'!$O$6:$O$11</definedName>
    <definedName name="solver_lhs3" localSheetId="1" hidden="1">Model!$O$6:$O$11</definedName>
    <definedName name="solver_lhs3" localSheetId="2" hidden="1">'Model 2.0'!$O$6:$O$11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3</definedName>
    <definedName name="solver_num" localSheetId="2" hidden="1">3</definedName>
    <definedName name="solver_nwt" localSheetId="1" hidden="1">1</definedName>
    <definedName name="solver_nwt" localSheetId="2" hidden="1">1</definedName>
    <definedName name="solver_opt" localSheetId="1" hidden="1">Model!$P$13</definedName>
    <definedName name="solver_opt" localSheetId="2" hidden="1">'Model 2.0'!$P$13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el2" localSheetId="1" hidden="1">4</definedName>
    <definedName name="solver_rel2" localSheetId="2" hidden="1">4</definedName>
    <definedName name="solver_rel3" localSheetId="1" hidden="1">3</definedName>
    <definedName name="solver_rel3" localSheetId="2" hidden="1">3</definedName>
    <definedName name="solver_rhs1" localSheetId="1" hidden="1">Model!$C$13:$N$13</definedName>
    <definedName name="solver_rhs1" localSheetId="2" hidden="1">'Model 2.0'!$C$13:$N$13</definedName>
    <definedName name="solver_rhs2" localSheetId="1" hidden="1">"integer"</definedName>
    <definedName name="solver_rhs2" localSheetId="2" hidden="1">"integer"</definedName>
    <definedName name="solver_rhs3" localSheetId="1" hidden="1">0</definedName>
    <definedName name="solver_rhs3" localSheetId="2" hidden="1">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2" l="1"/>
  <c r="P16" i="3"/>
  <c r="P15" i="3"/>
  <c r="D12" i="3"/>
  <c r="C12" i="3"/>
  <c r="O11" i="3"/>
  <c r="M12" i="3"/>
  <c r="N12" i="3"/>
  <c r="K12" i="3"/>
  <c r="P11" i="3"/>
  <c r="P10" i="3"/>
  <c r="P9" i="3"/>
  <c r="P13" i="3" s="1"/>
  <c r="P8" i="3"/>
  <c r="P7" i="3"/>
  <c r="P6" i="3"/>
  <c r="P11" i="2"/>
  <c r="P10" i="2"/>
  <c r="C12" i="2"/>
  <c r="L12" i="2"/>
  <c r="M12" i="2"/>
  <c r="D12" i="2"/>
  <c r="E12" i="2"/>
  <c r="F12" i="2"/>
  <c r="G12" i="2"/>
  <c r="H12" i="2"/>
  <c r="I12" i="2"/>
  <c r="J12" i="2"/>
  <c r="K12" i="2"/>
  <c r="N12" i="2"/>
  <c r="P9" i="2"/>
  <c r="P8" i="2"/>
  <c r="P7" i="2"/>
  <c r="P6" i="2"/>
  <c r="K7" i="1"/>
  <c r="F12" i="3" l="1"/>
  <c r="G12" i="3"/>
  <c r="E12" i="3"/>
  <c r="H12" i="3"/>
  <c r="I12" i="3"/>
  <c r="J12" i="3"/>
  <c r="L12" i="3"/>
</calcChain>
</file>

<file path=xl/sharedStrings.xml><?xml version="1.0" encoding="utf-8"?>
<sst xmlns="http://schemas.openxmlformats.org/spreadsheetml/2006/main" count="75" uniqueCount="55">
  <si>
    <t>Dottie Dotsworth</t>
  </si>
  <si>
    <t>Sprinkle Bea</t>
  </si>
  <si>
    <t>Whirly Winnie</t>
  </si>
  <si>
    <t>Snickersnack Sam</t>
  </si>
  <si>
    <t>Benny Bonbon</t>
  </si>
  <si>
    <t>Misty Mallow</t>
  </si>
  <si>
    <t>Poppi Lollipop</t>
  </si>
  <si>
    <t>Fizzwick Frost</t>
  </si>
  <si>
    <t>Dizzy Dandelion</t>
  </si>
  <si>
    <t>Caramel Clementine</t>
  </si>
  <si>
    <t>Marshmallow Molly</t>
  </si>
  <si>
    <t>Sunny Sassafras</t>
  </si>
  <si>
    <t>Muffin McMint</t>
  </si>
  <si>
    <t>Bubbles Butterbean</t>
  </si>
  <si>
    <t>Fizzabelle Pop</t>
  </si>
  <si>
    <t>Merry Marzipan</t>
  </si>
  <si>
    <t>Chuckles Choco</t>
  </si>
  <si>
    <t>Jellybean Juniper</t>
  </si>
  <si>
    <t>Chuck ChocoChip</t>
  </si>
  <si>
    <t>Candy Carmichael</t>
  </si>
  <si>
    <t>Gumdrop Grace</t>
  </si>
  <si>
    <t>Nifty Nougatine</t>
  </si>
  <si>
    <t>Zippy Licorice</t>
  </si>
  <si>
    <t>Gingersnap Gwen</t>
  </si>
  <si>
    <t>Cherry Chewella</t>
  </si>
  <si>
    <t>Whimsy Whiskers</t>
  </si>
  <si>
    <t>Twirly Tina</t>
  </si>
  <si>
    <t>Twinkle Taffybell</t>
  </si>
  <si>
    <t>Maple Marshmallow</t>
  </si>
  <si>
    <t>Lolly McSprinkle</t>
  </si>
  <si>
    <t>Nibbles Nectarine</t>
  </si>
  <si>
    <t>Nougat Nelly</t>
  </si>
  <si>
    <t>Crispy Crumbcatcher</t>
  </si>
  <si>
    <t>WigglePop Wonders</t>
  </si>
  <si>
    <t>The Jellybean Treasury</t>
  </si>
  <si>
    <t>PopRocks &amp; PixieDust</t>
  </si>
  <si>
    <t>Gumdrops &amp; Giggles</t>
  </si>
  <si>
    <t>Cocoa Quirk</t>
  </si>
  <si>
    <t>Days On = 1, Days Off = 0</t>
  </si>
  <si>
    <t>Workers Scheduled</t>
  </si>
  <si>
    <t>Wages per Worker</t>
  </si>
  <si>
    <t>Available</t>
  </si>
  <si>
    <t>Required</t>
  </si>
  <si>
    <t>Total -&gt;</t>
  </si>
  <si>
    <t>Monthly Salary</t>
  </si>
  <si>
    <t>Employee</t>
  </si>
  <si>
    <t>Month</t>
  </si>
  <si>
    <t>Foot Traffic</t>
  </si>
  <si>
    <t>Agency</t>
  </si>
  <si>
    <t>Full Time</t>
  </si>
  <si>
    <t>Full-Time</t>
  </si>
  <si>
    <t>Beginning Month of Service</t>
  </si>
  <si>
    <t>Duration of Service</t>
  </si>
  <si>
    <t>Annual Full-Time</t>
  </si>
  <si>
    <t>Monthly Full-Time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</si>
</sst>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18" fillId="33" borderId="17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64" fontId="0" fillId="0" borderId="0" xfId="1" applyNumberFormat="1" applyFont="1"/>
    <xf numFmtId="44" fontId="16" fillId="0" borderId="0" xfId="1" applyFont="1"/>
    <xf numFmtId="44" fontId="0" fillId="0" borderId="0" xfId="1" applyFont="1"/>
    <xf numFmtId="164" fontId="0" fillId="0" borderId="0" xfId="0" applyNumberFormat="1"/>
    <xf numFmtId="0" fontId="18" fillId="33" borderId="10" xfId="0" applyFont="1" applyFill="1" applyBorder="1" applyAlignment="1">
      <alignment horizontal="center"/>
    </xf>
    <xf numFmtId="164" fontId="0" fillId="0" borderId="12" xfId="1" applyNumberFormat="1" applyFont="1" applyBorder="1"/>
    <xf numFmtId="164" fontId="0" fillId="0" borderId="19" xfId="1" applyNumberFormat="1" applyFont="1" applyBorder="1"/>
    <xf numFmtId="164" fontId="0" fillId="0" borderId="16" xfId="0" applyNumberFormat="1" applyBorder="1"/>
    <xf numFmtId="0" fontId="19" fillId="33" borderId="28" xfId="0" applyFont="1" applyFill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164" fontId="20" fillId="33" borderId="20" xfId="1" applyNumberFormat="1" applyFont="1" applyFill="1" applyBorder="1"/>
    <xf numFmtId="44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4" fontId="22" fillId="34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66842</xdr:colOff>
      <xdr:row>14</xdr:row>
      <xdr:rowOff>55701</xdr:rowOff>
    </xdr:from>
    <xdr:to>
      <xdr:col>5</xdr:col>
      <xdr:colOff>442814</xdr:colOff>
      <xdr:row>22</xdr:row>
      <xdr:rowOff>6138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14FD42-4040-4BDE-A6EA-E7E7E9383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9824" y="2707105"/>
          <a:ext cx="2214130" cy="146552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294890</xdr:colOff>
      <xdr:row>14</xdr:row>
      <xdr:rowOff>3740</xdr:rowOff>
    </xdr:from>
    <xdr:to>
      <xdr:col>10</xdr:col>
      <xdr:colOff>685602</xdr:colOff>
      <xdr:row>16</xdr:row>
      <xdr:rowOff>151387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5A0DB0-89D5-4C91-937F-C1457F1C6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2419" y="2655799"/>
          <a:ext cx="2841065" cy="5211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171299</xdr:colOff>
      <xdr:row>14</xdr:row>
      <xdr:rowOff>51768</xdr:rowOff>
    </xdr:from>
    <xdr:to>
      <xdr:col>15</xdr:col>
      <xdr:colOff>1123579</xdr:colOff>
      <xdr:row>22</xdr:row>
      <xdr:rowOff>31417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230208-EF23-418D-8077-64A068C18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74005" y="2703827"/>
          <a:ext cx="2879692" cy="14737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018F-3D72-4887-92A9-0C21D0465FB0}">
  <dimension ref="A1:K34"/>
  <sheetViews>
    <sheetView workbookViewId="0">
      <selection activeCell="I12" sqref="I12"/>
    </sheetView>
  </sheetViews>
  <sheetFormatPr defaultRowHeight="14.5" x14ac:dyDescent="0.35"/>
  <cols>
    <col min="2" max="2" width="10.1796875" bestFit="1" customWidth="1"/>
    <col min="4" max="4" width="18.1796875" bestFit="1" customWidth="1"/>
    <col min="5" max="5" width="14.453125" style="12" bestFit="1" customWidth="1"/>
    <col min="8" max="8" width="18.90625" bestFit="1" customWidth="1"/>
    <col min="9" max="9" width="24.90625" bestFit="1" customWidth="1"/>
    <col min="10" max="10" width="17.36328125" bestFit="1" customWidth="1"/>
    <col min="11" max="11" width="13" bestFit="1" customWidth="1"/>
  </cols>
  <sheetData>
    <row r="1" spans="1:11" x14ac:dyDescent="0.35">
      <c r="A1" s="9" t="s">
        <v>46</v>
      </c>
      <c r="B1" s="9" t="s">
        <v>47</v>
      </c>
      <c r="D1" s="9" t="s">
        <v>45</v>
      </c>
      <c r="E1" s="11" t="s">
        <v>44</v>
      </c>
      <c r="H1" s="9" t="s">
        <v>48</v>
      </c>
      <c r="I1" s="9" t="s">
        <v>51</v>
      </c>
      <c r="J1" s="9" t="s">
        <v>52</v>
      </c>
      <c r="K1" s="9" t="s">
        <v>44</v>
      </c>
    </row>
    <row r="2" spans="1:11" x14ac:dyDescent="0.35">
      <c r="A2">
        <v>1</v>
      </c>
      <c r="B2">
        <v>220</v>
      </c>
      <c r="D2" t="s">
        <v>0</v>
      </c>
      <c r="E2" s="12">
        <v>6570.85</v>
      </c>
      <c r="H2" t="s">
        <v>33</v>
      </c>
      <c r="I2">
        <v>6</v>
      </c>
      <c r="J2">
        <v>3</v>
      </c>
      <c r="K2" s="10">
        <v>7954</v>
      </c>
    </row>
    <row r="3" spans="1:11" x14ac:dyDescent="0.35">
      <c r="A3">
        <v>2</v>
      </c>
      <c r="B3">
        <v>301</v>
      </c>
      <c r="D3" t="s">
        <v>1</v>
      </c>
      <c r="E3" s="12">
        <v>6901.2</v>
      </c>
      <c r="H3" t="s">
        <v>34</v>
      </c>
      <c r="I3">
        <v>10</v>
      </c>
      <c r="J3">
        <v>3</v>
      </c>
      <c r="K3" s="10">
        <v>7501</v>
      </c>
    </row>
    <row r="4" spans="1:11" x14ac:dyDescent="0.35">
      <c r="A4">
        <v>3</v>
      </c>
      <c r="B4">
        <v>416</v>
      </c>
      <c r="D4" t="s">
        <v>2</v>
      </c>
      <c r="E4" s="12">
        <v>6549.56</v>
      </c>
      <c r="H4" t="s">
        <v>35</v>
      </c>
      <c r="I4">
        <v>4</v>
      </c>
      <c r="J4">
        <v>3</v>
      </c>
      <c r="K4" s="10">
        <v>6625</v>
      </c>
    </row>
    <row r="5" spans="1:11" x14ac:dyDescent="0.35">
      <c r="A5">
        <v>4</v>
      </c>
      <c r="B5">
        <v>466</v>
      </c>
      <c r="D5" t="s">
        <v>3</v>
      </c>
      <c r="E5" s="12">
        <v>6185.47</v>
      </c>
      <c r="H5" t="s">
        <v>36</v>
      </c>
      <c r="I5">
        <v>8</v>
      </c>
      <c r="J5">
        <v>2</v>
      </c>
      <c r="K5" s="10">
        <v>8146</v>
      </c>
    </row>
    <row r="6" spans="1:11" x14ac:dyDescent="0.35">
      <c r="A6">
        <v>5</v>
      </c>
      <c r="B6">
        <v>408</v>
      </c>
      <c r="D6" t="s">
        <v>4</v>
      </c>
      <c r="E6" s="12">
        <v>6176.18</v>
      </c>
      <c r="H6" t="s">
        <v>37</v>
      </c>
      <c r="I6">
        <v>1</v>
      </c>
      <c r="J6">
        <v>3</v>
      </c>
      <c r="K6" s="10">
        <v>7101</v>
      </c>
    </row>
    <row r="7" spans="1:11" x14ac:dyDescent="0.35">
      <c r="A7">
        <v>6</v>
      </c>
      <c r="B7">
        <v>301</v>
      </c>
      <c r="D7" t="s">
        <v>5</v>
      </c>
      <c r="E7" s="12">
        <v>8338.07</v>
      </c>
      <c r="H7" t="s">
        <v>50</v>
      </c>
      <c r="I7">
        <v>1</v>
      </c>
      <c r="J7">
        <v>12</v>
      </c>
      <c r="K7" s="13">
        <f>AVERAGE(E:E)</f>
        <v>6030.9960606060604</v>
      </c>
    </row>
    <row r="8" spans="1:11" x14ac:dyDescent="0.35">
      <c r="A8">
        <v>7</v>
      </c>
      <c r="B8">
        <v>251</v>
      </c>
      <c r="D8" t="s">
        <v>6</v>
      </c>
      <c r="E8" s="12">
        <v>5326.86</v>
      </c>
    </row>
    <row r="9" spans="1:11" x14ac:dyDescent="0.35">
      <c r="A9">
        <v>8</v>
      </c>
      <c r="B9">
        <v>316</v>
      </c>
      <c r="D9" t="s">
        <v>7</v>
      </c>
      <c r="E9" s="12">
        <v>6315.93</v>
      </c>
    </row>
    <row r="10" spans="1:11" x14ac:dyDescent="0.35">
      <c r="A10">
        <v>9</v>
      </c>
      <c r="B10">
        <v>449</v>
      </c>
      <c r="D10" t="s">
        <v>8</v>
      </c>
      <c r="E10" s="12">
        <v>6520.17</v>
      </c>
    </row>
    <row r="11" spans="1:11" x14ac:dyDescent="0.35">
      <c r="A11">
        <v>10</v>
      </c>
      <c r="B11">
        <v>536</v>
      </c>
      <c r="D11" t="s">
        <v>9</v>
      </c>
      <c r="E11" s="12">
        <v>6355.71</v>
      </c>
    </row>
    <row r="12" spans="1:11" x14ac:dyDescent="0.35">
      <c r="A12">
        <v>11</v>
      </c>
      <c r="B12">
        <v>501</v>
      </c>
      <c r="D12" t="s">
        <v>10</v>
      </c>
      <c r="E12" s="12">
        <v>8495.32</v>
      </c>
    </row>
    <row r="13" spans="1:11" x14ac:dyDescent="0.35">
      <c r="A13">
        <v>12</v>
      </c>
      <c r="B13">
        <v>380</v>
      </c>
      <c r="D13" t="s">
        <v>11</v>
      </c>
      <c r="E13" s="12">
        <v>7486.68</v>
      </c>
    </row>
    <row r="14" spans="1:11" x14ac:dyDescent="0.35">
      <c r="D14" t="s">
        <v>12</v>
      </c>
      <c r="E14" s="12">
        <v>6574.16</v>
      </c>
    </row>
    <row r="15" spans="1:11" x14ac:dyDescent="0.35">
      <c r="D15" t="s">
        <v>13</v>
      </c>
      <c r="E15" s="12">
        <v>6579.25</v>
      </c>
    </row>
    <row r="16" spans="1:11" x14ac:dyDescent="0.35">
      <c r="D16" t="s">
        <v>14</v>
      </c>
      <c r="E16" s="12">
        <v>5228.59</v>
      </c>
    </row>
    <row r="17" spans="4:5" x14ac:dyDescent="0.35">
      <c r="D17" t="s">
        <v>15</v>
      </c>
      <c r="E17" s="12">
        <v>4780.6499999999996</v>
      </c>
    </row>
    <row r="18" spans="4:5" x14ac:dyDescent="0.35">
      <c r="D18" t="s">
        <v>16</v>
      </c>
      <c r="E18" s="12">
        <v>6626.94</v>
      </c>
    </row>
    <row r="19" spans="4:5" x14ac:dyDescent="0.35">
      <c r="D19" t="s">
        <v>17</v>
      </c>
      <c r="E19" s="12">
        <v>7176.87</v>
      </c>
    </row>
    <row r="20" spans="4:5" x14ac:dyDescent="0.35">
      <c r="D20" t="s">
        <v>18</v>
      </c>
      <c r="E20" s="12">
        <v>6216.04</v>
      </c>
    </row>
    <row r="21" spans="4:5" x14ac:dyDescent="0.35">
      <c r="D21" t="s">
        <v>19</v>
      </c>
      <c r="E21" s="12">
        <v>6404.64</v>
      </c>
    </row>
    <row r="22" spans="4:5" x14ac:dyDescent="0.35">
      <c r="D22" t="s">
        <v>20</v>
      </c>
      <c r="E22" s="12">
        <v>6069.07</v>
      </c>
    </row>
    <row r="23" spans="4:5" x14ac:dyDescent="0.35">
      <c r="D23" t="s">
        <v>21</v>
      </c>
      <c r="E23" s="12">
        <v>5881.66</v>
      </c>
    </row>
    <row r="24" spans="4:5" x14ac:dyDescent="0.35">
      <c r="D24" t="s">
        <v>22</v>
      </c>
      <c r="E24" s="12">
        <v>5174.51</v>
      </c>
    </row>
    <row r="25" spans="4:5" x14ac:dyDescent="0.35">
      <c r="D25" t="s">
        <v>23</v>
      </c>
      <c r="E25" s="12">
        <v>5984.83</v>
      </c>
    </row>
    <row r="26" spans="4:5" x14ac:dyDescent="0.35">
      <c r="D26" t="s">
        <v>24</v>
      </c>
      <c r="E26" s="12">
        <v>4102.26</v>
      </c>
    </row>
    <row r="27" spans="4:5" x14ac:dyDescent="0.35">
      <c r="D27" t="s">
        <v>25</v>
      </c>
      <c r="E27" s="12">
        <v>4618.96</v>
      </c>
    </row>
    <row r="28" spans="4:5" x14ac:dyDescent="0.35">
      <c r="D28" t="s">
        <v>26</v>
      </c>
      <c r="E28" s="12">
        <v>5152.2700000000004</v>
      </c>
    </row>
    <row r="29" spans="4:5" x14ac:dyDescent="0.35">
      <c r="D29" t="s">
        <v>27</v>
      </c>
      <c r="E29" s="12">
        <v>7270.5</v>
      </c>
    </row>
    <row r="30" spans="4:5" x14ac:dyDescent="0.35">
      <c r="D30" t="s">
        <v>28</v>
      </c>
      <c r="E30" s="12">
        <v>4565.72</v>
      </c>
    </row>
    <row r="31" spans="4:5" x14ac:dyDescent="0.35">
      <c r="D31" t="s">
        <v>29</v>
      </c>
      <c r="E31" s="12">
        <v>4393.37</v>
      </c>
    </row>
    <row r="32" spans="4:5" x14ac:dyDescent="0.35">
      <c r="D32" t="s">
        <v>30</v>
      </c>
      <c r="E32" s="12">
        <v>4699.25</v>
      </c>
    </row>
    <row r="33" spans="4:5" x14ac:dyDescent="0.35">
      <c r="D33" t="s">
        <v>31</v>
      </c>
      <c r="E33" s="12">
        <v>6453.26</v>
      </c>
    </row>
    <row r="34" spans="4:5" x14ac:dyDescent="0.35">
      <c r="D34" t="s">
        <v>32</v>
      </c>
      <c r="E34" s="12">
        <v>3848.07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B0F1-4F4C-40AE-B3CE-7CB6708019D9}">
  <dimension ref="B3:P13"/>
  <sheetViews>
    <sheetView tabSelected="1" topLeftCell="B1" zoomScale="55" zoomScaleNormal="55" workbookViewId="0">
      <selection activeCell="N14" sqref="N14"/>
    </sheetView>
  </sheetViews>
  <sheetFormatPr defaultRowHeight="14.5" x14ac:dyDescent="0.35"/>
  <cols>
    <col min="2" max="2" width="19.6328125" bestFit="1" customWidth="1"/>
    <col min="11" max="11" width="10" bestFit="1" customWidth="1"/>
    <col min="13" max="13" width="9.36328125" bestFit="1" customWidth="1"/>
    <col min="14" max="14" width="9.453125" bestFit="1" customWidth="1"/>
    <col min="16" max="16" width="16.36328125" customWidth="1"/>
  </cols>
  <sheetData>
    <row r="3" spans="2:16" ht="15" thickBot="1" x14ac:dyDescent="0.4"/>
    <row r="4" spans="2:16" ht="14.5" customHeight="1" thickBot="1" x14ac:dyDescent="0.4">
      <c r="B4" s="22"/>
      <c r="C4" s="30" t="s">
        <v>38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1"/>
      <c r="O4" s="26" t="s">
        <v>39</v>
      </c>
      <c r="P4" s="28" t="s">
        <v>40</v>
      </c>
    </row>
    <row r="5" spans="2:16" ht="15" thickBot="1" x14ac:dyDescent="0.4">
      <c r="B5" s="23" t="s">
        <v>48</v>
      </c>
      <c r="C5" s="2">
        <v>1</v>
      </c>
      <c r="D5" s="1">
        <v>2</v>
      </c>
      <c r="E5" s="2">
        <v>3</v>
      </c>
      <c r="F5" s="1">
        <v>4</v>
      </c>
      <c r="G5" s="2">
        <v>5</v>
      </c>
      <c r="H5" s="1">
        <v>6</v>
      </c>
      <c r="I5" s="2">
        <v>7</v>
      </c>
      <c r="J5" s="1">
        <v>8</v>
      </c>
      <c r="K5" s="2">
        <v>9</v>
      </c>
      <c r="L5" s="1">
        <v>10</v>
      </c>
      <c r="M5" s="2">
        <v>11</v>
      </c>
      <c r="N5" s="1">
        <v>12</v>
      </c>
      <c r="O5" s="27"/>
      <c r="P5" s="29"/>
    </row>
    <row r="6" spans="2:16" x14ac:dyDescent="0.35">
      <c r="B6" s="24" t="s">
        <v>33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1</v>
      </c>
      <c r="J6" s="5">
        <v>1</v>
      </c>
      <c r="K6" s="4">
        <v>0</v>
      </c>
      <c r="L6" s="4">
        <v>0</v>
      </c>
      <c r="M6" s="4">
        <v>0</v>
      </c>
      <c r="N6" s="4">
        <v>0</v>
      </c>
      <c r="O6" s="14">
        <v>0</v>
      </c>
      <c r="P6" s="15">
        <f>7954*3</f>
        <v>23862</v>
      </c>
    </row>
    <row r="7" spans="2:16" x14ac:dyDescent="0.35">
      <c r="B7" s="24" t="s">
        <v>34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4">
        <v>0</v>
      </c>
      <c r="L7" s="4">
        <v>1</v>
      </c>
      <c r="M7" s="4">
        <v>1</v>
      </c>
      <c r="N7" s="4">
        <v>1</v>
      </c>
      <c r="O7" s="6">
        <v>120</v>
      </c>
      <c r="P7" s="16">
        <f>7501*3</f>
        <v>22503</v>
      </c>
    </row>
    <row r="8" spans="2:16" x14ac:dyDescent="0.35">
      <c r="B8" s="24" t="s">
        <v>35</v>
      </c>
      <c r="C8" s="5">
        <v>0</v>
      </c>
      <c r="D8" s="5">
        <v>0</v>
      </c>
      <c r="E8" s="5">
        <v>0</v>
      </c>
      <c r="F8" s="5">
        <v>1</v>
      </c>
      <c r="G8" s="5">
        <v>1</v>
      </c>
      <c r="H8" s="5">
        <v>1</v>
      </c>
      <c r="I8" s="5">
        <v>0</v>
      </c>
      <c r="J8" s="5">
        <v>0</v>
      </c>
      <c r="K8" s="4">
        <v>0</v>
      </c>
      <c r="L8" s="4">
        <v>0</v>
      </c>
      <c r="M8" s="4">
        <v>0</v>
      </c>
      <c r="N8" s="4">
        <v>0</v>
      </c>
      <c r="O8" s="6">
        <v>50</v>
      </c>
      <c r="P8" s="16">
        <f>6625*3</f>
        <v>19875</v>
      </c>
    </row>
    <row r="9" spans="2:16" x14ac:dyDescent="0.35">
      <c r="B9" s="24" t="s">
        <v>36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4">
        <v>1</v>
      </c>
      <c r="L9" s="4">
        <v>0</v>
      </c>
      <c r="M9" s="4">
        <v>0</v>
      </c>
      <c r="N9" s="4">
        <v>0</v>
      </c>
      <c r="O9" s="6">
        <v>33</v>
      </c>
      <c r="P9" s="16">
        <f>8146*2</f>
        <v>16292</v>
      </c>
    </row>
    <row r="10" spans="2:16" x14ac:dyDescent="0.35">
      <c r="B10" s="24" t="s">
        <v>37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4">
        <v>0</v>
      </c>
      <c r="L10" s="4">
        <v>0</v>
      </c>
      <c r="M10" s="4">
        <v>0</v>
      </c>
      <c r="N10" s="4">
        <v>0</v>
      </c>
      <c r="O10" s="6">
        <v>0</v>
      </c>
      <c r="P10" s="16">
        <f>7101*3</f>
        <v>21303</v>
      </c>
    </row>
    <row r="11" spans="2:16" ht="15" thickBot="1" x14ac:dyDescent="0.4">
      <c r="B11" s="23" t="s">
        <v>49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7">
        <v>416</v>
      </c>
      <c r="P11" s="17">
        <f>AVERAGE(Data!E:E)*12</f>
        <v>72371.952727272728</v>
      </c>
    </row>
    <row r="12" spans="2:16" ht="15" thickBot="1" x14ac:dyDescent="0.4">
      <c r="B12" s="25" t="s">
        <v>41</v>
      </c>
      <c r="C12" s="18">
        <f>SUMPRODUCT(C6:C11,$O$6:$O$11)</f>
        <v>416</v>
      </c>
      <c r="D12" s="21">
        <f t="shared" ref="D12:N12" si="0">SUMPRODUCT(D6:D11,$O$6:$O$11)</f>
        <v>416</v>
      </c>
      <c r="E12" s="21">
        <f t="shared" si="0"/>
        <v>416</v>
      </c>
      <c r="F12" s="21">
        <f t="shared" si="0"/>
        <v>466</v>
      </c>
      <c r="G12" s="21">
        <f t="shared" si="0"/>
        <v>466</v>
      </c>
      <c r="H12" s="21">
        <f t="shared" si="0"/>
        <v>466</v>
      </c>
      <c r="I12" s="21">
        <f t="shared" si="0"/>
        <v>416</v>
      </c>
      <c r="J12" s="21">
        <f t="shared" si="0"/>
        <v>449</v>
      </c>
      <c r="K12" s="21">
        <f t="shared" si="0"/>
        <v>449</v>
      </c>
      <c r="L12" s="21">
        <f>SUMPRODUCT(L6:L11,$O$6:$O$11)</f>
        <v>536</v>
      </c>
      <c r="M12" s="21">
        <f>SUMPRODUCT(M6:M11,$O$6:$O$11)</f>
        <v>536</v>
      </c>
      <c r="N12" s="20">
        <f t="shared" si="0"/>
        <v>536</v>
      </c>
    </row>
    <row r="13" spans="2:16" ht="15" thickBot="1" x14ac:dyDescent="0.4">
      <c r="B13" s="19" t="s">
        <v>42</v>
      </c>
      <c r="C13" s="19">
        <v>220</v>
      </c>
      <c r="D13" s="2">
        <v>301</v>
      </c>
      <c r="E13" s="2">
        <v>416</v>
      </c>
      <c r="F13" s="2">
        <v>466</v>
      </c>
      <c r="G13" s="2">
        <v>408</v>
      </c>
      <c r="H13" s="2">
        <v>301</v>
      </c>
      <c r="I13" s="2">
        <v>251</v>
      </c>
      <c r="J13" s="2">
        <v>316</v>
      </c>
      <c r="K13" s="2">
        <v>449</v>
      </c>
      <c r="L13" s="2">
        <v>536</v>
      </c>
      <c r="M13" s="2">
        <v>501</v>
      </c>
      <c r="N13" s="3">
        <v>380</v>
      </c>
      <c r="O13" s="8" t="s">
        <v>43</v>
      </c>
      <c r="P13" s="32">
        <f>SUMPRODUCT(O6:O11,P6:P11)</f>
        <v>34338478.334545456</v>
      </c>
    </row>
  </sheetData>
  <mergeCells count="3">
    <mergeCell ref="O4:O5"/>
    <mergeCell ref="P4:P5"/>
    <mergeCell ref="C4:N4"/>
  </mergeCells>
  <phoneticPr fontId="21" type="noConversion"/>
  <conditionalFormatting sqref="C6:N1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AB9A-443C-4A2B-8F51-EB9A9D447443}">
  <dimension ref="B3:P17"/>
  <sheetViews>
    <sheetView topLeftCell="A4" zoomScale="90" zoomScaleNormal="85" workbookViewId="0">
      <selection activeCell="P16" sqref="P16"/>
    </sheetView>
  </sheetViews>
  <sheetFormatPr defaultRowHeight="14.5" x14ac:dyDescent="0.35"/>
  <cols>
    <col min="2" max="2" width="19.6328125" bestFit="1" customWidth="1"/>
    <col min="11" max="11" width="10" bestFit="1" customWidth="1"/>
    <col min="12" max="12" width="14.81640625" bestFit="1" customWidth="1"/>
    <col min="13" max="13" width="9.36328125" bestFit="1" customWidth="1"/>
    <col min="14" max="14" width="15.81640625" bestFit="1" customWidth="1"/>
    <col min="16" max="16" width="16.36328125" customWidth="1"/>
  </cols>
  <sheetData>
    <row r="3" spans="2:16" ht="15" thickBot="1" x14ac:dyDescent="0.4"/>
    <row r="4" spans="2:16" ht="14.5" customHeight="1" thickBot="1" x14ac:dyDescent="0.4">
      <c r="B4" s="22"/>
      <c r="C4" s="30" t="s">
        <v>38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1"/>
      <c r="O4" s="26" t="s">
        <v>39</v>
      </c>
      <c r="P4" s="28" t="s">
        <v>40</v>
      </c>
    </row>
    <row r="5" spans="2:16" ht="15" thickBot="1" x14ac:dyDescent="0.4">
      <c r="B5" s="23" t="s">
        <v>48</v>
      </c>
      <c r="C5" s="2">
        <v>1</v>
      </c>
      <c r="D5" s="1">
        <v>2</v>
      </c>
      <c r="E5" s="2">
        <v>3</v>
      </c>
      <c r="F5" s="1">
        <v>4</v>
      </c>
      <c r="G5" s="2">
        <v>5</v>
      </c>
      <c r="H5" s="1">
        <v>6</v>
      </c>
      <c r="I5" s="2">
        <v>7</v>
      </c>
      <c r="J5" s="1">
        <v>8</v>
      </c>
      <c r="K5" s="2">
        <v>9</v>
      </c>
      <c r="L5" s="1">
        <v>10</v>
      </c>
      <c r="M5" s="2">
        <v>11</v>
      </c>
      <c r="N5" s="1">
        <v>12</v>
      </c>
      <c r="O5" s="27"/>
      <c r="P5" s="29"/>
    </row>
    <row r="6" spans="2:16" x14ac:dyDescent="0.35">
      <c r="B6" s="24" t="s">
        <v>33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1</v>
      </c>
      <c r="J6" s="5">
        <v>1</v>
      </c>
      <c r="K6" s="4">
        <v>0</v>
      </c>
      <c r="L6" s="4">
        <v>0</v>
      </c>
      <c r="M6" s="4">
        <v>0</v>
      </c>
      <c r="N6" s="4">
        <v>0</v>
      </c>
      <c r="O6" s="14">
        <v>0</v>
      </c>
      <c r="P6" s="15">
        <f>7954*3</f>
        <v>23862</v>
      </c>
    </row>
    <row r="7" spans="2:16" x14ac:dyDescent="0.35">
      <c r="B7" s="24" t="s">
        <v>34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4">
        <v>0</v>
      </c>
      <c r="L7" s="4">
        <v>1</v>
      </c>
      <c r="M7" s="4">
        <v>1</v>
      </c>
      <c r="N7" s="4">
        <v>1</v>
      </c>
      <c r="O7" s="6">
        <v>120</v>
      </c>
      <c r="P7" s="16">
        <f>7501*3</f>
        <v>22503</v>
      </c>
    </row>
    <row r="8" spans="2:16" x14ac:dyDescent="0.35">
      <c r="B8" s="24" t="s">
        <v>35</v>
      </c>
      <c r="C8" s="5">
        <v>0</v>
      </c>
      <c r="D8" s="5">
        <v>0</v>
      </c>
      <c r="E8" s="5">
        <v>0</v>
      </c>
      <c r="F8" s="5">
        <v>1</v>
      </c>
      <c r="G8" s="5">
        <v>1</v>
      </c>
      <c r="H8" s="5">
        <v>1</v>
      </c>
      <c r="I8" s="5">
        <v>0</v>
      </c>
      <c r="J8" s="5">
        <v>0</v>
      </c>
      <c r="K8" s="4">
        <v>0</v>
      </c>
      <c r="L8" s="4">
        <v>0</v>
      </c>
      <c r="M8" s="4">
        <v>0</v>
      </c>
      <c r="N8" s="4">
        <v>0</v>
      </c>
      <c r="O8" s="6">
        <v>50</v>
      </c>
      <c r="P8" s="16">
        <f>6625*3</f>
        <v>19875</v>
      </c>
    </row>
    <row r="9" spans="2:16" x14ac:dyDescent="0.35">
      <c r="B9" s="24" t="s">
        <v>36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4">
        <v>1</v>
      </c>
      <c r="L9" s="4">
        <v>0</v>
      </c>
      <c r="M9" s="4">
        <v>0</v>
      </c>
      <c r="N9" s="4">
        <v>0</v>
      </c>
      <c r="O9" s="6">
        <v>33</v>
      </c>
      <c r="P9" s="16">
        <f>8146*2</f>
        <v>16292</v>
      </c>
    </row>
    <row r="10" spans="2:16" x14ac:dyDescent="0.35">
      <c r="B10" s="24" t="s">
        <v>37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4">
        <v>0</v>
      </c>
      <c r="L10" s="4">
        <v>0</v>
      </c>
      <c r="M10" s="4">
        <v>0</v>
      </c>
      <c r="N10" s="4">
        <v>0</v>
      </c>
      <c r="O10" s="6">
        <v>0</v>
      </c>
      <c r="P10" s="16">
        <f>7101*3</f>
        <v>21303</v>
      </c>
    </row>
    <row r="11" spans="2:16" ht="15" thickBot="1" x14ac:dyDescent="0.4">
      <c r="B11" s="23" t="s">
        <v>49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7">
        <f>416*0.8</f>
        <v>332.8</v>
      </c>
      <c r="P11" s="17">
        <f>AVERAGE(Data!E:E)*12</f>
        <v>72371.952727272728</v>
      </c>
    </row>
    <row r="12" spans="2:16" ht="15" thickBot="1" x14ac:dyDescent="0.4">
      <c r="B12" s="25" t="s">
        <v>41</v>
      </c>
      <c r="C12" s="18">
        <f>SUMPRODUCT(C6:C11,$O$6:$O$11)</f>
        <v>332.8</v>
      </c>
      <c r="D12" s="21">
        <f>SUMPRODUCT(D6:D11,$O$6:$O$11)</f>
        <v>332.8</v>
      </c>
      <c r="E12" s="21">
        <f t="shared" ref="D12:N12" si="0">SUMPRODUCT(E6:E11,$O$6:$O$11)</f>
        <v>332.8</v>
      </c>
      <c r="F12" s="21">
        <f t="shared" si="0"/>
        <v>382.8</v>
      </c>
      <c r="G12" s="21">
        <f t="shared" si="0"/>
        <v>382.8</v>
      </c>
      <c r="H12" s="21">
        <f t="shared" si="0"/>
        <v>382.8</v>
      </c>
      <c r="I12" s="21">
        <f t="shared" si="0"/>
        <v>332.8</v>
      </c>
      <c r="J12" s="21">
        <f t="shared" si="0"/>
        <v>365.8</v>
      </c>
      <c r="K12" s="21">
        <f t="shared" si="0"/>
        <v>365.8</v>
      </c>
      <c r="L12" s="21">
        <f>SUMPRODUCT(L6:L11,$O$6:$O$11)</f>
        <v>452.8</v>
      </c>
      <c r="M12" s="21">
        <f>SUMPRODUCT(M6:M11,$O$6:$O$11)</f>
        <v>452.8</v>
      </c>
      <c r="N12" s="20">
        <f t="shared" si="0"/>
        <v>452.8</v>
      </c>
    </row>
    <row r="13" spans="2:16" ht="15" thickBot="1" x14ac:dyDescent="0.4">
      <c r="B13" s="19" t="s">
        <v>42</v>
      </c>
      <c r="C13" s="19">
        <v>220</v>
      </c>
      <c r="D13" s="2">
        <v>301</v>
      </c>
      <c r="E13" s="2">
        <v>416</v>
      </c>
      <c r="F13" s="2">
        <v>466</v>
      </c>
      <c r="G13" s="2">
        <v>408</v>
      </c>
      <c r="H13" s="2">
        <v>301</v>
      </c>
      <c r="I13" s="2">
        <v>251</v>
      </c>
      <c r="J13" s="2">
        <v>316</v>
      </c>
      <c r="K13" s="2">
        <v>449</v>
      </c>
      <c r="L13" s="2">
        <v>536</v>
      </c>
      <c r="M13" s="2">
        <v>501</v>
      </c>
      <c r="N13" s="3">
        <v>380</v>
      </c>
      <c r="O13" s="8" t="s">
        <v>43</v>
      </c>
      <c r="P13" s="32">
        <f>SUMPRODUCT(O6:O11,P6:P11)</f>
        <v>28317131.867636364</v>
      </c>
    </row>
    <row r="15" spans="2:16" ht="29" x14ac:dyDescent="0.35">
      <c r="O15" s="34" t="s">
        <v>53</v>
      </c>
      <c r="P15" s="10">
        <f>Model!O11*Model!P11</f>
        <v>30106732.334545456</v>
      </c>
    </row>
    <row r="16" spans="2:16" ht="29" x14ac:dyDescent="0.35">
      <c r="N16" s="33"/>
      <c r="O16" s="35" t="s">
        <v>54</v>
      </c>
      <c r="P16" s="36">
        <f>P15/12</f>
        <v>2508894.3612121213</v>
      </c>
    </row>
    <row r="17" spans="15:15" x14ac:dyDescent="0.35">
      <c r="O17" s="34"/>
    </row>
  </sheetData>
  <mergeCells count="3">
    <mergeCell ref="C4:N4"/>
    <mergeCell ref="O4:O5"/>
    <mergeCell ref="P4:P5"/>
  </mergeCells>
  <conditionalFormatting sqref="C6:N1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Model</vt:lpstr>
      <vt:lpstr>Model 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Gabe Corriveau</cp:lastModifiedBy>
  <dcterms:created xsi:type="dcterms:W3CDTF">2025-04-02T22:33:21Z</dcterms:created>
  <dcterms:modified xsi:type="dcterms:W3CDTF">2025-04-09T22:16:27Z</dcterms:modified>
</cp:coreProperties>
</file>