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Module #7\"/>
    </mc:Choice>
  </mc:AlternateContent>
  <xr:revisionPtr revIDLastSave="0" documentId="8_{19E0EA0E-E751-41F2-A7D4-34B71D3C0716}" xr6:coauthVersionLast="47" xr6:coauthVersionMax="47" xr10:uidLastSave="{00000000-0000-0000-0000-000000000000}"/>
  <bookViews>
    <workbookView xWindow="-110" yWindow="-110" windowWidth="19420" windowHeight="11500" xr2:uid="{8674D4A2-0E1A-4AAA-B321-43152E663B58}"/>
  </bookViews>
  <sheets>
    <sheet name="Model" sheetId="2" r:id="rId1"/>
  </sheets>
  <definedNames>
    <definedName name="solver_adj" localSheetId="0" hidden="1">Model!$B$6:$B$23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Model!$B$6:$B$23</definedName>
    <definedName name="solver_lhs2" localSheetId="0" hidden="1">Model!$B$6:$B$23</definedName>
    <definedName name="solver_lhs3" localSheetId="0" hidden="1">Model!$M$6:$M$13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Model!$G$6:$G$23</definedName>
    <definedName name="solver_rhs2" localSheetId="0" hidden="1">0</definedName>
    <definedName name="solver_rhs3" localSheetId="0" hidden="1">Model!$N$6:$N$13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M19" i="2" l="1"/>
  <c r="M20" i="2"/>
  <c r="M21" i="2"/>
  <c r="M22" i="2"/>
  <c r="M23" i="2"/>
  <c r="M24" i="2"/>
  <c r="M25" i="2"/>
  <c r="M18" i="2"/>
  <c r="K25" i="2"/>
  <c r="K24" i="2"/>
  <c r="K23" i="2"/>
  <c r="K22" i="2"/>
  <c r="K21" i="2"/>
  <c r="K20" i="2"/>
  <c r="K19" i="2"/>
  <c r="K18" i="2"/>
  <c r="L25" i="2"/>
  <c r="L24" i="2"/>
  <c r="L23" i="2"/>
  <c r="L22" i="2"/>
  <c r="L21" i="2"/>
  <c r="L20" i="2"/>
  <c r="L19" i="2"/>
  <c r="L18" i="2"/>
  <c r="K8" i="2"/>
  <c r="G23" i="2"/>
  <c r="F2" i="2"/>
  <c r="M7" i="2"/>
  <c r="M6" i="2"/>
  <c r="L6" i="2"/>
  <c r="K6" i="2"/>
  <c r="L7" i="2"/>
  <c r="L8" i="2"/>
  <c r="L9" i="2"/>
  <c r="L10" i="2"/>
  <c r="L11" i="2"/>
  <c r="L12" i="2"/>
  <c r="L13" i="2"/>
  <c r="K7" i="2"/>
  <c r="K9" i="2"/>
  <c r="K10" i="2"/>
  <c r="K11" i="2"/>
  <c r="K12" i="2"/>
  <c r="K13" i="2"/>
  <c r="F23" i="2"/>
  <c r="D2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M10" i="2" l="1"/>
  <c r="M13" i="2"/>
  <c r="M12" i="2"/>
  <c r="M8" i="2"/>
  <c r="M9" i="2"/>
  <c r="M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2" authorId="0" shapeId="0" xr:uid="{986DABEA-DBED-466D-BD78-0A05DB2CDB2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B12-B15 is a bottleneck</t>
        </r>
      </text>
    </comment>
    <comment ref="B17" authorId="0" shapeId="0" xr:uid="{1B020723-B71B-49B5-B681-A27F9DE37E8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B17-B20 is a bottleneck</t>
        </r>
      </text>
    </comment>
  </commentList>
</comments>
</file>

<file path=xl/sharedStrings.xml><?xml version="1.0" encoding="utf-8"?>
<sst xmlns="http://schemas.openxmlformats.org/spreadsheetml/2006/main" count="40" uniqueCount="25">
  <si>
    <t>Choco Volcano</t>
  </si>
  <si>
    <t>Coconut Cluster Caves</t>
  </si>
  <si>
    <t>Fruity Gusher Geyser</t>
  </si>
  <si>
    <t>Peppermint Peninsula</t>
  </si>
  <si>
    <t>Praline Park</t>
  </si>
  <si>
    <t>Pudding Peaks</t>
  </si>
  <si>
    <t>Smores Summit</t>
  </si>
  <si>
    <t>Strawberry Swirl Stream</t>
  </si>
  <si>
    <t>From</t>
  </si>
  <si>
    <t>To</t>
  </si>
  <si>
    <t>Nodes</t>
  </si>
  <si>
    <t>Maximal Flow -&gt;</t>
  </si>
  <si>
    <t>Units of Flow</t>
  </si>
  <si>
    <t>Links</t>
  </si>
  <si>
    <t>Upper Bound</t>
  </si>
  <si>
    <t>Supply / Demand</t>
  </si>
  <si>
    <t>Inflow</t>
  </si>
  <si>
    <t>Outflow</t>
  </si>
  <si>
    <t>Net Flow</t>
  </si>
  <si>
    <t>SUM</t>
  </si>
  <si>
    <t>Classification</t>
  </si>
  <si>
    <t>Capacity</t>
  </si>
  <si>
    <t>Normal</t>
  </si>
  <si>
    <t>Underutilized</t>
  </si>
  <si>
    <t>At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</si>
</sst>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92D05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right"/>
    </xf>
    <xf numFmtId="0" fontId="0" fillId="33" borderId="10" xfId="0" applyFill="1" applyBorder="1"/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1" xfId="0" applyFill="1" applyBorder="1" applyAlignment="1">
      <alignment horizontal="center" wrapText="1"/>
    </xf>
    <xf numFmtId="0" fontId="0" fillId="35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8" fillId="38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10" fontId="21" fillId="0" borderId="0" xfId="1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10" fontId="22" fillId="0" borderId="0" xfId="1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571500</xdr:colOff>
      <xdr:row>19</xdr:row>
      <xdr:rowOff>84667</xdr:rowOff>
    </xdr:from>
    <xdr:to>
      <xdr:col>28</xdr:col>
      <xdr:colOff>346183</xdr:colOff>
      <xdr:row>39</xdr:row>
      <xdr:rowOff>907</xdr:rowOff>
    </xdr:to>
    <xdr:pic>
      <xdr:nvPicPr>
        <xdr:cNvPr id="2" name="Picture 1" descr="A diagram of a diagram&#10;&#10;AI-generated content may be incorrect.">
          <a:extLst>
            <a:ext uri="{FF2B5EF4-FFF2-40B4-BE49-F238E27FC236}">
              <a16:creationId xmlns:a16="http://schemas.microsoft.com/office/drawing/2014/main" id="{1F5075AE-FB76-827C-22A9-45CA15BBE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0" y="3545417"/>
          <a:ext cx="5299182" cy="3514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D832-FB5C-4DFC-A8A8-1CB8CD6193B1}">
  <dimension ref="B1:N25"/>
  <sheetViews>
    <sheetView tabSelected="1" zoomScale="79" zoomScaleNormal="85" workbookViewId="0">
      <selection activeCell="K29" sqref="K29"/>
    </sheetView>
  </sheetViews>
  <sheetFormatPr defaultRowHeight="14.5" x14ac:dyDescent="0.35"/>
  <cols>
    <col min="4" max="4" width="20.6328125" bestFit="1" customWidth="1"/>
    <col min="6" max="6" width="20.6328125" bestFit="1" customWidth="1"/>
    <col min="10" max="10" width="20.6328125" bestFit="1" customWidth="1"/>
    <col min="12" max="13" width="12.1796875" bestFit="1" customWidth="1"/>
    <col min="14" max="14" width="14.7265625" bestFit="1" customWidth="1"/>
  </cols>
  <sheetData>
    <row r="1" spans="2:14" ht="15" thickBot="1" x14ac:dyDescent="0.4"/>
    <row r="2" spans="2:14" ht="15" thickBot="1" x14ac:dyDescent="0.4">
      <c r="C2" s="1" t="s">
        <v>11</v>
      </c>
      <c r="D2" s="1"/>
      <c r="E2" s="1"/>
      <c r="F2" s="2">
        <f>B23</f>
        <v>451</v>
      </c>
    </row>
    <row r="4" spans="2:14" x14ac:dyDescent="0.35">
      <c r="B4" s="3" t="s">
        <v>12</v>
      </c>
      <c r="C4" s="4" t="s">
        <v>13</v>
      </c>
      <c r="D4" s="4"/>
      <c r="E4" s="4"/>
      <c r="F4" s="4"/>
      <c r="G4" s="3" t="s">
        <v>14</v>
      </c>
      <c r="I4" s="5"/>
      <c r="J4" s="5"/>
      <c r="K4" s="5"/>
      <c r="L4" s="5"/>
      <c r="M4" s="5"/>
      <c r="N4" s="3" t="s">
        <v>15</v>
      </c>
    </row>
    <row r="5" spans="2:14" ht="15" thickBot="1" x14ac:dyDescent="0.4">
      <c r="B5" s="6"/>
      <c r="C5" s="7" t="s">
        <v>8</v>
      </c>
      <c r="D5" s="7"/>
      <c r="E5" s="8" t="s">
        <v>9</v>
      </c>
      <c r="F5" s="8"/>
      <c r="G5" s="6"/>
      <c r="I5" s="9" t="s">
        <v>10</v>
      </c>
      <c r="J5" s="9"/>
      <c r="K5" s="10" t="s">
        <v>16</v>
      </c>
      <c r="L5" s="11" t="s">
        <v>17</v>
      </c>
      <c r="M5" s="12" t="s">
        <v>18</v>
      </c>
      <c r="N5" s="6"/>
    </row>
    <row r="6" spans="2:14" ht="15" thickTop="1" x14ac:dyDescent="0.35">
      <c r="B6" s="13">
        <v>149</v>
      </c>
      <c r="C6" s="14">
        <v>0</v>
      </c>
      <c r="D6" t="str">
        <f>_xlfn.XLOOKUP(C6,$I$6:$I$13,$J$6:$J$13)</f>
        <v>Choco Volcano</v>
      </c>
      <c r="E6" s="14">
        <v>1</v>
      </c>
      <c r="F6" t="str">
        <f>_xlfn.XLOOKUP(E6,$I$6:$I$13,$J$6:$J$13)</f>
        <v>Coconut Cluster Caves</v>
      </c>
      <c r="G6" s="14">
        <v>149</v>
      </c>
      <c r="I6" s="16">
        <v>0</v>
      </c>
      <c r="J6" t="s">
        <v>0</v>
      </c>
      <c r="K6" s="15">
        <f>SUMIF($E$6:$E$23,I6,$B$6:$B$23)</f>
        <v>451</v>
      </c>
      <c r="L6" s="15">
        <f>SUMIF($C$6:$C$23,I6,$B$6:$B$23)</f>
        <v>451</v>
      </c>
      <c r="M6" s="15">
        <f>K6-L6</f>
        <v>0</v>
      </c>
      <c r="N6" s="14">
        <v>0</v>
      </c>
    </row>
    <row r="7" spans="2:14" x14ac:dyDescent="0.35">
      <c r="B7" s="13">
        <v>168</v>
      </c>
      <c r="C7" s="14">
        <v>0</v>
      </c>
      <c r="D7" t="str">
        <f t="shared" ref="D7:D23" si="0">_xlfn.XLOOKUP(C7,$I$6:$I$13,$J$6:$J$13)</f>
        <v>Choco Volcano</v>
      </c>
      <c r="E7" s="14">
        <v>2</v>
      </c>
      <c r="F7" t="str">
        <f>_xlfn.XLOOKUP(E7,$I$6:$I$13,$J$6:$J$13)</f>
        <v>Fruity Gusher Geyser</v>
      </c>
      <c r="G7" s="14">
        <v>168</v>
      </c>
      <c r="I7" s="16">
        <v>1</v>
      </c>
      <c r="J7" t="s">
        <v>1</v>
      </c>
      <c r="K7" s="15">
        <f t="shared" ref="K7:K13" si="1">SUMIF($E$6:$E$23,I7,$B$6:$B$23)</f>
        <v>317</v>
      </c>
      <c r="L7" s="15">
        <f t="shared" ref="L7:L13" si="2">SUMIF($C$6:$C$23,I7,$B$6:$B$23)</f>
        <v>317</v>
      </c>
      <c r="M7" s="15">
        <f>K7-L7</f>
        <v>0</v>
      </c>
      <c r="N7" s="14">
        <v>0</v>
      </c>
    </row>
    <row r="8" spans="2:14" x14ac:dyDescent="0.35">
      <c r="B8" s="13">
        <v>134</v>
      </c>
      <c r="C8" s="14">
        <v>0</v>
      </c>
      <c r="D8" t="str">
        <f t="shared" si="0"/>
        <v>Choco Volcano</v>
      </c>
      <c r="E8" s="14">
        <v>3</v>
      </c>
      <c r="F8" t="str">
        <f t="shared" ref="F7:F23" si="3">_xlfn.XLOOKUP(E8,$I$6:$I$13,$J$6:$J$13)</f>
        <v>Peppermint Peninsula</v>
      </c>
      <c r="G8" s="14">
        <v>237</v>
      </c>
      <c r="I8" s="16">
        <v>2</v>
      </c>
      <c r="J8" t="s">
        <v>2</v>
      </c>
      <c r="K8" s="15">
        <f>SUMIF($E$6:$E$23,I8,$B$6:$B$23)</f>
        <v>168</v>
      </c>
      <c r="L8" s="15">
        <f t="shared" si="2"/>
        <v>168</v>
      </c>
      <c r="M8" s="15">
        <f>K8-L8</f>
        <v>0</v>
      </c>
      <c r="N8" s="14">
        <v>0</v>
      </c>
    </row>
    <row r="9" spans="2:14" x14ac:dyDescent="0.35">
      <c r="B9" s="13">
        <v>100</v>
      </c>
      <c r="C9" s="14">
        <v>1</v>
      </c>
      <c r="D9" t="str">
        <f t="shared" si="0"/>
        <v>Coconut Cluster Caves</v>
      </c>
      <c r="E9" s="14">
        <v>4</v>
      </c>
      <c r="F9" t="str">
        <f t="shared" si="3"/>
        <v>Praline Park</v>
      </c>
      <c r="G9" s="14">
        <v>100</v>
      </c>
      <c r="I9" s="16">
        <v>3</v>
      </c>
      <c r="J9" t="s">
        <v>3</v>
      </c>
      <c r="K9" s="15">
        <f t="shared" si="1"/>
        <v>134</v>
      </c>
      <c r="L9" s="15">
        <f t="shared" si="2"/>
        <v>134</v>
      </c>
      <c r="M9" s="15">
        <f t="shared" ref="M9:M11" si="4">K9-L9</f>
        <v>0</v>
      </c>
      <c r="N9" s="14">
        <v>0</v>
      </c>
    </row>
    <row r="10" spans="2:14" x14ac:dyDescent="0.35">
      <c r="B10" s="13">
        <v>148</v>
      </c>
      <c r="C10" s="14">
        <v>1</v>
      </c>
      <c r="D10" t="str">
        <f t="shared" si="0"/>
        <v>Coconut Cluster Caves</v>
      </c>
      <c r="E10" s="14">
        <v>5</v>
      </c>
      <c r="F10" t="str">
        <f t="shared" si="3"/>
        <v>Pudding Peaks</v>
      </c>
      <c r="G10" s="14">
        <v>148</v>
      </c>
      <c r="I10" s="16">
        <v>4</v>
      </c>
      <c r="J10" t="s">
        <v>4</v>
      </c>
      <c r="K10" s="15">
        <f t="shared" si="1"/>
        <v>100</v>
      </c>
      <c r="L10" s="15">
        <f t="shared" si="2"/>
        <v>100</v>
      </c>
      <c r="M10" s="15">
        <f t="shared" si="4"/>
        <v>0</v>
      </c>
      <c r="N10" s="14">
        <v>0</v>
      </c>
    </row>
    <row r="11" spans="2:14" x14ac:dyDescent="0.35">
      <c r="B11" s="13">
        <v>69</v>
      </c>
      <c r="C11" s="14">
        <v>1</v>
      </c>
      <c r="D11" t="str">
        <f t="shared" si="0"/>
        <v>Coconut Cluster Caves</v>
      </c>
      <c r="E11" s="14">
        <v>6</v>
      </c>
      <c r="F11" t="str">
        <f t="shared" si="3"/>
        <v>Smores Summit</v>
      </c>
      <c r="G11" s="14">
        <v>258</v>
      </c>
      <c r="I11" s="16">
        <v>5</v>
      </c>
      <c r="J11" t="s">
        <v>5</v>
      </c>
      <c r="K11" s="15">
        <f t="shared" si="1"/>
        <v>148</v>
      </c>
      <c r="L11" s="15">
        <f t="shared" si="2"/>
        <v>148</v>
      </c>
      <c r="M11" s="15">
        <f t="shared" si="4"/>
        <v>0</v>
      </c>
      <c r="N11" s="14">
        <v>0</v>
      </c>
    </row>
    <row r="12" spans="2:14" x14ac:dyDescent="0.35">
      <c r="B12" s="13">
        <v>168</v>
      </c>
      <c r="C12" s="14">
        <v>2</v>
      </c>
      <c r="D12" t="str">
        <f t="shared" si="0"/>
        <v>Fruity Gusher Geyser</v>
      </c>
      <c r="E12" s="14">
        <v>1</v>
      </c>
      <c r="F12" t="str">
        <f t="shared" si="3"/>
        <v>Coconut Cluster Caves</v>
      </c>
      <c r="G12" s="14">
        <v>221</v>
      </c>
      <c r="I12" s="16">
        <v>6</v>
      </c>
      <c r="J12" t="s">
        <v>6</v>
      </c>
      <c r="K12" s="15">
        <f t="shared" si="1"/>
        <v>351</v>
      </c>
      <c r="L12" s="15">
        <f t="shared" si="2"/>
        <v>351</v>
      </c>
      <c r="M12" s="15">
        <f t="shared" ref="M12:M22" si="5">K12-L12</f>
        <v>0</v>
      </c>
      <c r="N12" s="14">
        <v>0</v>
      </c>
    </row>
    <row r="13" spans="2:14" x14ac:dyDescent="0.35">
      <c r="B13" s="13">
        <v>0</v>
      </c>
      <c r="C13" s="14">
        <v>2</v>
      </c>
      <c r="D13" t="str">
        <f t="shared" si="0"/>
        <v>Fruity Gusher Geyser</v>
      </c>
      <c r="E13" s="14">
        <v>3</v>
      </c>
      <c r="F13" t="str">
        <f t="shared" si="3"/>
        <v>Peppermint Peninsula</v>
      </c>
      <c r="G13" s="14">
        <v>96</v>
      </c>
      <c r="I13" s="16">
        <v>7</v>
      </c>
      <c r="J13" t="s">
        <v>7</v>
      </c>
      <c r="K13" s="15">
        <f t="shared" si="1"/>
        <v>451</v>
      </c>
      <c r="L13" s="15">
        <f t="shared" si="2"/>
        <v>451</v>
      </c>
      <c r="M13" s="15">
        <f t="shared" si="5"/>
        <v>0</v>
      </c>
      <c r="N13" s="14">
        <v>0</v>
      </c>
    </row>
    <row r="14" spans="2:14" x14ac:dyDescent="0.35">
      <c r="B14" s="13">
        <v>0</v>
      </c>
      <c r="C14" s="14">
        <v>2</v>
      </c>
      <c r="D14" t="str">
        <f t="shared" si="0"/>
        <v>Fruity Gusher Geyser</v>
      </c>
      <c r="E14" s="14">
        <v>4</v>
      </c>
      <c r="F14" t="str">
        <f t="shared" si="3"/>
        <v>Praline Park</v>
      </c>
      <c r="G14" s="14">
        <v>73</v>
      </c>
      <c r="I14" s="16"/>
      <c r="K14" s="15"/>
      <c r="L14" s="15"/>
      <c r="M14" s="15"/>
      <c r="N14" s="14"/>
    </row>
    <row r="15" spans="2:14" x14ac:dyDescent="0.35">
      <c r="B15" s="13">
        <v>0</v>
      </c>
      <c r="C15" s="14">
        <v>2</v>
      </c>
      <c r="D15" t="str">
        <f t="shared" si="0"/>
        <v>Fruity Gusher Geyser</v>
      </c>
      <c r="E15" s="14">
        <v>5</v>
      </c>
      <c r="F15" t="str">
        <f t="shared" si="3"/>
        <v>Pudding Peaks</v>
      </c>
      <c r="G15" s="14">
        <v>119</v>
      </c>
      <c r="J15" s="16"/>
      <c r="K15" s="15"/>
      <c r="L15" s="15"/>
      <c r="M15" s="16"/>
    </row>
    <row r="16" spans="2:14" x14ac:dyDescent="0.35">
      <c r="B16" s="13">
        <v>134</v>
      </c>
      <c r="C16" s="14">
        <v>3</v>
      </c>
      <c r="D16" t="str">
        <f t="shared" si="0"/>
        <v>Peppermint Peninsula</v>
      </c>
      <c r="E16" s="14">
        <v>6</v>
      </c>
      <c r="F16" t="str">
        <f t="shared" si="3"/>
        <v>Smores Summit</v>
      </c>
      <c r="G16" s="14">
        <v>134</v>
      </c>
      <c r="I16" s="5"/>
      <c r="J16" s="5"/>
      <c r="K16" s="5"/>
      <c r="L16" s="5"/>
      <c r="M16" s="5"/>
      <c r="N16" s="5"/>
    </row>
    <row r="17" spans="2:14" ht="15" thickBot="1" x14ac:dyDescent="0.4">
      <c r="B17" s="13">
        <v>100</v>
      </c>
      <c r="C17" s="14">
        <v>4</v>
      </c>
      <c r="D17" t="str">
        <f t="shared" si="0"/>
        <v>Praline Park</v>
      </c>
      <c r="E17" s="14">
        <v>7</v>
      </c>
      <c r="F17" t="str">
        <f t="shared" si="3"/>
        <v>Strawberry Swirl Stream</v>
      </c>
      <c r="G17" s="14">
        <v>159</v>
      </c>
      <c r="I17" s="9" t="s">
        <v>10</v>
      </c>
      <c r="J17" s="9"/>
      <c r="K17" s="10" t="s">
        <v>16</v>
      </c>
      <c r="L17" s="10" t="s">
        <v>19</v>
      </c>
      <c r="M17" s="10" t="s">
        <v>21</v>
      </c>
      <c r="N17" s="10" t="s">
        <v>20</v>
      </c>
    </row>
    <row r="18" spans="2:14" ht="15" thickTop="1" x14ac:dyDescent="0.35">
      <c r="B18" s="13">
        <v>0</v>
      </c>
      <c r="C18" s="14">
        <v>4</v>
      </c>
      <c r="D18" t="str">
        <f t="shared" si="0"/>
        <v>Praline Park</v>
      </c>
      <c r="E18" s="14">
        <v>5</v>
      </c>
      <c r="F18" t="str">
        <f t="shared" si="3"/>
        <v>Pudding Peaks</v>
      </c>
      <c r="G18" s="14">
        <v>236</v>
      </c>
      <c r="I18" s="23">
        <v>0</v>
      </c>
      <c r="J18" t="s">
        <v>0</v>
      </c>
      <c r="K18" s="15">
        <f>SUMIF($E$6:$E$23,I18,$B$6:$B$23)</f>
        <v>451</v>
      </c>
      <c r="L18" s="15">
        <f>SUM(G23)</f>
        <v>690</v>
      </c>
      <c r="M18" s="25">
        <f>K18/L18</f>
        <v>0.65362318840579714</v>
      </c>
      <c r="N18" s="24" t="s">
        <v>22</v>
      </c>
    </row>
    <row r="19" spans="2:14" x14ac:dyDescent="0.35">
      <c r="B19" s="13">
        <v>0</v>
      </c>
      <c r="C19" s="14">
        <v>5</v>
      </c>
      <c r="D19" t="str">
        <f t="shared" si="0"/>
        <v>Pudding Peaks</v>
      </c>
      <c r="E19" s="14">
        <v>7</v>
      </c>
      <c r="F19" t="str">
        <f t="shared" si="3"/>
        <v>Strawberry Swirl Stream</v>
      </c>
      <c r="G19" s="14">
        <v>159</v>
      </c>
      <c r="I19" s="23">
        <v>1</v>
      </c>
      <c r="J19" t="s">
        <v>1</v>
      </c>
      <c r="K19" s="15">
        <f t="shared" ref="K19:K25" si="6">SUMIF($E$6:$E$23,I19,$B$6:$B$23)</f>
        <v>317</v>
      </c>
      <c r="L19" s="15">
        <f>SUM(G6,G12)</f>
        <v>370</v>
      </c>
      <c r="M19" s="25">
        <f t="shared" ref="M19:M25" si="7">K19/L19</f>
        <v>0.85675675675675678</v>
      </c>
      <c r="N19" s="24" t="s">
        <v>22</v>
      </c>
    </row>
    <row r="20" spans="2:14" x14ac:dyDescent="0.35">
      <c r="B20" s="13">
        <v>0</v>
      </c>
      <c r="C20" s="14">
        <v>5</v>
      </c>
      <c r="D20" t="str">
        <f t="shared" si="0"/>
        <v>Pudding Peaks</v>
      </c>
      <c r="E20" s="14">
        <v>3</v>
      </c>
      <c r="F20" t="str">
        <f t="shared" si="3"/>
        <v>Peppermint Peninsula</v>
      </c>
      <c r="G20" s="14">
        <v>53</v>
      </c>
      <c r="I20" s="19">
        <v>2</v>
      </c>
      <c r="J20" s="19" t="s">
        <v>2</v>
      </c>
      <c r="K20" s="18">
        <f>SUMIF($E$6:$E$23,I20,$B$6:$B$23)</f>
        <v>168</v>
      </c>
      <c r="L20" s="18">
        <f>SUM(G7)</f>
        <v>168</v>
      </c>
      <c r="M20" s="17">
        <f t="shared" si="7"/>
        <v>1</v>
      </c>
      <c r="N20" s="18" t="s">
        <v>24</v>
      </c>
    </row>
    <row r="21" spans="2:14" x14ac:dyDescent="0.35">
      <c r="B21" s="13">
        <v>148</v>
      </c>
      <c r="C21" s="14">
        <v>5</v>
      </c>
      <c r="D21" t="str">
        <f t="shared" si="0"/>
        <v>Pudding Peaks</v>
      </c>
      <c r="E21" s="14">
        <v>6</v>
      </c>
      <c r="F21" t="str">
        <f t="shared" si="3"/>
        <v>Smores Summit</v>
      </c>
      <c r="G21" s="14">
        <v>189</v>
      </c>
      <c r="I21" s="20">
        <v>3</v>
      </c>
      <c r="J21" s="20" t="s">
        <v>3</v>
      </c>
      <c r="K21" s="22">
        <f t="shared" si="6"/>
        <v>134</v>
      </c>
      <c r="L21" s="22">
        <f>SUM(G8,G13,G20)</f>
        <v>386</v>
      </c>
      <c r="M21" s="21">
        <f t="shared" si="7"/>
        <v>0.34715025906735753</v>
      </c>
      <c r="N21" s="22" t="s">
        <v>23</v>
      </c>
    </row>
    <row r="22" spans="2:14" x14ac:dyDescent="0.35">
      <c r="B22" s="13">
        <v>351</v>
      </c>
      <c r="C22" s="14">
        <v>6</v>
      </c>
      <c r="D22" t="str">
        <f t="shared" si="0"/>
        <v>Smores Summit</v>
      </c>
      <c r="E22" s="14">
        <v>7</v>
      </c>
      <c r="F22" t="str">
        <f t="shared" si="3"/>
        <v>Strawberry Swirl Stream</v>
      </c>
      <c r="G22" s="14">
        <v>372</v>
      </c>
      <c r="I22" s="23">
        <v>4</v>
      </c>
      <c r="J22" t="s">
        <v>4</v>
      </c>
      <c r="K22" s="15">
        <f t="shared" si="6"/>
        <v>100</v>
      </c>
      <c r="L22" s="15">
        <f>SUM(G9,G14)</f>
        <v>173</v>
      </c>
      <c r="M22" s="25">
        <f t="shared" si="7"/>
        <v>0.5780346820809249</v>
      </c>
      <c r="N22" s="24" t="s">
        <v>22</v>
      </c>
    </row>
    <row r="23" spans="2:14" x14ac:dyDescent="0.35">
      <c r="B23" s="13">
        <v>451</v>
      </c>
      <c r="C23" s="14">
        <v>7</v>
      </c>
      <c r="D23" t="str">
        <f t="shared" si="0"/>
        <v>Strawberry Swirl Stream</v>
      </c>
      <c r="E23" s="14">
        <v>0</v>
      </c>
      <c r="F23" t="str">
        <f t="shared" si="3"/>
        <v>Choco Volcano</v>
      </c>
      <c r="G23" s="14">
        <f>G22+G17+G19</f>
        <v>690</v>
      </c>
      <c r="I23" s="20">
        <v>5</v>
      </c>
      <c r="J23" s="20" t="s">
        <v>5</v>
      </c>
      <c r="K23" s="22">
        <f t="shared" si="6"/>
        <v>148</v>
      </c>
      <c r="L23" s="22">
        <f>SUM(G10,G15,G18)</f>
        <v>503</v>
      </c>
      <c r="M23" s="21">
        <f t="shared" si="7"/>
        <v>0.29423459244532801</v>
      </c>
      <c r="N23" s="22" t="s">
        <v>23</v>
      </c>
    </row>
    <row r="24" spans="2:14" x14ac:dyDescent="0.35">
      <c r="I24" s="23">
        <v>6</v>
      </c>
      <c r="J24" t="s">
        <v>6</v>
      </c>
      <c r="K24" s="15">
        <f t="shared" si="6"/>
        <v>351</v>
      </c>
      <c r="L24" s="15">
        <f>SUM(G11,G16,G21)</f>
        <v>581</v>
      </c>
      <c r="M24" s="25">
        <f t="shared" si="7"/>
        <v>0.60413080895008608</v>
      </c>
      <c r="N24" s="24" t="s">
        <v>22</v>
      </c>
    </row>
    <row r="25" spans="2:14" x14ac:dyDescent="0.35">
      <c r="I25" s="23">
        <v>7</v>
      </c>
      <c r="J25" t="s">
        <v>7</v>
      </c>
      <c r="K25" s="15">
        <f t="shared" si="6"/>
        <v>451</v>
      </c>
      <c r="L25" s="15">
        <f>SUM(G17,G19,G22)</f>
        <v>690</v>
      </c>
      <c r="M25" s="25">
        <f t="shared" si="7"/>
        <v>0.65362318840579714</v>
      </c>
      <c r="N25" s="24" t="s">
        <v>22</v>
      </c>
    </row>
  </sheetData>
  <mergeCells count="9">
    <mergeCell ref="I17:J17"/>
    <mergeCell ref="C4:F4"/>
    <mergeCell ref="G4:G5"/>
    <mergeCell ref="N4:N5"/>
    <mergeCell ref="C5:D5"/>
    <mergeCell ref="E5:F5"/>
    <mergeCell ref="I5:J5"/>
    <mergeCell ref="C2:E2"/>
    <mergeCell ref="B4:B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2025-03-26T22:42:46Z</dcterms:created>
  <dcterms:modified xsi:type="dcterms:W3CDTF">2025-04-01T21:56:20Z</dcterms:modified>
</cp:coreProperties>
</file>