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FAU\MD\20\Prod\15\"/>
    </mc:Choice>
  </mc:AlternateContent>
  <xr:revisionPtr revIDLastSave="0" documentId="13_ncr:1_{9D150C3D-FE28-465F-A611-719E409F7144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ISF" sheetId="1" r:id="rId1"/>
    <sheet name="ISF_fit" sheetId="7" r:id="rId2"/>
    <sheet name="ISF_comparison" sheetId="8" r:id="rId3"/>
    <sheet name="FWHM_1" sheetId="4" r:id="rId4"/>
    <sheet name="FWHM_2" sheetId="9" r:id="rId5"/>
    <sheet name="EISF" sheetId="2" r:id="rId6"/>
    <sheet name="EISF_Fitting" sheetId="10" r:id="rId7"/>
  </sheets>
  <externalReferences>
    <externalReference r:id="rId8"/>
  </externalReferences>
  <definedNames>
    <definedName name="solver_adj" localSheetId="6" hidden="1">EISF_Fitting!$M$64,EISF_Fitting!$E$64</definedName>
    <definedName name="solver_adj" localSheetId="3" hidden="1">FWHM_1!$E$5</definedName>
    <definedName name="solver_adj" localSheetId="4" hidden="1">FWHM_2!$T$27,FWHM_2!$V$26</definedName>
    <definedName name="solver_cvg" localSheetId="6" hidden="1">0.0001</definedName>
    <definedName name="solver_cvg" localSheetId="3" hidden="1">0.0001</definedName>
    <definedName name="solver_cvg" localSheetId="4" hidden="1">0.0001</definedName>
    <definedName name="solver_drv" localSheetId="6" hidden="1">2</definedName>
    <definedName name="solver_drv" localSheetId="3" hidden="1">2</definedName>
    <definedName name="solver_drv" localSheetId="4" hidden="1">2</definedName>
    <definedName name="solver_eng" localSheetId="6" hidden="1">1</definedName>
    <definedName name="solver_eng" localSheetId="3" hidden="1">1</definedName>
    <definedName name="solver_eng" localSheetId="4" hidden="1">1</definedName>
    <definedName name="solver_est" localSheetId="6" hidden="1">1</definedName>
    <definedName name="solver_est" localSheetId="3" hidden="1">1</definedName>
    <definedName name="solver_est" localSheetId="4" hidden="1">1</definedName>
    <definedName name="solver_itr" localSheetId="6" hidden="1">2147483647</definedName>
    <definedName name="solver_itr" localSheetId="3" hidden="1">2147483647</definedName>
    <definedName name="solver_itr" localSheetId="4" hidden="1">2147483647</definedName>
    <definedName name="solver_lhs1" localSheetId="6" hidden="1">EISF_Fitting!$N$86</definedName>
    <definedName name="solver_mip" localSheetId="6" hidden="1">2147483647</definedName>
    <definedName name="solver_mip" localSheetId="3" hidden="1">2147483647</definedName>
    <definedName name="solver_mip" localSheetId="4" hidden="1">2147483647</definedName>
    <definedName name="solver_mni" localSheetId="6" hidden="1">30</definedName>
    <definedName name="solver_mni" localSheetId="3" hidden="1">30</definedName>
    <definedName name="solver_mni" localSheetId="4" hidden="1">30</definedName>
    <definedName name="solver_mrt" localSheetId="6" hidden="1">0.075</definedName>
    <definedName name="solver_mrt" localSheetId="3" hidden="1">0.075</definedName>
    <definedName name="solver_mrt" localSheetId="4" hidden="1">0.075</definedName>
    <definedName name="solver_msl" localSheetId="6" hidden="1">2</definedName>
    <definedName name="solver_msl" localSheetId="3" hidden="1">2</definedName>
    <definedName name="solver_msl" localSheetId="4" hidden="1">2</definedName>
    <definedName name="solver_neg" localSheetId="6" hidden="1">1</definedName>
    <definedName name="solver_neg" localSheetId="3" hidden="1">1</definedName>
    <definedName name="solver_neg" localSheetId="4" hidden="1">1</definedName>
    <definedName name="solver_nod" localSheetId="6" hidden="1">2147483647</definedName>
    <definedName name="solver_nod" localSheetId="3" hidden="1">2147483647</definedName>
    <definedName name="solver_nod" localSheetId="4" hidden="1">2147483647</definedName>
    <definedName name="solver_num" localSheetId="6" hidden="1">1</definedName>
    <definedName name="solver_num" localSheetId="3" hidden="1">0</definedName>
    <definedName name="solver_num" localSheetId="4" hidden="1">0</definedName>
    <definedName name="solver_nwt" localSheetId="6" hidden="1">1</definedName>
    <definedName name="solver_nwt" localSheetId="3" hidden="1">1</definedName>
    <definedName name="solver_nwt" localSheetId="4" hidden="1">1</definedName>
    <definedName name="solver_opt" localSheetId="6" hidden="1">EISF_Fitting!$O$81</definedName>
    <definedName name="solver_opt" localSheetId="3" hidden="1">FWHM_1!$F$18</definedName>
    <definedName name="solver_opt" localSheetId="4" hidden="1">FWHM_2!$T$22</definedName>
    <definedName name="solver_pre" localSheetId="6" hidden="1">0.000001</definedName>
    <definedName name="solver_pre" localSheetId="3" hidden="1">0.000001</definedName>
    <definedName name="solver_pre" localSheetId="4" hidden="1">0.000001</definedName>
    <definedName name="solver_rbv" localSheetId="6" hidden="1">2</definedName>
    <definedName name="solver_rbv" localSheetId="3" hidden="1">2</definedName>
    <definedName name="solver_rbv" localSheetId="4" hidden="1">2</definedName>
    <definedName name="solver_rel1" localSheetId="6" hidden="1">2</definedName>
    <definedName name="solver_rhs1" localSheetId="6" hidden="1">1</definedName>
    <definedName name="solver_rlx" localSheetId="6" hidden="1">2</definedName>
    <definedName name="solver_rlx" localSheetId="3" hidden="1">2</definedName>
    <definedName name="solver_rlx" localSheetId="4" hidden="1">2</definedName>
    <definedName name="solver_rsd" localSheetId="6" hidden="1">0</definedName>
    <definedName name="solver_rsd" localSheetId="3" hidden="1">0</definedName>
    <definedName name="solver_rsd" localSheetId="4" hidden="1">0</definedName>
    <definedName name="solver_scl" localSheetId="6" hidden="1">2</definedName>
    <definedName name="solver_scl" localSheetId="3" hidden="1">2</definedName>
    <definedName name="solver_scl" localSheetId="4" hidden="1">2</definedName>
    <definedName name="solver_sho" localSheetId="6" hidden="1">2</definedName>
    <definedName name="solver_sho" localSheetId="3" hidden="1">2</definedName>
    <definedName name="solver_sho" localSheetId="4" hidden="1">2</definedName>
    <definedName name="solver_ssz" localSheetId="6" hidden="1">100</definedName>
    <definedName name="solver_ssz" localSheetId="3" hidden="1">100</definedName>
    <definedName name="solver_ssz" localSheetId="4" hidden="1">100</definedName>
    <definedName name="solver_tim" localSheetId="6" hidden="1">2147483647</definedName>
    <definedName name="solver_tim" localSheetId="3" hidden="1">2147483647</definedName>
    <definedName name="solver_tim" localSheetId="4" hidden="1">2147483647</definedName>
    <definedName name="solver_tol" localSheetId="6" hidden="1">0.01</definedName>
    <definedName name="solver_tol" localSheetId="3" hidden="1">0.01</definedName>
    <definedName name="solver_tol" localSheetId="4" hidden="1">0.01</definedName>
    <definedName name="solver_typ" localSheetId="6" hidden="1">2</definedName>
    <definedName name="solver_typ" localSheetId="3" hidden="1">2</definedName>
    <definedName name="solver_typ" localSheetId="4" hidden="1">2</definedName>
    <definedName name="solver_val" localSheetId="6" hidden="1">0</definedName>
    <definedName name="solver_val" localSheetId="3" hidden="1">0</definedName>
    <definedName name="solver_val" localSheetId="4" hidden="1">0</definedName>
    <definedName name="solver_ver" localSheetId="6" hidden="1">3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9" i="9" l="1"/>
  <c r="J23" i="4"/>
  <c r="S4" i="9"/>
  <c r="T4" i="9" s="1"/>
  <c r="S5" i="9"/>
  <c r="T5" i="9" s="1"/>
  <c r="S6" i="9"/>
  <c r="T6" i="9" s="1"/>
  <c r="S7" i="9"/>
  <c r="T7" i="9" s="1"/>
  <c r="S8" i="9"/>
  <c r="T8" i="9" s="1"/>
  <c r="S9" i="9"/>
  <c r="T9" i="9" s="1"/>
  <c r="S10" i="9"/>
  <c r="T10" i="9" s="1"/>
  <c r="S11" i="9"/>
  <c r="T11" i="9" s="1"/>
  <c r="S12" i="9"/>
  <c r="T12" i="9" s="1"/>
  <c r="S13" i="9"/>
  <c r="T13" i="9" s="1"/>
  <c r="S14" i="9"/>
  <c r="T14" i="9" s="1"/>
  <c r="S15" i="9"/>
  <c r="T15" i="9" s="1"/>
  <c r="S16" i="9"/>
  <c r="T16" i="9" s="1"/>
  <c r="S17" i="9"/>
  <c r="T17" i="9" s="1"/>
  <c r="S18" i="9"/>
  <c r="T18" i="9" s="1"/>
  <c r="S3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W32" i="9"/>
  <c r="T23" i="9"/>
  <c r="U4" i="9"/>
  <c r="U5" i="9" s="1"/>
  <c r="V3" i="9"/>
  <c r="B2" i="9"/>
  <c r="T22" i="9" l="1"/>
  <c r="V4" i="9"/>
  <c r="W28" i="9"/>
  <c r="X28" i="9" s="1"/>
  <c r="X25" i="9"/>
  <c r="U6" i="9"/>
  <c r="V5" i="9"/>
  <c r="V6" i="9" l="1"/>
  <c r="V8" i="9" s="1"/>
  <c r="S32" i="9"/>
  <c r="T32" i="9" s="1"/>
  <c r="C7" i="10" l="1"/>
  <c r="C91" i="10" s="1"/>
  <c r="C8" i="10"/>
  <c r="C92" i="10" s="1"/>
  <c r="C9" i="10"/>
  <c r="C69" i="10" s="1"/>
  <c r="C10" i="10"/>
  <c r="C70" i="10" s="1"/>
  <c r="C11" i="10"/>
  <c r="C95" i="10" s="1"/>
  <c r="C12" i="10"/>
  <c r="C96" i="10" s="1"/>
  <c r="C13" i="10"/>
  <c r="C97" i="10" s="1"/>
  <c r="C14" i="10"/>
  <c r="C74" i="10" s="1"/>
  <c r="C15" i="10"/>
  <c r="C75" i="10" s="1"/>
  <c r="C16" i="10"/>
  <c r="C100" i="10" s="1"/>
  <c r="C17" i="10"/>
  <c r="C18" i="10"/>
  <c r="C102" i="10" s="1"/>
  <c r="C19" i="10"/>
  <c r="C79" i="10" s="1"/>
  <c r="C20" i="10"/>
  <c r="C104" i="10" s="1"/>
  <c r="N86" i="10"/>
  <c r="I92" i="10"/>
  <c r="J92" i="10" s="1"/>
  <c r="I93" i="10"/>
  <c r="I94" i="10"/>
  <c r="I95" i="10"/>
  <c r="I96" i="10"/>
  <c r="I97" i="10"/>
  <c r="I98" i="10"/>
  <c r="J98" i="10" s="1"/>
  <c r="I99" i="10"/>
  <c r="J99" i="10" s="1"/>
  <c r="I100" i="10"/>
  <c r="J100" i="10" s="1"/>
  <c r="I101" i="10"/>
  <c r="I102" i="10"/>
  <c r="I103" i="10"/>
  <c r="I104" i="10"/>
  <c r="I91" i="10"/>
  <c r="J91" i="10" s="1"/>
  <c r="J104" i="10"/>
  <c r="J103" i="10"/>
  <c r="J102" i="10"/>
  <c r="J101" i="10"/>
  <c r="J97" i="10"/>
  <c r="J96" i="10"/>
  <c r="J95" i="10"/>
  <c r="J94" i="10"/>
  <c r="J93" i="10"/>
  <c r="F92" i="10"/>
  <c r="E92" i="10" s="1"/>
  <c r="F93" i="10"/>
  <c r="E93" i="10" s="1"/>
  <c r="F94" i="10"/>
  <c r="E94" i="10" s="1"/>
  <c r="F95" i="10"/>
  <c r="E95" i="10" s="1"/>
  <c r="F96" i="10"/>
  <c r="E96" i="10" s="1"/>
  <c r="F97" i="10"/>
  <c r="E97" i="10" s="1"/>
  <c r="F98" i="10"/>
  <c r="E98" i="10" s="1"/>
  <c r="F99" i="10"/>
  <c r="E99" i="10" s="1"/>
  <c r="F100" i="10"/>
  <c r="E100" i="10" s="1"/>
  <c r="F101" i="10"/>
  <c r="E101" i="10" s="1"/>
  <c r="F102" i="10"/>
  <c r="E102" i="10" s="1"/>
  <c r="F103" i="10"/>
  <c r="E103" i="10" s="1"/>
  <c r="F104" i="10"/>
  <c r="E104" i="10" s="1"/>
  <c r="F91" i="10"/>
  <c r="E91" i="10" s="1"/>
  <c r="M90" i="10"/>
  <c r="I68" i="10"/>
  <c r="J68" i="10" s="1"/>
  <c r="I67" i="10"/>
  <c r="J67" i="10" s="1"/>
  <c r="I69" i="10"/>
  <c r="J69" i="10" s="1"/>
  <c r="I70" i="10"/>
  <c r="J70" i="10" s="1"/>
  <c r="I71" i="10"/>
  <c r="I72" i="10"/>
  <c r="I73" i="10"/>
  <c r="J73" i="10" s="1"/>
  <c r="I74" i="10"/>
  <c r="I75" i="10"/>
  <c r="I76" i="10"/>
  <c r="I77" i="10"/>
  <c r="J77" i="10" s="1"/>
  <c r="I78" i="10"/>
  <c r="J78" i="10" s="1"/>
  <c r="I79" i="10"/>
  <c r="J79" i="10" s="1"/>
  <c r="I80" i="10"/>
  <c r="J71" i="10"/>
  <c r="J72" i="10"/>
  <c r="J74" i="10"/>
  <c r="J75" i="10"/>
  <c r="J76" i="10"/>
  <c r="J80" i="10"/>
  <c r="F67" i="10"/>
  <c r="E67" i="10" s="1"/>
  <c r="M67" i="10" s="1"/>
  <c r="F68" i="10"/>
  <c r="E68" i="10" s="1"/>
  <c r="G68" i="10" s="1"/>
  <c r="H68" i="10" s="1"/>
  <c r="F69" i="10"/>
  <c r="E69" i="10" s="1"/>
  <c r="G69" i="10" s="1"/>
  <c r="H69" i="10" s="1"/>
  <c r="F70" i="10"/>
  <c r="E70" i="10" s="1"/>
  <c r="G70" i="10" s="1"/>
  <c r="H70" i="10" s="1"/>
  <c r="F71" i="10"/>
  <c r="E71" i="10" s="1"/>
  <c r="G71" i="10" s="1"/>
  <c r="H71" i="10" s="1"/>
  <c r="F72" i="10"/>
  <c r="E72" i="10" s="1"/>
  <c r="G72" i="10" s="1"/>
  <c r="H72" i="10" s="1"/>
  <c r="F73" i="10"/>
  <c r="E73" i="10" s="1"/>
  <c r="G73" i="10" s="1"/>
  <c r="H73" i="10" s="1"/>
  <c r="F74" i="10"/>
  <c r="E74" i="10" s="1"/>
  <c r="G74" i="10" s="1"/>
  <c r="H74" i="10" s="1"/>
  <c r="F75" i="10"/>
  <c r="E75" i="10" s="1"/>
  <c r="G75" i="10" s="1"/>
  <c r="H75" i="10" s="1"/>
  <c r="F76" i="10"/>
  <c r="E76" i="10" s="1"/>
  <c r="G76" i="10" s="1"/>
  <c r="H76" i="10" s="1"/>
  <c r="F77" i="10"/>
  <c r="E77" i="10" s="1"/>
  <c r="G77" i="10" s="1"/>
  <c r="H77" i="10" s="1"/>
  <c r="F78" i="10"/>
  <c r="E78" i="10" s="1"/>
  <c r="G78" i="10" s="1"/>
  <c r="H78" i="10" s="1"/>
  <c r="F79" i="10"/>
  <c r="E79" i="10" s="1"/>
  <c r="G79" i="10" s="1"/>
  <c r="H79" i="10" s="1"/>
  <c r="F80" i="10"/>
  <c r="E80" i="10" s="1"/>
  <c r="G80" i="10" s="1"/>
  <c r="H80" i="10" s="1"/>
  <c r="I23" i="9"/>
  <c r="J23" i="9" s="1"/>
  <c r="K23" i="9" s="1"/>
  <c r="I27" i="9" s="1"/>
  <c r="K23" i="4"/>
  <c r="L23" i="4" s="1"/>
  <c r="J27" i="4" s="1"/>
  <c r="C93" i="10"/>
  <c r="C76" i="10"/>
  <c r="C101" i="10"/>
  <c r="M66" i="10"/>
  <c r="B20" i="10"/>
  <c r="T20" i="10" s="1"/>
  <c r="S20" i="10" s="1"/>
  <c r="U20" i="10" s="1"/>
  <c r="B19" i="10"/>
  <c r="T19" i="10" s="1"/>
  <c r="S19" i="10" s="1"/>
  <c r="U19" i="10" s="1"/>
  <c r="B18" i="10"/>
  <c r="E18" i="10" s="1"/>
  <c r="F18" i="10" s="1"/>
  <c r="B17" i="10"/>
  <c r="E17" i="10" s="1"/>
  <c r="F17" i="10" s="1"/>
  <c r="B16" i="10"/>
  <c r="E16" i="10" s="1"/>
  <c r="F16" i="10" s="1"/>
  <c r="B15" i="10"/>
  <c r="T15" i="10" s="1"/>
  <c r="S15" i="10" s="1"/>
  <c r="U15" i="10" s="1"/>
  <c r="B14" i="10"/>
  <c r="E14" i="10" s="1"/>
  <c r="F14" i="10" s="1"/>
  <c r="B13" i="10"/>
  <c r="B12" i="10"/>
  <c r="T12" i="10" s="1"/>
  <c r="S12" i="10" s="1"/>
  <c r="U12" i="10" s="1"/>
  <c r="B11" i="10"/>
  <c r="T11" i="10" s="1"/>
  <c r="S11" i="10" s="1"/>
  <c r="U11" i="10" s="1"/>
  <c r="B10" i="10"/>
  <c r="E10" i="10" s="1"/>
  <c r="F10" i="10" s="1"/>
  <c r="B9" i="10"/>
  <c r="E9" i="10" s="1"/>
  <c r="F9" i="10" s="1"/>
  <c r="G9" i="10" s="1"/>
  <c r="B8" i="10"/>
  <c r="E8" i="10" s="1"/>
  <c r="F8" i="10" s="1"/>
  <c r="B7" i="10"/>
  <c r="T7" i="10" s="1"/>
  <c r="S7" i="10" s="1"/>
  <c r="U7" i="10" s="1"/>
  <c r="T6" i="10"/>
  <c r="G97" i="10" a="1"/>
  <c r="G98" i="10" a="1"/>
  <c r="G95" i="10" a="1"/>
  <c r="G96" i="10" a="1"/>
  <c r="G91" i="10" a="1"/>
  <c r="G104" i="10" a="1"/>
  <c r="G99" i="10" a="1"/>
  <c r="I13" i="10" a="1"/>
  <c r="G101" i="10" a="1"/>
  <c r="G100" i="10" a="1"/>
  <c r="G94" i="10" a="1"/>
  <c r="G93" i="10" a="1"/>
  <c r="G92" i="10" a="1"/>
  <c r="G103" i="10" a="1"/>
  <c r="G102" i="10" a="1"/>
  <c r="C78" i="10" l="1"/>
  <c r="C68" i="10"/>
  <c r="C103" i="10"/>
  <c r="V19" i="10"/>
  <c r="C80" i="10"/>
  <c r="C67" i="10"/>
  <c r="C71" i="10"/>
  <c r="C99" i="10"/>
  <c r="G17" i="10"/>
  <c r="C77" i="10"/>
  <c r="C72" i="10"/>
  <c r="C98" i="10"/>
  <c r="C94" i="10"/>
  <c r="C73" i="10"/>
  <c r="V11" i="10"/>
  <c r="G92" i="10"/>
  <c r="G95" i="10"/>
  <c r="G104" i="10"/>
  <c r="G99" i="10"/>
  <c r="G94" i="10"/>
  <c r="G100" i="10"/>
  <c r="G102" i="10"/>
  <c r="G101" i="10"/>
  <c r="G93" i="10"/>
  <c r="G96" i="10"/>
  <c r="G103" i="10"/>
  <c r="G98" i="10"/>
  <c r="G97" i="10"/>
  <c r="G91" i="10"/>
  <c r="M91" i="10" s="1"/>
  <c r="E7" i="10"/>
  <c r="F7" i="10" s="1"/>
  <c r="G7" i="10" s="1"/>
  <c r="T10" i="10"/>
  <c r="S10" i="10" s="1"/>
  <c r="U10" i="10" s="1"/>
  <c r="V10" i="10" s="1"/>
  <c r="K78" i="10"/>
  <c r="G67" i="10"/>
  <c r="H67" i="10" s="1"/>
  <c r="H81" i="10" s="1"/>
  <c r="T18" i="10"/>
  <c r="S18" i="10" s="1"/>
  <c r="U18" i="10" s="1"/>
  <c r="V18" i="10" s="1"/>
  <c r="E15" i="10"/>
  <c r="F15" i="10" s="1"/>
  <c r="G15" i="10" s="1"/>
  <c r="T13" i="10"/>
  <c r="S13" i="10" s="1"/>
  <c r="U13" i="10" s="1"/>
  <c r="V13" i="10" s="1"/>
  <c r="T14" i="10"/>
  <c r="S14" i="10" s="1"/>
  <c r="U14" i="10" s="1"/>
  <c r="V14" i="10" s="1"/>
  <c r="K69" i="10"/>
  <c r="K75" i="10"/>
  <c r="K68" i="10"/>
  <c r="K74" i="10"/>
  <c r="K79" i="10"/>
  <c r="K80" i="10"/>
  <c r="K73" i="10"/>
  <c r="K71" i="10"/>
  <c r="K76" i="10"/>
  <c r="K70" i="10"/>
  <c r="K72" i="10"/>
  <c r="K77" i="10"/>
  <c r="G14" i="10"/>
  <c r="V12" i="10"/>
  <c r="I13" i="10"/>
  <c r="J13" i="10" s="1"/>
  <c r="K13" i="10" s="1"/>
  <c r="V7" i="10"/>
  <c r="G8" i="10"/>
  <c r="G16" i="10"/>
  <c r="V20" i="10"/>
  <c r="E11" i="10"/>
  <c r="F11" i="10" s="1"/>
  <c r="G11" i="10" s="1"/>
  <c r="E19" i="10"/>
  <c r="F19" i="10" s="1"/>
  <c r="G19" i="10" s="1"/>
  <c r="T8" i="10"/>
  <c r="S8" i="10" s="1"/>
  <c r="U8" i="10" s="1"/>
  <c r="V8" i="10" s="1"/>
  <c r="G10" i="10"/>
  <c r="E12" i="10"/>
  <c r="F12" i="10" s="1"/>
  <c r="G12" i="10" s="1"/>
  <c r="T16" i="10"/>
  <c r="S16" i="10" s="1"/>
  <c r="U16" i="10" s="1"/>
  <c r="V16" i="10" s="1"/>
  <c r="G18" i="10"/>
  <c r="E20" i="10"/>
  <c r="F20" i="10" s="1"/>
  <c r="G20" i="10" s="1"/>
  <c r="T9" i="10"/>
  <c r="S9" i="10" s="1"/>
  <c r="U9" i="10" s="1"/>
  <c r="V9" i="10" s="1"/>
  <c r="E13" i="10"/>
  <c r="F13" i="10" s="1"/>
  <c r="G13" i="10" s="1"/>
  <c r="V15" i="10"/>
  <c r="T17" i="10"/>
  <c r="S17" i="10" s="1"/>
  <c r="U17" i="10" s="1"/>
  <c r="V17" i="10" s="1"/>
  <c r="M10" i="10" a="1"/>
  <c r="M13" i="10" a="1"/>
  <c r="M15" i="10" a="1"/>
  <c r="I12" i="10" a="1"/>
  <c r="M14" i="10" a="1"/>
  <c r="I10" i="10" a="1"/>
  <c r="I16" i="10" a="1"/>
  <c r="M9" i="10" a="1"/>
  <c r="M20" i="10" a="1"/>
  <c r="M8" i="10" a="1"/>
  <c r="M17" i="10" a="1"/>
  <c r="I8" i="10" a="1"/>
  <c r="I15" i="10" a="1"/>
  <c r="I18" i="10" a="1"/>
  <c r="M12" i="10" a="1"/>
  <c r="M18" i="10" a="1"/>
  <c r="I19" i="10" a="1"/>
  <c r="M11" i="10" a="1"/>
  <c r="I20" i="10" a="1"/>
  <c r="M7" i="10" a="1"/>
  <c r="M19" i="10" a="1"/>
  <c r="M16" i="10" a="1"/>
  <c r="I14" i="10" a="1"/>
  <c r="I9" i="10" a="1"/>
  <c r="I11" i="10" a="1"/>
  <c r="I7" i="10" a="1"/>
  <c r="I17" i="10" a="1"/>
  <c r="M8" i="10" l="1"/>
  <c r="N8" i="10" s="1"/>
  <c r="O8" i="10" s="1"/>
  <c r="M17" i="10"/>
  <c r="N17" i="10" s="1"/>
  <c r="O17" i="10" s="1"/>
  <c r="M9" i="10"/>
  <c r="N9" i="10" s="1"/>
  <c r="O9" i="10" s="1"/>
  <c r="M16" i="10"/>
  <c r="N16" i="10" s="1"/>
  <c r="O16" i="10" s="1"/>
  <c r="I7" i="10"/>
  <c r="J7" i="10" s="1"/>
  <c r="K7" i="10" s="1"/>
  <c r="I14" i="10"/>
  <c r="J14" i="10" s="1"/>
  <c r="K14" i="10" s="1"/>
  <c r="K93" i="10"/>
  <c r="M93" i="10"/>
  <c r="N93" i="10" s="1"/>
  <c r="O93" i="10" s="1"/>
  <c r="K92" i="10"/>
  <c r="M92" i="10"/>
  <c r="N92" i="10" s="1"/>
  <c r="O92" i="10" s="1"/>
  <c r="K102" i="10"/>
  <c r="M102" i="10"/>
  <c r="N102" i="10" s="1"/>
  <c r="O102" i="10" s="1"/>
  <c r="K95" i="10"/>
  <c r="M95" i="10"/>
  <c r="N95" i="10" s="1"/>
  <c r="O95" i="10" s="1"/>
  <c r="K100" i="10"/>
  <c r="M100" i="10"/>
  <c r="N100" i="10" s="1"/>
  <c r="O100" i="10" s="1"/>
  <c r="K98" i="10"/>
  <c r="M98" i="10"/>
  <c r="N98" i="10" s="1"/>
  <c r="O98" i="10" s="1"/>
  <c r="K99" i="10"/>
  <c r="M99" i="10"/>
  <c r="N99" i="10" s="1"/>
  <c r="O99" i="10" s="1"/>
  <c r="K96" i="10"/>
  <c r="M96" i="10"/>
  <c r="N96" i="10" s="1"/>
  <c r="O96" i="10" s="1"/>
  <c r="K101" i="10"/>
  <c r="M101" i="10"/>
  <c r="N101" i="10" s="1"/>
  <c r="O101" i="10" s="1"/>
  <c r="K97" i="10"/>
  <c r="M97" i="10"/>
  <c r="N97" i="10" s="1"/>
  <c r="O97" i="10" s="1"/>
  <c r="K94" i="10"/>
  <c r="M94" i="10"/>
  <c r="N94" i="10" s="1"/>
  <c r="O94" i="10" s="1"/>
  <c r="K103" i="10"/>
  <c r="M103" i="10"/>
  <c r="N103" i="10" s="1"/>
  <c r="O103" i="10" s="1"/>
  <c r="K104" i="10"/>
  <c r="M104" i="10"/>
  <c r="N104" i="10" s="1"/>
  <c r="O104" i="10" s="1"/>
  <c r="N91" i="10"/>
  <c r="O91" i="10" s="1"/>
  <c r="K91" i="10"/>
  <c r="K67" i="10"/>
  <c r="K81" i="10" s="1"/>
  <c r="I20" i="10"/>
  <c r="J20" i="10" s="1"/>
  <c r="K20" i="10" s="1"/>
  <c r="M7" i="10"/>
  <c r="N7" i="10" s="1"/>
  <c r="O7" i="10" s="1"/>
  <c r="M14" i="10"/>
  <c r="N14" i="10" s="1"/>
  <c r="O14" i="10" s="1"/>
  <c r="I18" i="10"/>
  <c r="J18" i="10" s="1"/>
  <c r="K18" i="10" s="1"/>
  <c r="I10" i="10"/>
  <c r="J10" i="10" s="1"/>
  <c r="K10" i="10" s="1"/>
  <c r="I12" i="10"/>
  <c r="J12" i="10" s="1"/>
  <c r="K12" i="10" s="1"/>
  <c r="M10" i="10"/>
  <c r="N10" i="10" s="1"/>
  <c r="O10" i="10" s="1"/>
  <c r="I15" i="10"/>
  <c r="J15" i="10" s="1"/>
  <c r="K15" i="10" s="1"/>
  <c r="M18" i="10"/>
  <c r="N18" i="10" s="1"/>
  <c r="O18" i="10" s="1"/>
  <c r="M15" i="10"/>
  <c r="N15" i="10" s="1"/>
  <c r="O15" i="10" s="1"/>
  <c r="G21" i="10"/>
  <c r="I9" i="10"/>
  <c r="J9" i="10" s="1"/>
  <c r="K9" i="10" s="1"/>
  <c r="I8" i="10"/>
  <c r="J8" i="10" s="1"/>
  <c r="K8" i="10" s="1"/>
  <c r="M19" i="10"/>
  <c r="N19" i="10" s="1"/>
  <c r="O19" i="10" s="1"/>
  <c r="I17" i="10"/>
  <c r="J17" i="10" s="1"/>
  <c r="K17" i="10" s="1"/>
  <c r="I11" i="10"/>
  <c r="J11" i="10" s="1"/>
  <c r="K11" i="10" s="1"/>
  <c r="M20" i="10"/>
  <c r="N20" i="10" s="1"/>
  <c r="O20" i="10" s="1"/>
  <c r="M11" i="10"/>
  <c r="N11" i="10" s="1"/>
  <c r="O11" i="10" s="1"/>
  <c r="I19" i="10"/>
  <c r="J19" i="10" s="1"/>
  <c r="K19" i="10" s="1"/>
  <c r="M12" i="10"/>
  <c r="N12" i="10" s="1"/>
  <c r="O12" i="10" s="1"/>
  <c r="M13" i="10"/>
  <c r="N13" i="10" s="1"/>
  <c r="O13" i="10" s="1"/>
  <c r="I16" i="10"/>
  <c r="J16" i="10" s="1"/>
  <c r="K16" i="10" s="1"/>
  <c r="M73" i="10"/>
  <c r="N73" i="10" s="1"/>
  <c r="O73" i="10" s="1"/>
  <c r="M71" i="10"/>
  <c r="N71" i="10" s="1"/>
  <c r="O71" i="10" s="1"/>
  <c r="M79" i="10"/>
  <c r="N79" i="10" s="1"/>
  <c r="O79" i="10" s="1"/>
  <c r="M69" i="10"/>
  <c r="N69" i="10" s="1"/>
  <c r="O69" i="10" s="1"/>
  <c r="M80" i="10"/>
  <c r="N80" i="10" s="1"/>
  <c r="O80" i="10" s="1"/>
  <c r="N67" i="10"/>
  <c r="O67" i="10" s="1"/>
  <c r="M70" i="10"/>
  <c r="N70" i="10" s="1"/>
  <c r="O70" i="10" s="1"/>
  <c r="M76" i="10"/>
  <c r="N76" i="10" s="1"/>
  <c r="O76" i="10" s="1"/>
  <c r="M78" i="10"/>
  <c r="N78" i="10" s="1"/>
  <c r="O78" i="10" s="1"/>
  <c r="M77" i="10"/>
  <c r="N77" i="10" s="1"/>
  <c r="O77" i="10" s="1"/>
  <c r="V21" i="10"/>
  <c r="M72" i="10"/>
  <c r="N72" i="10" s="1"/>
  <c r="O72" i="10" s="1"/>
  <c r="M74" i="10"/>
  <c r="N74" i="10" s="1"/>
  <c r="O74" i="10" s="1"/>
  <c r="M75" i="10"/>
  <c r="N75" i="10" s="1"/>
  <c r="O75" i="10" s="1"/>
  <c r="M68" i="10"/>
  <c r="N68" i="10" s="1"/>
  <c r="O68" i="10" s="1"/>
  <c r="K105" i="10" l="1"/>
  <c r="O105" i="10"/>
  <c r="O21" i="10"/>
  <c r="K21" i="10"/>
  <c r="O81" i="10"/>
  <c r="E6" i="9" l="1"/>
  <c r="F6" i="9" s="1"/>
  <c r="F5" i="9"/>
  <c r="E7" i="9" l="1"/>
  <c r="E6" i="4"/>
  <c r="E7" i="4" s="1"/>
  <c r="E8" i="9" l="1"/>
  <c r="F7" i="9"/>
  <c r="E8" i="4"/>
  <c r="F8" i="9" l="1"/>
  <c r="E9" i="9"/>
  <c r="E9" i="4"/>
  <c r="E10" i="9" l="1"/>
  <c r="F9" i="9"/>
  <c r="E10" i="4"/>
  <c r="E11" i="9" l="1"/>
  <c r="F10" i="9"/>
  <c r="E11" i="4"/>
  <c r="E12" i="9" l="1"/>
  <c r="F11" i="9"/>
  <c r="E12" i="4"/>
  <c r="F12" i="9" l="1"/>
  <c r="E13" i="9"/>
  <c r="E13" i="4"/>
  <c r="E14" i="9" l="1"/>
  <c r="F13" i="9"/>
  <c r="E14" i="4"/>
  <c r="E15" i="9" l="1"/>
  <c r="F14" i="9"/>
  <c r="E15" i="4"/>
  <c r="F15" i="9" l="1"/>
  <c r="E16" i="9"/>
  <c r="E16" i="4"/>
  <c r="F16" i="9" l="1"/>
  <c r="E17" i="9"/>
  <c r="F17" i="9" s="1"/>
  <c r="E17" i="4"/>
  <c r="F18" i="9" l="1"/>
  <c r="F17" i="4"/>
  <c r="F16" i="4"/>
  <c r="F15" i="4"/>
  <c r="F14" i="4"/>
  <c r="F13" i="4"/>
  <c r="F12" i="4"/>
  <c r="F8" i="4"/>
  <c r="F11" i="4"/>
  <c r="F10" i="4"/>
  <c r="F9" i="4"/>
  <c r="F7" i="4"/>
  <c r="F6" i="4"/>
  <c r="F5" i="4"/>
  <c r="F18" i="4" l="1"/>
  <c r="AB29" i="9" l="1"/>
  <c r="AA5" i="9"/>
  <c r="AA3" i="9" l="1"/>
  <c r="AA7" i="9"/>
  <c r="AA11" i="9"/>
  <c r="AB11" i="9" s="1"/>
  <c r="AA15" i="9"/>
  <c r="AB15" i="9" s="1"/>
  <c r="AA4" i="9"/>
  <c r="AA13" i="9"/>
  <c r="AB13" i="9" s="1"/>
  <c r="AA14" i="9"/>
  <c r="AB14" i="9" s="1"/>
  <c r="AA17" i="9"/>
  <c r="AB17" i="9" s="1"/>
  <c r="AA6" i="9"/>
  <c r="AA8" i="9"/>
  <c r="AB8" i="9" s="1"/>
  <c r="AA12" i="9"/>
  <c r="AB12" i="9" s="1"/>
  <c r="AA18" i="9"/>
  <c r="AB18" i="9" s="1"/>
  <c r="AA9" i="9"/>
  <c r="AB9" i="9" s="1"/>
  <c r="AA10" i="9"/>
  <c r="AB10" i="9" s="1"/>
  <c r="AA16" i="9"/>
  <c r="AB16" i="9" s="1"/>
  <c r="AB20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<sst xmlns="http://schemas.openxmlformats.org/spreadsheetml/2006/main" count="120" uniqueCount="73">
  <si>
    <t>self-part of the intermediate scattering function</t>
  </si>
  <si>
    <t xml:space="preserve"> first row is Q values</t>
  </si>
  <si>
    <t xml:space="preserve"> </t>
  </si>
  <si>
    <t xml:space="preserve"> timestep</t>
  </si>
  <si>
    <t>EISF</t>
  </si>
  <si>
    <t>Q</t>
  </si>
  <si>
    <t>Total residual</t>
  </si>
  <si>
    <t>Dr ps-1</t>
  </si>
  <si>
    <t>Dr s-1</t>
  </si>
  <si>
    <t>Isotropic Radius</t>
  </si>
  <si>
    <t>Radius -&gt;</t>
  </si>
  <si>
    <t>3 site 'n' -&gt;</t>
  </si>
  <si>
    <t>Uniaxial  'n' -&gt;</t>
  </si>
  <si>
    <t>Confined radius -&gt;</t>
  </si>
  <si>
    <t>#Num</t>
  </si>
  <si>
    <t>Experimental</t>
  </si>
  <si>
    <t>Error</t>
  </si>
  <si>
    <t>Isotropic Rotation Model</t>
  </si>
  <si>
    <t xml:space="preserve"> Isotropic rotation (0.96)</t>
  </si>
  <si>
    <t>residuals</t>
  </si>
  <si>
    <t>3-site rotation (1)</t>
  </si>
  <si>
    <t>residual</t>
  </si>
  <si>
    <t>Uniaxial Rotation</t>
  </si>
  <si>
    <t>Uniaxial rotation (1)</t>
  </si>
  <si>
    <t>res</t>
  </si>
  <si>
    <t>Confined volume Volino model</t>
  </si>
  <si>
    <t>qr</t>
  </si>
  <si>
    <t>Confined volume (Mobile Fraction)</t>
  </si>
  <si>
    <t xml:space="preserve">Mobile Fraction and total residual -&gt; </t>
  </si>
  <si>
    <t>Ratio  --&gt;&gt;</t>
  </si>
  <si>
    <t>Mobile frac + Residuals ------&gt;</t>
  </si>
  <si>
    <t>HWHM (ps-1)</t>
  </si>
  <si>
    <t>AVG Dr</t>
  </si>
  <si>
    <t>Uniaxial n -&gt;</t>
  </si>
  <si>
    <r>
      <t>2 site/</t>
    </r>
    <r>
      <rPr>
        <sz val="11"/>
        <color theme="7"/>
        <rFont val="Calibri"/>
        <family val="2"/>
        <scheme val="minor"/>
      </rPr>
      <t>uniaxial</t>
    </r>
    <r>
      <rPr>
        <sz val="11"/>
        <color theme="9"/>
        <rFont val="Calibri"/>
        <family val="2"/>
        <scheme val="minor"/>
      </rPr>
      <t xml:space="preserve"> radius</t>
    </r>
  </si>
  <si>
    <t>Vol Frac</t>
  </si>
  <si>
    <t>Uni Frac</t>
  </si>
  <si>
    <t>Iso Frac</t>
  </si>
  <si>
    <t>SUM</t>
  </si>
  <si>
    <t>3 Comb Vol+Uni+iso (Mobile Fraction)</t>
  </si>
  <si>
    <t>Q2</t>
  </si>
  <si>
    <t>model</t>
  </si>
  <si>
    <t>residuals^2</t>
  </si>
  <si>
    <t>lowQ</t>
  </si>
  <si>
    <t>low Q residuals</t>
  </si>
  <si>
    <t>Sum residuals -&gt;</t>
  </si>
  <si>
    <t>Sum Residual</t>
  </si>
  <si>
    <t>total res</t>
  </si>
  <si>
    <t>Residence time (t)</t>
  </si>
  <si>
    <t>Jump distance (d)</t>
  </si>
  <si>
    <t>Sum Residuals (higher Q) -&gt;</t>
  </si>
  <si>
    <t>mev</t>
  </si>
  <si>
    <t>ps</t>
  </si>
  <si>
    <t>Ds (jump model)</t>
  </si>
  <si>
    <t>Ds (jump model) m2s-1</t>
  </si>
  <si>
    <t>high Q</t>
  </si>
  <si>
    <t>Ds (Volino)</t>
  </si>
  <si>
    <t>Radius of confinement -&gt;</t>
  </si>
  <si>
    <t>Q^2 value of plateuing -&gt;</t>
  </si>
  <si>
    <t>Low Q</t>
  </si>
  <si>
    <t>FIT to SS or HR</t>
  </si>
  <si>
    <t>Jump len</t>
  </si>
  <si>
    <t>Residence time</t>
  </si>
  <si>
    <t>Sum Resd</t>
  </si>
  <si>
    <t>Isotropic Rotation</t>
  </si>
  <si>
    <t>3-site Rotation</t>
  </si>
  <si>
    <t>Calculated</t>
  </si>
  <si>
    <t>Confined volume</t>
  </si>
  <si>
    <t>Confined volume (0.86)</t>
  </si>
  <si>
    <t>Confined volume &amp; Isotropic rotation (1)</t>
  </si>
  <si>
    <t>Chudley-Elliot Model</t>
  </si>
  <si>
    <t>Singwi-Sjölander Model</t>
  </si>
  <si>
    <t>Ds (Volino model) m2s-1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</si>
</sst>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" fontId="0" fillId="0" borderId="0" xfId="0" applyNumberFormat="1"/>
    <xf numFmtId="1" fontId="0" fillId="0" borderId="0" xfId="0" applyNumberFormat="1"/>
    <xf numFmtId="0" fontId="21" fillId="0" borderId="0" xfId="0" applyFont="1"/>
    <xf numFmtId="0" fontId="22" fillId="33" borderId="0" xfId="0" applyFont="1" applyFill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16" fillId="0" borderId="0" xfId="0" applyFont="1"/>
    <xf numFmtId="0" fontId="16" fillId="34" borderId="0" xfId="0" applyFont="1" applyFill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ISF!$D$2</c:f>
              <c:strCache>
                <c:ptCount val="1"/>
                <c:pt idx="0">
                  <c:v>0.2435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3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ISF!$A$4:$A$1005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ISF!$D$4:$D$1005</c:f>
              <c:numCache>
                <c:formatCode>General</c:formatCode>
                <c:ptCount val="1002"/>
                <c:pt idx="0">
                  <c:v>0.98005511443699</c:v>
                </c:pt>
                <c:pt idx="1">
                  <c:v>0.97177518741289004</c:v>
                </c:pt>
                <c:pt idx="2">
                  <c:v>0.96496989110224995</c:v>
                </c:pt>
                <c:pt idx="3">
                  <c:v>0.95929769888486305</c:v>
                </c:pt>
                <c:pt idx="4">
                  <c:v>0.95430322977469195</c:v>
                </c:pt>
                <c:pt idx="5">
                  <c:v>0.94910423880948502</c:v>
                </c:pt>
                <c:pt idx="6">
                  <c:v>0.94368569046862805</c:v>
                </c:pt>
                <c:pt idx="7">
                  <c:v>0.93943560852616204</c:v>
                </c:pt>
                <c:pt idx="8">
                  <c:v>0.93525214911499099</c:v>
                </c:pt>
                <c:pt idx="9">
                  <c:v>0.93191809852920804</c:v>
                </c:pt>
                <c:pt idx="10">
                  <c:v>0.92727172867838403</c:v>
                </c:pt>
                <c:pt idx="11">
                  <c:v>0.92387125738821796</c:v>
                </c:pt>
                <c:pt idx="12">
                  <c:v>0.92019653088390196</c:v>
                </c:pt>
                <c:pt idx="13">
                  <c:v>0.91639837148945602</c:v>
                </c:pt>
                <c:pt idx="14">
                  <c:v>0.91267690949733404</c:v>
                </c:pt>
                <c:pt idx="15">
                  <c:v>0.90887110137896598</c:v>
                </c:pt>
                <c:pt idx="16">
                  <c:v>0.90504447525910003</c:v>
                </c:pt>
                <c:pt idx="17">
                  <c:v>0.90082962875204897</c:v>
                </c:pt>
                <c:pt idx="18">
                  <c:v>0.89660614516410797</c:v>
                </c:pt>
                <c:pt idx="19">
                  <c:v>0.89328101593463805</c:v>
                </c:pt>
                <c:pt idx="20">
                  <c:v>0.88972496301840098</c:v>
                </c:pt>
                <c:pt idx="21">
                  <c:v>0.88744615361585399</c:v>
                </c:pt>
                <c:pt idx="22">
                  <c:v>0.88318342482954604</c:v>
                </c:pt>
                <c:pt idx="23">
                  <c:v>0.87924867883114699</c:v>
                </c:pt>
                <c:pt idx="24">
                  <c:v>0.87579161532097605</c:v>
                </c:pt>
                <c:pt idx="25">
                  <c:v>0.87303248581253401</c:v>
                </c:pt>
                <c:pt idx="26">
                  <c:v>0.86962367463412005</c:v>
                </c:pt>
                <c:pt idx="27">
                  <c:v>0.86663853274984703</c:v>
                </c:pt>
                <c:pt idx="28">
                  <c:v>0.86372028127732903</c:v>
                </c:pt>
                <c:pt idx="29">
                  <c:v>0.86064071076667803</c:v>
                </c:pt>
                <c:pt idx="30">
                  <c:v>0.85803348615038999</c:v>
                </c:pt>
                <c:pt idx="31">
                  <c:v>0.85464990433382904</c:v>
                </c:pt>
                <c:pt idx="32">
                  <c:v>0.85208144098761096</c:v>
                </c:pt>
                <c:pt idx="33">
                  <c:v>0.84931998293927902</c:v>
                </c:pt>
                <c:pt idx="34">
                  <c:v>0.84566897775013306</c:v>
                </c:pt>
                <c:pt idx="35">
                  <c:v>0.84314340311924796</c:v>
                </c:pt>
                <c:pt idx="36">
                  <c:v>0.84025704507155896</c:v>
                </c:pt>
                <c:pt idx="37">
                  <c:v>0.83813578537664801</c:v>
                </c:pt>
                <c:pt idx="38">
                  <c:v>0.83604918489322899</c:v>
                </c:pt>
                <c:pt idx="39">
                  <c:v>0.83325241708700704</c:v>
                </c:pt>
                <c:pt idx="40">
                  <c:v>0.83082309153562495</c:v>
                </c:pt>
                <c:pt idx="41">
                  <c:v>0.82860239835635496</c:v>
                </c:pt>
                <c:pt idx="42">
                  <c:v>0.82630039488477802</c:v>
                </c:pt>
                <c:pt idx="43">
                  <c:v>0.82350549351650204</c:v>
                </c:pt>
                <c:pt idx="44">
                  <c:v>0.82037481228282305</c:v>
                </c:pt>
                <c:pt idx="45">
                  <c:v>0.81824410317580498</c:v>
                </c:pt>
                <c:pt idx="46">
                  <c:v>0.816559914766257</c:v>
                </c:pt>
                <c:pt idx="47">
                  <c:v>0.81384446576472802</c:v>
                </c:pt>
                <c:pt idx="48">
                  <c:v>0.811318016639203</c:v>
                </c:pt>
                <c:pt idx="49">
                  <c:v>0.80831274112768903</c:v>
                </c:pt>
                <c:pt idx="50">
                  <c:v>0.80500412850662495</c:v>
                </c:pt>
                <c:pt idx="51">
                  <c:v>0.80292430548527305</c:v>
                </c:pt>
                <c:pt idx="52">
                  <c:v>0.80131383005271895</c:v>
                </c:pt>
                <c:pt idx="53">
                  <c:v>0.79777076437289196</c:v>
                </c:pt>
                <c:pt idx="54">
                  <c:v>0.79541686197428296</c:v>
                </c:pt>
                <c:pt idx="55">
                  <c:v>0.79279885961166296</c:v>
                </c:pt>
                <c:pt idx="56">
                  <c:v>0.790841633181531</c:v>
                </c:pt>
                <c:pt idx="57">
                  <c:v>0.788182824862109</c:v>
                </c:pt>
                <c:pt idx="58">
                  <c:v>0.78559785443889096</c:v>
                </c:pt>
                <c:pt idx="59">
                  <c:v>0.78365349740015799</c:v>
                </c:pt>
                <c:pt idx="60">
                  <c:v>0.78072555380756403</c:v>
                </c:pt>
                <c:pt idx="61">
                  <c:v>0.77955402912338001</c:v>
                </c:pt>
                <c:pt idx="62">
                  <c:v>0.776650405370504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E4D-46B1-9726-0AA47360FC90}"/>
            </c:ext>
          </c:extLst>
        </c:ser>
        <c:ser>
          <c:idx val="0"/>
          <c:order val="1"/>
          <c:tx>
            <c:strRef>
              <c:f>ISF!$I$2</c:f>
              <c:strCache>
                <c:ptCount val="1"/>
                <c:pt idx="0">
                  <c:v>1.0108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ISF!$A$3:$A$1004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ISF!$I$3:$I$1004</c:f>
              <c:numCache>
                <c:formatCode>General</c:formatCode>
                <c:ptCount val="1002"/>
                <c:pt idx="0">
                  <c:v>1</c:v>
                </c:pt>
                <c:pt idx="1">
                  <c:v>0.74088139498526495</c:v>
                </c:pt>
                <c:pt idx="2">
                  <c:v>0.67029996592858798</c:v>
                </c:pt>
                <c:pt idx="3">
                  <c:v>0.62289548378418802</c:v>
                </c:pt>
                <c:pt idx="4">
                  <c:v>0.58841811551845802</c:v>
                </c:pt>
                <c:pt idx="5">
                  <c:v>0.56010883137689804</c:v>
                </c:pt>
                <c:pt idx="6">
                  <c:v>0.53343123801394898</c:v>
                </c:pt>
                <c:pt idx="7">
                  <c:v>0.51070942782371198</c:v>
                </c:pt>
                <c:pt idx="8">
                  <c:v>0.49651889797930598</c:v>
                </c:pt>
                <c:pt idx="9">
                  <c:v>0.47968603993204001</c:v>
                </c:pt>
                <c:pt idx="10">
                  <c:v>0.46814024806891802</c:v>
                </c:pt>
                <c:pt idx="11">
                  <c:v>0.45787442855737798</c:v>
                </c:pt>
                <c:pt idx="12">
                  <c:v>0.448681882198396</c:v>
                </c:pt>
                <c:pt idx="13">
                  <c:v>0.437303372566267</c:v>
                </c:pt>
                <c:pt idx="14">
                  <c:v>0.42660532906951398</c:v>
                </c:pt>
                <c:pt idx="15">
                  <c:v>0.41780654298305803</c:v>
                </c:pt>
                <c:pt idx="16">
                  <c:v>0.41164207695805799</c:v>
                </c:pt>
                <c:pt idx="17">
                  <c:v>0.402703632231806</c:v>
                </c:pt>
                <c:pt idx="18">
                  <c:v>0.39500311853786801</c:v>
                </c:pt>
                <c:pt idx="19">
                  <c:v>0.38909897027624202</c:v>
                </c:pt>
                <c:pt idx="20">
                  <c:v>0.38342930611327802</c:v>
                </c:pt>
                <c:pt idx="21">
                  <c:v>0.37765563921415302</c:v>
                </c:pt>
                <c:pt idx="22">
                  <c:v>0.376331997647536</c:v>
                </c:pt>
                <c:pt idx="23">
                  <c:v>0.365734957753442</c:v>
                </c:pt>
                <c:pt idx="24">
                  <c:v>0.35981929882693098</c:v>
                </c:pt>
                <c:pt idx="25">
                  <c:v>0.35544738947328902</c:v>
                </c:pt>
                <c:pt idx="26">
                  <c:v>0.35257440037741</c:v>
                </c:pt>
                <c:pt idx="27">
                  <c:v>0.34901565584572503</c:v>
                </c:pt>
                <c:pt idx="28">
                  <c:v>0.34599399193885699</c:v>
                </c:pt>
                <c:pt idx="29">
                  <c:v>0.34342813819908902</c:v>
                </c:pt>
                <c:pt idx="30">
                  <c:v>0.33852042589604597</c:v>
                </c:pt>
                <c:pt idx="31">
                  <c:v>0.33503918425850499</c:v>
                </c:pt>
                <c:pt idx="32">
                  <c:v>0.32931058703023403</c:v>
                </c:pt>
                <c:pt idx="33">
                  <c:v>0.32767408006443399</c:v>
                </c:pt>
                <c:pt idx="34">
                  <c:v>0.32612462981560703</c:v>
                </c:pt>
                <c:pt idx="35">
                  <c:v>0.324368531365063</c:v>
                </c:pt>
                <c:pt idx="36">
                  <c:v>0.32274761630479398</c:v>
                </c:pt>
                <c:pt idx="37">
                  <c:v>0.32138081551180098</c:v>
                </c:pt>
                <c:pt idx="38">
                  <c:v>0.31887106247865799</c:v>
                </c:pt>
                <c:pt idx="39">
                  <c:v>0.31492848816868801</c:v>
                </c:pt>
                <c:pt idx="40">
                  <c:v>0.31329960978253901</c:v>
                </c:pt>
                <c:pt idx="41">
                  <c:v>0.31244911217103</c:v>
                </c:pt>
                <c:pt idx="42">
                  <c:v>0.310612300284418</c:v>
                </c:pt>
                <c:pt idx="43">
                  <c:v>0.30916959583032799</c:v>
                </c:pt>
                <c:pt idx="44">
                  <c:v>0.304625437509289</c:v>
                </c:pt>
                <c:pt idx="45">
                  <c:v>0.306144654065229</c:v>
                </c:pt>
                <c:pt idx="46">
                  <c:v>0.304942500495544</c:v>
                </c:pt>
                <c:pt idx="47">
                  <c:v>0.30459239715986203</c:v>
                </c:pt>
                <c:pt idx="48">
                  <c:v>0.30353534879051097</c:v>
                </c:pt>
                <c:pt idx="49">
                  <c:v>0.30211521425728</c:v>
                </c:pt>
                <c:pt idx="50">
                  <c:v>0.30109785556886498</c:v>
                </c:pt>
                <c:pt idx="51">
                  <c:v>0.29712501251586798</c:v>
                </c:pt>
                <c:pt idx="52">
                  <c:v>0.29795533964252602</c:v>
                </c:pt>
                <c:pt idx="53">
                  <c:v>0.29687554594613902</c:v>
                </c:pt>
                <c:pt idx="54">
                  <c:v>0.296070733480295</c:v>
                </c:pt>
                <c:pt idx="55">
                  <c:v>0.292960229255747</c:v>
                </c:pt>
                <c:pt idx="56">
                  <c:v>0.29099685846218798</c:v>
                </c:pt>
                <c:pt idx="57">
                  <c:v>0.29124862760991499</c:v>
                </c:pt>
                <c:pt idx="58">
                  <c:v>0.289500181955818</c:v>
                </c:pt>
                <c:pt idx="59">
                  <c:v>0.29063219659334999</c:v>
                </c:pt>
                <c:pt idx="60">
                  <c:v>0.28847504884874298</c:v>
                </c:pt>
                <c:pt idx="61">
                  <c:v>0.286412719649212</c:v>
                </c:pt>
                <c:pt idx="62">
                  <c:v>0.28621725871065501</c:v>
                </c:pt>
                <c:pt idx="63">
                  <c:v>0.28497874006068502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E4D-46B1-9726-0AA47360FC90}"/>
            </c:ext>
          </c:extLst>
        </c:ser>
        <c:ser>
          <c:idx val="2"/>
          <c:order val="2"/>
          <c:tx>
            <c:strRef>
              <c:f>ISF!$Q$2</c:f>
              <c:strCache>
                <c:ptCount val="1"/>
                <c:pt idx="0">
                  <c:v>1.7982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ISF!$A$3:$A$1004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ISF!$Q$3:$Q$1004</c:f>
              <c:numCache>
                <c:formatCode>General</c:formatCode>
                <c:ptCount val="1002"/>
                <c:pt idx="0">
                  <c:v>1</c:v>
                </c:pt>
                <c:pt idx="1">
                  <c:v>0.46895921397512502</c:v>
                </c:pt>
                <c:pt idx="2">
                  <c:v>0.39062597597485599</c:v>
                </c:pt>
                <c:pt idx="3">
                  <c:v>0.33953374210698301</c:v>
                </c:pt>
                <c:pt idx="4">
                  <c:v>0.30630434121592898</c:v>
                </c:pt>
                <c:pt idx="5">
                  <c:v>0.28350715774128599</c:v>
                </c:pt>
                <c:pt idx="6">
                  <c:v>0.26137533692880899</c:v>
                </c:pt>
                <c:pt idx="7">
                  <c:v>0.245188266396136</c:v>
                </c:pt>
                <c:pt idx="8">
                  <c:v>0.23846454327793801</c:v>
                </c:pt>
                <c:pt idx="9">
                  <c:v>0.22461751832812299</c:v>
                </c:pt>
                <c:pt idx="10">
                  <c:v>0.22159959109520999</c:v>
                </c:pt>
                <c:pt idx="11">
                  <c:v>0.21434219478587499</c:v>
                </c:pt>
                <c:pt idx="12">
                  <c:v>0.209083129953614</c:v>
                </c:pt>
                <c:pt idx="13">
                  <c:v>0.20126055498450701</c:v>
                </c:pt>
                <c:pt idx="14">
                  <c:v>0.19314237983677299</c:v>
                </c:pt>
                <c:pt idx="15">
                  <c:v>0.189618935415266</c:v>
                </c:pt>
                <c:pt idx="16">
                  <c:v>0.18929467678895101</c:v>
                </c:pt>
                <c:pt idx="17">
                  <c:v>0.18448998843581199</c:v>
                </c:pt>
                <c:pt idx="18">
                  <c:v>0.181074537351024</c:v>
                </c:pt>
                <c:pt idx="19">
                  <c:v>0.179461228327669</c:v>
                </c:pt>
                <c:pt idx="20">
                  <c:v>0.17657310059981901</c:v>
                </c:pt>
                <c:pt idx="21">
                  <c:v>0.17413736559828899</c:v>
                </c:pt>
                <c:pt idx="22">
                  <c:v>0.17667591910983901</c:v>
                </c:pt>
                <c:pt idx="23">
                  <c:v>0.16915572246300001</c:v>
                </c:pt>
                <c:pt idx="24">
                  <c:v>0.16728646607461201</c:v>
                </c:pt>
                <c:pt idx="25">
                  <c:v>0.16561158915294</c:v>
                </c:pt>
                <c:pt idx="26">
                  <c:v>0.16454490128565</c:v>
                </c:pt>
                <c:pt idx="27">
                  <c:v>0.16184061362517699</c:v>
                </c:pt>
                <c:pt idx="28">
                  <c:v>0.16280029996234599</c:v>
                </c:pt>
                <c:pt idx="29">
                  <c:v>0.161063129992457</c:v>
                </c:pt>
                <c:pt idx="30">
                  <c:v>0.16117193748921499</c:v>
                </c:pt>
                <c:pt idx="31">
                  <c:v>0.15785969501439201</c:v>
                </c:pt>
                <c:pt idx="32">
                  <c:v>0.157718465551626</c:v>
                </c:pt>
                <c:pt idx="33">
                  <c:v>0.156419028791565</c:v>
                </c:pt>
                <c:pt idx="34">
                  <c:v>0.15657779773861299</c:v>
                </c:pt>
                <c:pt idx="35">
                  <c:v>0.15475384510496101</c:v>
                </c:pt>
                <c:pt idx="36">
                  <c:v>0.15453770840616801</c:v>
                </c:pt>
                <c:pt idx="37">
                  <c:v>0.153236303670716</c:v>
                </c:pt>
                <c:pt idx="38">
                  <c:v>0.15489425338983301</c:v>
                </c:pt>
                <c:pt idx="39">
                  <c:v>0.15279588142678499</c:v>
                </c:pt>
                <c:pt idx="40">
                  <c:v>0.149708526890931</c:v>
                </c:pt>
                <c:pt idx="41">
                  <c:v>0.14945096907442901</c:v>
                </c:pt>
                <c:pt idx="42">
                  <c:v>0.14915652224362699</c:v>
                </c:pt>
                <c:pt idx="43">
                  <c:v>0.14846223365542599</c:v>
                </c:pt>
                <c:pt idx="44">
                  <c:v>0.14821020643216601</c:v>
                </c:pt>
                <c:pt idx="45">
                  <c:v>0.148278401901694</c:v>
                </c:pt>
                <c:pt idx="46">
                  <c:v>0.14932870978139601</c:v>
                </c:pt>
                <c:pt idx="47">
                  <c:v>0.14989701479316</c:v>
                </c:pt>
                <c:pt idx="48">
                  <c:v>0.147692136103486</c:v>
                </c:pt>
                <c:pt idx="49">
                  <c:v>0.14890100987191901</c:v>
                </c:pt>
                <c:pt idx="50">
                  <c:v>0.150266804938052</c:v>
                </c:pt>
                <c:pt idx="51">
                  <c:v>0.14655368100888899</c:v>
                </c:pt>
                <c:pt idx="52">
                  <c:v>0.14617687029821699</c:v>
                </c:pt>
                <c:pt idx="53">
                  <c:v>0.147143610615211</c:v>
                </c:pt>
                <c:pt idx="54">
                  <c:v>0.14592952810979401</c:v>
                </c:pt>
                <c:pt idx="55">
                  <c:v>0.143371653543303</c:v>
                </c:pt>
                <c:pt idx="56">
                  <c:v>0.14323634786339901</c:v>
                </c:pt>
                <c:pt idx="57">
                  <c:v>0.141965288691833</c:v>
                </c:pt>
                <c:pt idx="58">
                  <c:v>0.14143973602183901</c:v>
                </c:pt>
                <c:pt idx="59">
                  <c:v>0.14320082985247301</c:v>
                </c:pt>
                <c:pt idx="60">
                  <c:v>0.14273476180741901</c:v>
                </c:pt>
                <c:pt idx="61">
                  <c:v>0.13863323761346399</c:v>
                </c:pt>
                <c:pt idx="62">
                  <c:v>0.14097319231910399</c:v>
                </c:pt>
                <c:pt idx="63">
                  <c:v>0.140050002916078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E4D-46B1-9726-0AA47360F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794448"/>
        <c:axId val="778795432"/>
      </c:scatterChart>
      <c:valAx>
        <c:axId val="77879444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Log(t)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5432"/>
        <c:crosses val="autoZero"/>
        <c:crossBetween val="midCat"/>
      </c:valAx>
      <c:valAx>
        <c:axId val="77879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ISF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4448"/>
        <c:crossesAt val="0.1"/>
        <c:crossBetween val="midCat"/>
      </c:valAx>
    </c:plotArea>
    <c:legend>
      <c:legendPos val="r"/>
      <c:overlay val="0"/>
      <c:txPr>
        <a:bodyPr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marker>
            <c:symbol val="square"/>
            <c:size val="3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ISF_fit!$A$4:$A$1005</c:f>
              <c:numCache>
                <c:formatCode>General</c:formatCode>
                <c:ptCount val="100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</c:numCache>
            </c:numRef>
          </c:xVal>
          <c:yVal>
            <c:numRef>
              <c:f>ISF_fit!$D$4:$D$1005</c:f>
              <c:numCache>
                <c:formatCode>General</c:formatCode>
                <c:ptCount val="1002"/>
                <c:pt idx="0">
                  <c:v>0.971453083946202</c:v>
                </c:pt>
                <c:pt idx="1">
                  <c:v>0.96385464289977696</c:v>
                </c:pt>
                <c:pt idx="2">
                  <c:v>0.95793631405616697</c:v>
                </c:pt>
                <c:pt idx="3">
                  <c:v>0.95287761495605905</c:v>
                </c:pt>
                <c:pt idx="4">
                  <c:v>0.94827180695441904</c:v>
                </c:pt>
                <c:pt idx="5">
                  <c:v>0.94391708503042104</c:v>
                </c:pt>
                <c:pt idx="6">
                  <c:v>0.93971315310869896</c:v>
                </c:pt>
                <c:pt idx="7">
                  <c:v>0.93560999729686201</c:v>
                </c:pt>
                <c:pt idx="8">
                  <c:v>0.93158251298529604</c:v>
                </c:pt>
                <c:pt idx="9">
                  <c:v>0.92761793748141197</c:v>
                </c:pt>
                <c:pt idx="10">
                  <c:v>0.92370962528311895</c:v>
                </c:pt>
                <c:pt idx="11">
                  <c:v>0.91985396489058502</c:v>
                </c:pt>
                <c:pt idx="12">
                  <c:v>0.91604885163666705</c:v>
                </c:pt>
                <c:pt idx="13">
                  <c:v>0.91229293122100696</c:v>
                </c:pt>
                <c:pt idx="14">
                  <c:v>0.90858522497777905</c:v>
                </c:pt>
                <c:pt idx="15">
                  <c:v>0.90492494421846803</c:v>
                </c:pt>
                <c:pt idx="16">
                  <c:v>0.90131139822501605</c:v>
                </c:pt>
                <c:pt idx="17">
                  <c:v>0.89774394862903095</c:v>
                </c:pt>
                <c:pt idx="18">
                  <c:v>0.89422198676687703</c:v>
                </c:pt>
                <c:pt idx="19">
                  <c:v>0.89074492241541303</c:v>
                </c:pt>
                <c:pt idx="20">
                  <c:v>0.88731217816525798</c:v>
                </c:pt>
                <c:pt idx="21">
                  <c:v>0.88392318658693303</c:v>
                </c:pt>
                <c:pt idx="22">
                  <c:v>0.88057738878093705</c:v>
                </c:pt>
                <c:pt idx="23">
                  <c:v>0.87727423361388102</c:v>
                </c:pt>
                <c:pt idx="24">
                  <c:v>0.87401317729500205</c:v>
                </c:pt>
                <c:pt idx="25">
                  <c:v>0.87079368312186201</c:v>
                </c:pt>
                <c:pt idx="26">
                  <c:v>0.86761522131039204</c:v>
                </c:pt>
                <c:pt idx="27">
                  <c:v>0.86447726886729204</c:v>
                </c:pt>
                <c:pt idx="28">
                  <c:v>0.86137930948395203</c:v>
                </c:pt>
                <c:pt idx="29">
                  <c:v>0.85832083344157895</c:v>
                </c:pt>
                <c:pt idx="30">
                  <c:v>0.85530133752242499</c:v>
                </c:pt>
                <c:pt idx="31">
                  <c:v>0.85232032492455301</c:v>
                </c:pt>
                <c:pt idx="32">
                  <c:v>0.84937730517889498</c:v>
                </c:pt>
                <c:pt idx="33">
                  <c:v>0.84647179406795803</c:v>
                </c:pt>
                <c:pt idx="34">
                  <c:v>0.84360331354585705</c:v>
                </c:pt>
                <c:pt idx="35">
                  <c:v>0.84077139165951997</c:v>
                </c:pt>
                <c:pt idx="36">
                  <c:v>0.83797556247095895</c:v>
                </c:pt>
                <c:pt idx="37">
                  <c:v>0.835215365980578</c:v>
                </c:pt>
                <c:pt idx="38">
                  <c:v>0.83249034805146704</c:v>
                </c:pt>
                <c:pt idx="39">
                  <c:v>0.82980006033467901</c:v>
                </c:pt>
                <c:pt idx="40">
                  <c:v>0.82714406019545195</c:v>
                </c:pt>
                <c:pt idx="41">
                  <c:v>0.82452191064038505</c:v>
                </c:pt>
                <c:pt idx="42">
                  <c:v>0.82193318024553497</c:v>
                </c:pt>
                <c:pt idx="43">
                  <c:v>0.81937744308543703</c:v>
                </c:pt>
                <c:pt idx="44">
                  <c:v>0.81685427866302296</c:v>
                </c:pt>
                <c:pt idx="45">
                  <c:v>0.814363271840439</c:v>
                </c:pt>
                <c:pt idx="46">
                  <c:v>0.81190401277074098</c:v>
                </c:pt>
                <c:pt idx="47">
                  <c:v>0.80947609683046395</c:v>
                </c:pt>
                <c:pt idx="48">
                  <c:v>0.80707912455304598</c:v>
                </c:pt>
                <c:pt idx="49">
                  <c:v>0.80471270156310903</c:v>
                </c:pt>
                <c:pt idx="50">
                  <c:v>0.80237643851156604</c:v>
                </c:pt>
                <c:pt idx="51">
                  <c:v>0.80006995101156497</c:v>
                </c:pt>
                <c:pt idx="52">
                  <c:v>0.79779285957524404</c:v>
                </c:pt>
                <c:pt idx="53">
                  <c:v>0.79554478955129504</c:v>
                </c:pt>
                <c:pt idx="54">
                  <c:v>0.79332537106332102</c:v>
                </c:pt>
                <c:pt idx="55">
                  <c:v>0.79113423894898005</c:v>
                </c:pt>
                <c:pt idx="56">
                  <c:v>0.78897103269990698</c:v>
                </c:pt>
                <c:pt idx="57">
                  <c:v>0.78683539640239397</c:v>
                </c:pt>
                <c:pt idx="58">
                  <c:v>0.784726978678839</c:v>
                </c:pt>
                <c:pt idx="59">
                  <c:v>0.78264543262992603</c:v>
                </c:pt>
                <c:pt idx="60">
                  <c:v>0.78059041577755395</c:v>
                </c:pt>
                <c:pt idx="61">
                  <c:v>0.77856159000848801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7-4E06-A6E2-7B77F83A5864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ISF_fit!$A$3:$A$1004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ISF_fit!$I$3:$I$1004</c:f>
              <c:numCache>
                <c:formatCode>General</c:formatCode>
                <c:ptCount val="1002"/>
                <c:pt idx="0">
                  <c:v>0.75951594662495003</c:v>
                </c:pt>
                <c:pt idx="1">
                  <c:v>0.65733946276550004</c:v>
                </c:pt>
                <c:pt idx="2">
                  <c:v>0.60697000837619997</c:v>
                </c:pt>
                <c:pt idx="3">
                  <c:v>0.57649921915282398</c:v>
                </c:pt>
                <c:pt idx="4">
                  <c:v>0.55412461118146195</c:v>
                </c:pt>
                <c:pt idx="5">
                  <c:v>0.535450615401872</c:v>
                </c:pt>
                <c:pt idx="6">
                  <c:v>0.51881227546306496</c:v>
                </c:pt>
                <c:pt idx="7">
                  <c:v>0.50355310822016597</c:v>
                </c:pt>
                <c:pt idx="8">
                  <c:v>0.48939077524946301</c:v>
                </c:pt>
                <c:pt idx="9">
                  <c:v>0.47618332645452899</c:v>
                </c:pt>
                <c:pt idx="10">
                  <c:v>0.46384295613332699</c:v>
                </c:pt>
                <c:pt idx="11">
                  <c:v>0.452304087772395</c:v>
                </c:pt>
                <c:pt idx="12">
                  <c:v>0.441511474248102</c:v>
                </c:pt>
                <c:pt idx="13">
                  <c:v>0.43141567774189998</c:v>
                </c:pt>
                <c:pt idx="14">
                  <c:v>0.42197127597164402</c:v>
                </c:pt>
                <c:pt idx="15">
                  <c:v>0.413136080664533</c:v>
                </c:pt>
                <c:pt idx="16">
                  <c:v>0.40487073656786698</c:v>
                </c:pt>
                <c:pt idx="17">
                  <c:v>0.397138467884882</c:v>
                </c:pt>
                <c:pt idx="18">
                  <c:v>0.38990488582673499</c:v>
                </c:pt>
                <c:pt idx="19">
                  <c:v>0.38313782505898097</c:v>
                </c:pt>
                <c:pt idx="20">
                  <c:v>0.37680719676560498</c:v>
                </c:pt>
                <c:pt idx="21">
                  <c:v>0.370884853424368</c:v>
                </c:pt>
                <c:pt idx="22">
                  <c:v>0.36534446312623597</c:v>
                </c:pt>
                <c:pt idx="23">
                  <c:v>0.36016139230341399</c:v>
                </c:pt>
                <c:pt idx="24">
                  <c:v>0.35531259613225902</c:v>
                </c:pt>
                <c:pt idx="25">
                  <c:v>0.35077651604557403</c:v>
                </c:pt>
                <c:pt idx="26">
                  <c:v>0.34653298386984399</c:v>
                </c:pt>
                <c:pt idx="27">
                  <c:v>0.34256313215055501</c:v>
                </c:pt>
                <c:pt idx="28">
                  <c:v>0.33884931026302201</c:v>
                </c:pt>
                <c:pt idx="29">
                  <c:v>0.33537500593426101</c:v>
                </c:pt>
                <c:pt idx="30">
                  <c:v>0.33212477182649702</c:v>
                </c:pt>
                <c:pt idx="31">
                  <c:v>0.32908415685564002</c:v>
                </c:pt>
                <c:pt idx="32">
                  <c:v>0.32623964193933602</c:v>
                </c:pt>
                <c:pt idx="33">
                  <c:v>0.32357857988884903</c:v>
                </c:pt>
                <c:pt idx="34">
                  <c:v>0.321089139177552</c:v>
                </c:pt>
                <c:pt idx="35">
                  <c:v>0.31876025133597302</c:v>
                </c:pt>
                <c:pt idx="36">
                  <c:v>0.316581561739534</c:v>
                </c:pt>
                <c:pt idx="37">
                  <c:v>0.31454338357015699</c:v>
                </c:pt>
                <c:pt idx="38">
                  <c:v>0.31263665474705599</c:v>
                </c:pt>
                <c:pt idx="39">
                  <c:v>0.31085289763520402</c:v>
                </c:pt>
                <c:pt idx="40">
                  <c:v>0.30918418135235798</c:v>
                </c:pt>
                <c:pt idx="41">
                  <c:v>0.30762308650702502</c:v>
                </c:pt>
                <c:pt idx="42">
                  <c:v>0.306162672210614</c:v>
                </c:pt>
                <c:pt idx="43">
                  <c:v>0.30479644521707899</c:v>
                </c:pt>
                <c:pt idx="44">
                  <c:v>0.30351833105286402</c:v>
                </c:pt>
                <c:pt idx="45">
                  <c:v>0.30232264700877998</c:v>
                </c:pt>
                <c:pt idx="46">
                  <c:v>0.30120407687372902</c:v>
                </c:pt>
                <c:pt idx="47">
                  <c:v>0.30015764729793998</c:v>
                </c:pt>
                <c:pt idx="48">
                  <c:v>0.29917870568062699</c:v>
                </c:pt>
                <c:pt idx="49">
                  <c:v>0.29826289948374402</c:v>
                </c:pt>
                <c:pt idx="50">
                  <c:v>0.29740615687987998</c:v>
                </c:pt>
                <c:pt idx="51">
                  <c:v>0.29660466864822699</c:v>
                </c:pt>
                <c:pt idx="52">
                  <c:v>0.29585487123815202</c:v>
                </c:pt>
                <c:pt idx="53">
                  <c:v>0.29515343092505503</c:v>
                </c:pt>
                <c:pt idx="54">
                  <c:v>0.29449722898806802</c:v>
                </c:pt>
                <c:pt idx="55">
                  <c:v>0.29388334784370701</c:v>
                </c:pt>
                <c:pt idx="56">
                  <c:v>0.29330905807380397</c:v>
                </c:pt>
                <c:pt idx="57">
                  <c:v>0.292771806290061</c:v>
                </c:pt>
                <c:pt idx="58">
                  <c:v>0.29226920378125198</c:v>
                </c:pt>
                <c:pt idx="59">
                  <c:v>0.29179901589262303</c:v>
                </c:pt>
                <c:pt idx="60">
                  <c:v>0.29135915209023699</c:v>
                </c:pt>
                <c:pt idx="61">
                  <c:v>0.290947656666113</c:v>
                </c:pt>
                <c:pt idx="62">
                  <c:v>0.29056270004281998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7-4E06-A6E2-7B77F83A5864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ISF_fit!$A$3:$A$1004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ISF_fit!$Q$3:$Q$1004</c:f>
              <c:numCache>
                <c:formatCode>General</c:formatCode>
                <c:ptCount val="1002"/>
                <c:pt idx="0">
                  <c:v>0.483719417724704</c:v>
                </c:pt>
                <c:pt idx="1">
                  <c:v>0.36106121514942702</c:v>
                </c:pt>
                <c:pt idx="2">
                  <c:v>0.321774456582616</c:v>
                </c:pt>
                <c:pt idx="3">
                  <c:v>0.30111499501143002</c:v>
                </c:pt>
                <c:pt idx="4">
                  <c:v>0.28548233989624899</c:v>
                </c:pt>
                <c:pt idx="5">
                  <c:v>0.27193841278423397</c:v>
                </c:pt>
                <c:pt idx="6">
                  <c:v>0.25977550439081099</c:v>
                </c:pt>
                <c:pt idx="7">
                  <c:v>0.24875923443832099</c:v>
                </c:pt>
                <c:pt idx="8">
                  <c:v>0.238761801591864</c:v>
                </c:pt>
                <c:pt idx="9">
                  <c:v>0.229684864682138</c:v>
                </c:pt>
                <c:pt idx="10">
                  <c:v>0.221442813289908</c:v>
                </c:pt>
                <c:pt idx="11">
                  <c:v>0.21395867707753599</c:v>
                </c:pt>
                <c:pt idx="12">
                  <c:v>0.207162723163031</c:v>
                </c:pt>
                <c:pt idx="13">
                  <c:v>0.20099166396829399</c:v>
                </c:pt>
                <c:pt idx="14">
                  <c:v>0.19538803818901301</c:v>
                </c:pt>
                <c:pt idx="15">
                  <c:v>0.19029966957074901</c:v>
                </c:pt>
                <c:pt idx="16">
                  <c:v>0.185679179800847</c:v>
                </c:pt>
                <c:pt idx="17">
                  <c:v>0.18148354709622999</c:v>
                </c:pt>
                <c:pt idx="18">
                  <c:v>0.17767370556801301</c:v>
                </c:pt>
                <c:pt idx="19">
                  <c:v>0.1742141814641</c:v>
                </c:pt>
                <c:pt idx="20">
                  <c:v>0.17107276286770701</c:v>
                </c:pt>
                <c:pt idx="21">
                  <c:v>0.16822019976901401</c:v>
                </c:pt>
                <c:pt idx="22">
                  <c:v>0.16562993171578999</c:v>
                </c:pt>
                <c:pt idx="23">
                  <c:v>0.16327784050678801</c:v>
                </c:pt>
                <c:pt idx="24">
                  <c:v>0.161142025625167</c:v>
                </c:pt>
                <c:pt idx="25">
                  <c:v>0.15920260032095501</c:v>
                </c:pt>
                <c:pt idx="26">
                  <c:v>0.15744150644386501</c:v>
                </c:pt>
                <c:pt idx="27">
                  <c:v>0.15584234630235999</c:v>
                </c:pt>
                <c:pt idx="28">
                  <c:v>0.15439022998338001</c:v>
                </c:pt>
                <c:pt idx="29">
                  <c:v>0.153071636711124</c:v>
                </c:pt>
                <c:pt idx="30">
                  <c:v>0.151874288953983</c:v>
                </c:pt>
                <c:pt idx="31">
                  <c:v>0.150787038107421</c:v>
                </c:pt>
                <c:pt idx="32">
                  <c:v>0.14979976068839301</c:v>
                </c:pt>
                <c:pt idx="33">
                  <c:v>0.14890326407475099</c:v>
                </c:pt>
                <c:pt idx="34">
                  <c:v>0.148089200911974</c:v>
                </c:pt>
                <c:pt idx="35">
                  <c:v>0.14734999139025701</c:v>
                </c:pt>
                <c:pt idx="36">
                  <c:v>0.14667875266827499</c:v>
                </c:pt>
                <c:pt idx="37">
                  <c:v>0.146069234786466</c:v>
                </c:pt>
                <c:pt idx="38">
                  <c:v>0.14551576247314801</c:v>
                </c:pt>
                <c:pt idx="39">
                  <c:v>0.145013182301586</c:v>
                </c:pt>
                <c:pt idx="40">
                  <c:v>0.14455681470600901</c:v>
                </c:pt>
                <c:pt idx="41">
                  <c:v>0.14414241040978501</c:v>
                </c:pt>
                <c:pt idx="42">
                  <c:v>0.14376611086004901</c:v>
                </c:pt>
                <c:pt idx="43">
                  <c:v>0.14342441230040301</c:v>
                </c:pt>
                <c:pt idx="44">
                  <c:v>0.143114133147142</c:v>
                </c:pt>
                <c:pt idx="45">
                  <c:v>0.14283238436526899</c:v>
                </c:pt>
                <c:pt idx="46">
                  <c:v>0.14257654256844601</c:v>
                </c:pt>
                <c:pt idx="47">
                  <c:v>0.14234422559242699</c:v>
                </c:pt>
                <c:pt idx="48">
                  <c:v>0.14213327031452999</c:v>
                </c:pt>
                <c:pt idx="49">
                  <c:v>0.141941712512619</c:v>
                </c:pt>
                <c:pt idx="50">
                  <c:v>0.14176776857607201</c:v>
                </c:pt>
                <c:pt idx="51">
                  <c:v>0.14160981889843099</c:v>
                </c:pt>
                <c:pt idx="52">
                  <c:v>0.14146639279711301</c:v>
                </c:pt>
                <c:pt idx="53">
                  <c:v>0.14133615481976</c:v>
                </c:pt>
                <c:pt idx="54">
                  <c:v>0.141217892309736</c:v>
                </c:pt>
                <c:pt idx="55">
                  <c:v>0.141110504114975</c:v>
                </c:pt>
                <c:pt idx="56">
                  <c:v>0.14101299033506601</c:v>
                </c:pt>
                <c:pt idx="57">
                  <c:v>0.140924443011095</c:v>
                </c:pt>
                <c:pt idx="58">
                  <c:v>0.140844037671565</c:v>
                </c:pt>
                <c:pt idx="59">
                  <c:v>0.14077102565567401</c:v>
                </c:pt>
                <c:pt idx="60">
                  <c:v>0.14070472714247001</c:v>
                </c:pt>
                <c:pt idx="61">
                  <c:v>0.140644524820983</c:v>
                </c:pt>
                <c:pt idx="62">
                  <c:v>0.140589858142391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C7-4E06-A6E2-7B77F83A5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794448"/>
        <c:axId val="778795432"/>
      </c:scatterChart>
      <c:valAx>
        <c:axId val="77879444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Log(t)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5432"/>
        <c:crosses val="autoZero"/>
        <c:crossBetween val="midCat"/>
      </c:valAx>
      <c:valAx>
        <c:axId val="77879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ISF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4448"/>
        <c:crossesAt val="0.1"/>
        <c:crossBetween val="midCat"/>
      </c:valAx>
    </c:plotArea>
    <c:legend>
      <c:legendPos val="r"/>
      <c:overlay val="0"/>
      <c:txPr>
        <a:bodyPr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Q = 0.2435</c:v>
          </c:tx>
          <c:spPr>
            <a:ln>
              <a:noFill/>
            </a:ln>
          </c:spPr>
          <c:marker>
            <c:symbol val="star"/>
            <c:size val="2"/>
          </c:marker>
          <c:xVal>
            <c:numRef>
              <c:f>ISF!$A$4:$A$1005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ISF!$D$4:$D$1005</c:f>
              <c:numCache>
                <c:formatCode>General</c:formatCode>
                <c:ptCount val="1002"/>
                <c:pt idx="0">
                  <c:v>0.98005511443699</c:v>
                </c:pt>
                <c:pt idx="1">
                  <c:v>0.97177518741289004</c:v>
                </c:pt>
                <c:pt idx="2">
                  <c:v>0.96496989110224995</c:v>
                </c:pt>
                <c:pt idx="3">
                  <c:v>0.95929769888486305</c:v>
                </c:pt>
                <c:pt idx="4">
                  <c:v>0.95430322977469195</c:v>
                </c:pt>
                <c:pt idx="5">
                  <c:v>0.94910423880948502</c:v>
                </c:pt>
                <c:pt idx="6">
                  <c:v>0.94368569046862805</c:v>
                </c:pt>
                <c:pt idx="7">
                  <c:v>0.93943560852616204</c:v>
                </c:pt>
                <c:pt idx="8">
                  <c:v>0.93525214911499099</c:v>
                </c:pt>
                <c:pt idx="9">
                  <c:v>0.93191809852920804</c:v>
                </c:pt>
                <c:pt idx="10">
                  <c:v>0.92727172867838403</c:v>
                </c:pt>
                <c:pt idx="11">
                  <c:v>0.92387125738821796</c:v>
                </c:pt>
                <c:pt idx="12">
                  <c:v>0.92019653088390196</c:v>
                </c:pt>
                <c:pt idx="13">
                  <c:v>0.91639837148945602</c:v>
                </c:pt>
                <c:pt idx="14">
                  <c:v>0.91267690949733404</c:v>
                </c:pt>
                <c:pt idx="15">
                  <c:v>0.90887110137896598</c:v>
                </c:pt>
                <c:pt idx="16">
                  <c:v>0.90504447525910003</c:v>
                </c:pt>
                <c:pt idx="17">
                  <c:v>0.90082962875204897</c:v>
                </c:pt>
                <c:pt idx="18">
                  <c:v>0.89660614516410797</c:v>
                </c:pt>
                <c:pt idx="19">
                  <c:v>0.89328101593463805</c:v>
                </c:pt>
                <c:pt idx="20">
                  <c:v>0.88972496301840098</c:v>
                </c:pt>
                <c:pt idx="21">
                  <c:v>0.88744615361585399</c:v>
                </c:pt>
                <c:pt idx="22">
                  <c:v>0.88318342482954604</c:v>
                </c:pt>
                <c:pt idx="23">
                  <c:v>0.87924867883114699</c:v>
                </c:pt>
                <c:pt idx="24">
                  <c:v>0.87579161532097605</c:v>
                </c:pt>
                <c:pt idx="25">
                  <c:v>0.87303248581253401</c:v>
                </c:pt>
                <c:pt idx="26">
                  <c:v>0.86962367463412005</c:v>
                </c:pt>
                <c:pt idx="27">
                  <c:v>0.86663853274984703</c:v>
                </c:pt>
                <c:pt idx="28">
                  <c:v>0.86372028127732903</c:v>
                </c:pt>
                <c:pt idx="29">
                  <c:v>0.86064071076667803</c:v>
                </c:pt>
                <c:pt idx="30">
                  <c:v>0.85803348615038999</c:v>
                </c:pt>
                <c:pt idx="31">
                  <c:v>0.85464990433382904</c:v>
                </c:pt>
                <c:pt idx="32">
                  <c:v>0.85208144098761096</c:v>
                </c:pt>
                <c:pt idx="33">
                  <c:v>0.84931998293927902</c:v>
                </c:pt>
                <c:pt idx="34">
                  <c:v>0.84566897775013306</c:v>
                </c:pt>
                <c:pt idx="35">
                  <c:v>0.84314340311924796</c:v>
                </c:pt>
                <c:pt idx="36">
                  <c:v>0.84025704507155896</c:v>
                </c:pt>
                <c:pt idx="37">
                  <c:v>0.83813578537664801</c:v>
                </c:pt>
                <c:pt idx="38">
                  <c:v>0.83604918489322899</c:v>
                </c:pt>
                <c:pt idx="39">
                  <c:v>0.83325241708700704</c:v>
                </c:pt>
                <c:pt idx="40">
                  <c:v>0.83082309153562495</c:v>
                </c:pt>
                <c:pt idx="41">
                  <c:v>0.82860239835635496</c:v>
                </c:pt>
                <c:pt idx="42">
                  <c:v>0.82630039488477802</c:v>
                </c:pt>
                <c:pt idx="43">
                  <c:v>0.82350549351650204</c:v>
                </c:pt>
                <c:pt idx="44">
                  <c:v>0.82037481228282305</c:v>
                </c:pt>
                <c:pt idx="45">
                  <c:v>0.81824410317580498</c:v>
                </c:pt>
                <c:pt idx="46">
                  <c:v>0.816559914766257</c:v>
                </c:pt>
                <c:pt idx="47">
                  <c:v>0.81384446576472802</c:v>
                </c:pt>
                <c:pt idx="48">
                  <c:v>0.811318016639203</c:v>
                </c:pt>
                <c:pt idx="49">
                  <c:v>0.80831274112768903</c:v>
                </c:pt>
                <c:pt idx="50">
                  <c:v>0.80500412850662495</c:v>
                </c:pt>
                <c:pt idx="51">
                  <c:v>0.80292430548527305</c:v>
                </c:pt>
                <c:pt idx="52">
                  <c:v>0.80131383005271895</c:v>
                </c:pt>
                <c:pt idx="53">
                  <c:v>0.79777076437289196</c:v>
                </c:pt>
                <c:pt idx="54">
                  <c:v>0.79541686197428296</c:v>
                </c:pt>
                <c:pt idx="55">
                  <c:v>0.79279885961166296</c:v>
                </c:pt>
                <c:pt idx="56">
                  <c:v>0.790841633181531</c:v>
                </c:pt>
                <c:pt idx="57">
                  <c:v>0.788182824862109</c:v>
                </c:pt>
                <c:pt idx="58">
                  <c:v>0.78559785443889096</c:v>
                </c:pt>
                <c:pt idx="59">
                  <c:v>0.78365349740015799</c:v>
                </c:pt>
                <c:pt idx="60">
                  <c:v>0.78072555380756403</c:v>
                </c:pt>
                <c:pt idx="61">
                  <c:v>0.77955402912338001</c:v>
                </c:pt>
                <c:pt idx="62">
                  <c:v>0.776650405370504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628-4D58-B2A3-67D119ECA4EC}"/>
            </c:ext>
          </c:extLst>
        </c:ser>
        <c:ser>
          <c:idx val="4"/>
          <c:order val="1"/>
          <c:tx>
            <c:v>Q = 1.0108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2"/>
            <c:spPr>
              <a:ln>
                <a:solidFill>
                  <a:srgbClr val="0070C0"/>
                </a:solidFill>
              </a:ln>
            </c:spPr>
          </c:marker>
          <c:xVal>
            <c:numRef>
              <c:f>ISF!$A$3:$A$1004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ISF!$I$3:$I$1004</c:f>
              <c:numCache>
                <c:formatCode>General</c:formatCode>
                <c:ptCount val="1002"/>
                <c:pt idx="0">
                  <c:v>1</c:v>
                </c:pt>
                <c:pt idx="1">
                  <c:v>0.74088139498526495</c:v>
                </c:pt>
                <c:pt idx="2">
                  <c:v>0.67029996592858798</c:v>
                </c:pt>
                <c:pt idx="3">
                  <c:v>0.62289548378418802</c:v>
                </c:pt>
                <c:pt idx="4">
                  <c:v>0.58841811551845802</c:v>
                </c:pt>
                <c:pt idx="5">
                  <c:v>0.56010883137689804</c:v>
                </c:pt>
                <c:pt idx="6">
                  <c:v>0.53343123801394898</c:v>
                </c:pt>
                <c:pt idx="7">
                  <c:v>0.51070942782371198</c:v>
                </c:pt>
                <c:pt idx="8">
                  <c:v>0.49651889797930598</c:v>
                </c:pt>
                <c:pt idx="9">
                  <c:v>0.47968603993204001</c:v>
                </c:pt>
                <c:pt idx="10">
                  <c:v>0.46814024806891802</c:v>
                </c:pt>
                <c:pt idx="11">
                  <c:v>0.45787442855737798</c:v>
                </c:pt>
                <c:pt idx="12">
                  <c:v>0.448681882198396</c:v>
                </c:pt>
                <c:pt idx="13">
                  <c:v>0.437303372566267</c:v>
                </c:pt>
                <c:pt idx="14">
                  <c:v>0.42660532906951398</c:v>
                </c:pt>
                <c:pt idx="15">
                  <c:v>0.41780654298305803</c:v>
                </c:pt>
                <c:pt idx="16">
                  <c:v>0.41164207695805799</c:v>
                </c:pt>
                <c:pt idx="17">
                  <c:v>0.402703632231806</c:v>
                </c:pt>
                <c:pt idx="18">
                  <c:v>0.39500311853786801</c:v>
                </c:pt>
                <c:pt idx="19">
                  <c:v>0.38909897027624202</c:v>
                </c:pt>
                <c:pt idx="20">
                  <c:v>0.38342930611327802</c:v>
                </c:pt>
                <c:pt idx="21">
                  <c:v>0.37765563921415302</c:v>
                </c:pt>
                <c:pt idx="22">
                  <c:v>0.376331997647536</c:v>
                </c:pt>
                <c:pt idx="23">
                  <c:v>0.365734957753442</c:v>
                </c:pt>
                <c:pt idx="24">
                  <c:v>0.35981929882693098</c:v>
                </c:pt>
                <c:pt idx="25">
                  <c:v>0.35544738947328902</c:v>
                </c:pt>
                <c:pt idx="26">
                  <c:v>0.35257440037741</c:v>
                </c:pt>
                <c:pt idx="27">
                  <c:v>0.34901565584572503</c:v>
                </c:pt>
                <c:pt idx="28">
                  <c:v>0.34599399193885699</c:v>
                </c:pt>
                <c:pt idx="29">
                  <c:v>0.34342813819908902</c:v>
                </c:pt>
                <c:pt idx="30">
                  <c:v>0.33852042589604597</c:v>
                </c:pt>
                <c:pt idx="31">
                  <c:v>0.33503918425850499</c:v>
                </c:pt>
                <c:pt idx="32">
                  <c:v>0.32931058703023403</c:v>
                </c:pt>
                <c:pt idx="33">
                  <c:v>0.32767408006443399</c:v>
                </c:pt>
                <c:pt idx="34">
                  <c:v>0.32612462981560703</c:v>
                </c:pt>
                <c:pt idx="35">
                  <c:v>0.324368531365063</c:v>
                </c:pt>
                <c:pt idx="36">
                  <c:v>0.32274761630479398</c:v>
                </c:pt>
                <c:pt idx="37">
                  <c:v>0.32138081551180098</c:v>
                </c:pt>
                <c:pt idx="38">
                  <c:v>0.31887106247865799</c:v>
                </c:pt>
                <c:pt idx="39">
                  <c:v>0.31492848816868801</c:v>
                </c:pt>
                <c:pt idx="40">
                  <c:v>0.31329960978253901</c:v>
                </c:pt>
                <c:pt idx="41">
                  <c:v>0.31244911217103</c:v>
                </c:pt>
                <c:pt idx="42">
                  <c:v>0.310612300284418</c:v>
                </c:pt>
                <c:pt idx="43">
                  <c:v>0.30916959583032799</c:v>
                </c:pt>
                <c:pt idx="44">
                  <c:v>0.304625437509289</c:v>
                </c:pt>
                <c:pt idx="45">
                  <c:v>0.306144654065229</c:v>
                </c:pt>
                <c:pt idx="46">
                  <c:v>0.304942500495544</c:v>
                </c:pt>
                <c:pt idx="47">
                  <c:v>0.30459239715986203</c:v>
                </c:pt>
                <c:pt idx="48">
                  <c:v>0.30353534879051097</c:v>
                </c:pt>
                <c:pt idx="49">
                  <c:v>0.30211521425728</c:v>
                </c:pt>
                <c:pt idx="50">
                  <c:v>0.30109785556886498</c:v>
                </c:pt>
                <c:pt idx="51">
                  <c:v>0.29712501251586798</c:v>
                </c:pt>
                <c:pt idx="52">
                  <c:v>0.29795533964252602</c:v>
                </c:pt>
                <c:pt idx="53">
                  <c:v>0.29687554594613902</c:v>
                </c:pt>
                <c:pt idx="54">
                  <c:v>0.296070733480295</c:v>
                </c:pt>
                <c:pt idx="55">
                  <c:v>0.292960229255747</c:v>
                </c:pt>
                <c:pt idx="56">
                  <c:v>0.29099685846218798</c:v>
                </c:pt>
                <c:pt idx="57">
                  <c:v>0.29124862760991499</c:v>
                </c:pt>
                <c:pt idx="58">
                  <c:v>0.289500181955818</c:v>
                </c:pt>
                <c:pt idx="59">
                  <c:v>0.29063219659334999</c:v>
                </c:pt>
                <c:pt idx="60">
                  <c:v>0.28847504884874298</c:v>
                </c:pt>
                <c:pt idx="61">
                  <c:v>0.286412719649212</c:v>
                </c:pt>
                <c:pt idx="62">
                  <c:v>0.28621725871065501</c:v>
                </c:pt>
                <c:pt idx="63">
                  <c:v>0.28497874006068502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628-4D58-B2A3-67D119ECA4EC}"/>
            </c:ext>
          </c:extLst>
        </c:ser>
        <c:ser>
          <c:idx val="5"/>
          <c:order val="2"/>
          <c:tx>
            <c:v>Q = 1.7982</c:v>
          </c:tx>
          <c:spPr>
            <a:ln>
              <a:noFill/>
            </a:ln>
          </c:spPr>
          <c:marker>
            <c:symbol val="x"/>
            <c:size val="2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ISF!$A$3:$A$1004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ISF!$Q$3:$Q$1004</c:f>
              <c:numCache>
                <c:formatCode>General</c:formatCode>
                <c:ptCount val="1002"/>
                <c:pt idx="0">
                  <c:v>1</c:v>
                </c:pt>
                <c:pt idx="1">
                  <c:v>0.46895921397512502</c:v>
                </c:pt>
                <c:pt idx="2">
                  <c:v>0.39062597597485599</c:v>
                </c:pt>
                <c:pt idx="3">
                  <c:v>0.33953374210698301</c:v>
                </c:pt>
                <c:pt idx="4">
                  <c:v>0.30630434121592898</c:v>
                </c:pt>
                <c:pt idx="5">
                  <c:v>0.28350715774128599</c:v>
                </c:pt>
                <c:pt idx="6">
                  <c:v>0.26137533692880899</c:v>
                </c:pt>
                <c:pt idx="7">
                  <c:v>0.245188266396136</c:v>
                </c:pt>
                <c:pt idx="8">
                  <c:v>0.23846454327793801</c:v>
                </c:pt>
                <c:pt idx="9">
                  <c:v>0.22461751832812299</c:v>
                </c:pt>
                <c:pt idx="10">
                  <c:v>0.22159959109520999</c:v>
                </c:pt>
                <c:pt idx="11">
                  <c:v>0.21434219478587499</c:v>
                </c:pt>
                <c:pt idx="12">
                  <c:v>0.209083129953614</c:v>
                </c:pt>
                <c:pt idx="13">
                  <c:v>0.20126055498450701</c:v>
                </c:pt>
                <c:pt idx="14">
                  <c:v>0.19314237983677299</c:v>
                </c:pt>
                <c:pt idx="15">
                  <c:v>0.189618935415266</c:v>
                </c:pt>
                <c:pt idx="16">
                  <c:v>0.18929467678895101</c:v>
                </c:pt>
                <c:pt idx="17">
                  <c:v>0.18448998843581199</c:v>
                </c:pt>
                <c:pt idx="18">
                  <c:v>0.181074537351024</c:v>
                </c:pt>
                <c:pt idx="19">
                  <c:v>0.179461228327669</c:v>
                </c:pt>
                <c:pt idx="20">
                  <c:v>0.17657310059981901</c:v>
                </c:pt>
                <c:pt idx="21">
                  <c:v>0.17413736559828899</c:v>
                </c:pt>
                <c:pt idx="22">
                  <c:v>0.17667591910983901</c:v>
                </c:pt>
                <c:pt idx="23">
                  <c:v>0.16915572246300001</c:v>
                </c:pt>
                <c:pt idx="24">
                  <c:v>0.16728646607461201</c:v>
                </c:pt>
                <c:pt idx="25">
                  <c:v>0.16561158915294</c:v>
                </c:pt>
                <c:pt idx="26">
                  <c:v>0.16454490128565</c:v>
                </c:pt>
                <c:pt idx="27">
                  <c:v>0.16184061362517699</c:v>
                </c:pt>
                <c:pt idx="28">
                  <c:v>0.16280029996234599</c:v>
                </c:pt>
                <c:pt idx="29">
                  <c:v>0.161063129992457</c:v>
                </c:pt>
                <c:pt idx="30">
                  <c:v>0.16117193748921499</c:v>
                </c:pt>
                <c:pt idx="31">
                  <c:v>0.15785969501439201</c:v>
                </c:pt>
                <c:pt idx="32">
                  <c:v>0.157718465551626</c:v>
                </c:pt>
                <c:pt idx="33">
                  <c:v>0.156419028791565</c:v>
                </c:pt>
                <c:pt idx="34">
                  <c:v>0.15657779773861299</c:v>
                </c:pt>
                <c:pt idx="35">
                  <c:v>0.15475384510496101</c:v>
                </c:pt>
                <c:pt idx="36">
                  <c:v>0.15453770840616801</c:v>
                </c:pt>
                <c:pt idx="37">
                  <c:v>0.153236303670716</c:v>
                </c:pt>
                <c:pt idx="38">
                  <c:v>0.15489425338983301</c:v>
                </c:pt>
                <c:pt idx="39">
                  <c:v>0.15279588142678499</c:v>
                </c:pt>
                <c:pt idx="40">
                  <c:v>0.149708526890931</c:v>
                </c:pt>
                <c:pt idx="41">
                  <c:v>0.14945096907442901</c:v>
                </c:pt>
                <c:pt idx="42">
                  <c:v>0.14915652224362699</c:v>
                </c:pt>
                <c:pt idx="43">
                  <c:v>0.14846223365542599</c:v>
                </c:pt>
                <c:pt idx="44">
                  <c:v>0.14821020643216601</c:v>
                </c:pt>
                <c:pt idx="45">
                  <c:v>0.148278401901694</c:v>
                </c:pt>
                <c:pt idx="46">
                  <c:v>0.14932870978139601</c:v>
                </c:pt>
                <c:pt idx="47">
                  <c:v>0.14989701479316</c:v>
                </c:pt>
                <c:pt idx="48">
                  <c:v>0.147692136103486</c:v>
                </c:pt>
                <c:pt idx="49">
                  <c:v>0.14890100987191901</c:v>
                </c:pt>
                <c:pt idx="50">
                  <c:v>0.150266804938052</c:v>
                </c:pt>
                <c:pt idx="51">
                  <c:v>0.14655368100888899</c:v>
                </c:pt>
                <c:pt idx="52">
                  <c:v>0.14617687029821699</c:v>
                </c:pt>
                <c:pt idx="53">
                  <c:v>0.147143610615211</c:v>
                </c:pt>
                <c:pt idx="54">
                  <c:v>0.14592952810979401</c:v>
                </c:pt>
                <c:pt idx="55">
                  <c:v>0.143371653543303</c:v>
                </c:pt>
                <c:pt idx="56">
                  <c:v>0.14323634786339901</c:v>
                </c:pt>
                <c:pt idx="57">
                  <c:v>0.141965288691833</c:v>
                </c:pt>
                <c:pt idx="58">
                  <c:v>0.14143973602183901</c:v>
                </c:pt>
                <c:pt idx="59">
                  <c:v>0.14320082985247301</c:v>
                </c:pt>
                <c:pt idx="60">
                  <c:v>0.14273476180741901</c:v>
                </c:pt>
                <c:pt idx="61">
                  <c:v>0.13863323761346399</c:v>
                </c:pt>
                <c:pt idx="62">
                  <c:v>0.14097319231910399</c:v>
                </c:pt>
                <c:pt idx="63">
                  <c:v>0.140050002916078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628-4D58-B2A3-67D119ECA4EC}"/>
            </c:ext>
          </c:extLst>
        </c:ser>
        <c:ser>
          <c:idx val="1"/>
          <c:order val="3"/>
          <c:tx>
            <c:v>0.24 fit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ISF_fit!$A$4:$A$1005</c:f>
              <c:numCache>
                <c:formatCode>General</c:formatCode>
                <c:ptCount val="100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</c:numCache>
            </c:numRef>
          </c:xVal>
          <c:yVal>
            <c:numRef>
              <c:f>ISF_fit!$D$4:$D$1005</c:f>
              <c:numCache>
                <c:formatCode>General</c:formatCode>
                <c:ptCount val="1002"/>
                <c:pt idx="0">
                  <c:v>0.971453083946202</c:v>
                </c:pt>
                <c:pt idx="1">
                  <c:v>0.96385464289977696</c:v>
                </c:pt>
                <c:pt idx="2">
                  <c:v>0.95793631405616697</c:v>
                </c:pt>
                <c:pt idx="3">
                  <c:v>0.95287761495605905</c:v>
                </c:pt>
                <c:pt idx="4">
                  <c:v>0.94827180695441904</c:v>
                </c:pt>
                <c:pt idx="5">
                  <c:v>0.94391708503042104</c:v>
                </c:pt>
                <c:pt idx="6">
                  <c:v>0.93971315310869896</c:v>
                </c:pt>
                <c:pt idx="7">
                  <c:v>0.93560999729686201</c:v>
                </c:pt>
                <c:pt idx="8">
                  <c:v>0.93158251298529604</c:v>
                </c:pt>
                <c:pt idx="9">
                  <c:v>0.92761793748141197</c:v>
                </c:pt>
                <c:pt idx="10">
                  <c:v>0.92370962528311895</c:v>
                </c:pt>
                <c:pt idx="11">
                  <c:v>0.91985396489058502</c:v>
                </c:pt>
                <c:pt idx="12">
                  <c:v>0.91604885163666705</c:v>
                </c:pt>
                <c:pt idx="13">
                  <c:v>0.91229293122100696</c:v>
                </c:pt>
                <c:pt idx="14">
                  <c:v>0.90858522497777905</c:v>
                </c:pt>
                <c:pt idx="15">
                  <c:v>0.90492494421846803</c:v>
                </c:pt>
                <c:pt idx="16">
                  <c:v>0.90131139822501605</c:v>
                </c:pt>
                <c:pt idx="17">
                  <c:v>0.89774394862903095</c:v>
                </c:pt>
                <c:pt idx="18">
                  <c:v>0.89422198676687703</c:v>
                </c:pt>
                <c:pt idx="19">
                  <c:v>0.89074492241541303</c:v>
                </c:pt>
                <c:pt idx="20">
                  <c:v>0.88731217816525798</c:v>
                </c:pt>
                <c:pt idx="21">
                  <c:v>0.88392318658693303</c:v>
                </c:pt>
                <c:pt idx="22">
                  <c:v>0.88057738878093705</c:v>
                </c:pt>
                <c:pt idx="23">
                  <c:v>0.87727423361388102</c:v>
                </c:pt>
                <c:pt idx="24">
                  <c:v>0.87401317729500205</c:v>
                </c:pt>
                <c:pt idx="25">
                  <c:v>0.87079368312186201</c:v>
                </c:pt>
                <c:pt idx="26">
                  <c:v>0.86761522131039204</c:v>
                </c:pt>
                <c:pt idx="27">
                  <c:v>0.86447726886729204</c:v>
                </c:pt>
                <c:pt idx="28">
                  <c:v>0.86137930948395203</c:v>
                </c:pt>
                <c:pt idx="29">
                  <c:v>0.85832083344157895</c:v>
                </c:pt>
                <c:pt idx="30">
                  <c:v>0.85530133752242499</c:v>
                </c:pt>
                <c:pt idx="31">
                  <c:v>0.85232032492455301</c:v>
                </c:pt>
                <c:pt idx="32">
                  <c:v>0.84937730517889498</c:v>
                </c:pt>
                <c:pt idx="33">
                  <c:v>0.84647179406795803</c:v>
                </c:pt>
                <c:pt idx="34">
                  <c:v>0.84360331354585705</c:v>
                </c:pt>
                <c:pt idx="35">
                  <c:v>0.84077139165951997</c:v>
                </c:pt>
                <c:pt idx="36">
                  <c:v>0.83797556247095895</c:v>
                </c:pt>
                <c:pt idx="37">
                  <c:v>0.835215365980578</c:v>
                </c:pt>
                <c:pt idx="38">
                  <c:v>0.83249034805146704</c:v>
                </c:pt>
                <c:pt idx="39">
                  <c:v>0.82980006033467901</c:v>
                </c:pt>
                <c:pt idx="40">
                  <c:v>0.82714406019545195</c:v>
                </c:pt>
                <c:pt idx="41">
                  <c:v>0.82452191064038505</c:v>
                </c:pt>
                <c:pt idx="42">
                  <c:v>0.82193318024553497</c:v>
                </c:pt>
                <c:pt idx="43">
                  <c:v>0.81937744308543703</c:v>
                </c:pt>
                <c:pt idx="44">
                  <c:v>0.81685427866302296</c:v>
                </c:pt>
                <c:pt idx="45">
                  <c:v>0.814363271840439</c:v>
                </c:pt>
                <c:pt idx="46">
                  <c:v>0.81190401277074098</c:v>
                </c:pt>
                <c:pt idx="47">
                  <c:v>0.80947609683046395</c:v>
                </c:pt>
                <c:pt idx="48">
                  <c:v>0.80707912455304598</c:v>
                </c:pt>
                <c:pt idx="49">
                  <c:v>0.80471270156310903</c:v>
                </c:pt>
                <c:pt idx="50">
                  <c:v>0.80237643851156604</c:v>
                </c:pt>
                <c:pt idx="51">
                  <c:v>0.80006995101156497</c:v>
                </c:pt>
                <c:pt idx="52">
                  <c:v>0.79779285957524404</c:v>
                </c:pt>
                <c:pt idx="53">
                  <c:v>0.79554478955129504</c:v>
                </c:pt>
                <c:pt idx="54">
                  <c:v>0.79332537106332102</c:v>
                </c:pt>
                <c:pt idx="55">
                  <c:v>0.79113423894898005</c:v>
                </c:pt>
                <c:pt idx="56">
                  <c:v>0.78897103269990698</c:v>
                </c:pt>
                <c:pt idx="57">
                  <c:v>0.78683539640239397</c:v>
                </c:pt>
                <c:pt idx="58">
                  <c:v>0.784726978678839</c:v>
                </c:pt>
                <c:pt idx="59">
                  <c:v>0.78264543262992603</c:v>
                </c:pt>
                <c:pt idx="60">
                  <c:v>0.78059041577755395</c:v>
                </c:pt>
                <c:pt idx="61">
                  <c:v>0.77856159000848801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28-4D58-B2A3-67D119ECA4EC}"/>
            </c:ext>
          </c:extLst>
        </c:ser>
        <c:ser>
          <c:idx val="0"/>
          <c:order val="4"/>
          <c:tx>
            <c:v>1.01 fit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ISF_fit!$A$3:$A$1004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ISF_fit!$I$3:$I$1004</c:f>
              <c:numCache>
                <c:formatCode>General</c:formatCode>
                <c:ptCount val="1002"/>
                <c:pt idx="0">
                  <c:v>0.75951594662495003</c:v>
                </c:pt>
                <c:pt idx="1">
                  <c:v>0.65733946276550004</c:v>
                </c:pt>
                <c:pt idx="2">
                  <c:v>0.60697000837619997</c:v>
                </c:pt>
                <c:pt idx="3">
                  <c:v>0.57649921915282398</c:v>
                </c:pt>
                <c:pt idx="4">
                  <c:v>0.55412461118146195</c:v>
                </c:pt>
                <c:pt idx="5">
                  <c:v>0.535450615401872</c:v>
                </c:pt>
                <c:pt idx="6">
                  <c:v>0.51881227546306496</c:v>
                </c:pt>
                <c:pt idx="7">
                  <c:v>0.50355310822016597</c:v>
                </c:pt>
                <c:pt idx="8">
                  <c:v>0.48939077524946301</c:v>
                </c:pt>
                <c:pt idx="9">
                  <c:v>0.47618332645452899</c:v>
                </c:pt>
                <c:pt idx="10">
                  <c:v>0.46384295613332699</c:v>
                </c:pt>
                <c:pt idx="11">
                  <c:v>0.452304087772395</c:v>
                </c:pt>
                <c:pt idx="12">
                  <c:v>0.441511474248102</c:v>
                </c:pt>
                <c:pt idx="13">
                  <c:v>0.43141567774189998</c:v>
                </c:pt>
                <c:pt idx="14">
                  <c:v>0.42197127597164402</c:v>
                </c:pt>
                <c:pt idx="15">
                  <c:v>0.413136080664533</c:v>
                </c:pt>
                <c:pt idx="16">
                  <c:v>0.40487073656786698</c:v>
                </c:pt>
                <c:pt idx="17">
                  <c:v>0.397138467884882</c:v>
                </c:pt>
                <c:pt idx="18">
                  <c:v>0.38990488582673499</c:v>
                </c:pt>
                <c:pt idx="19">
                  <c:v>0.38313782505898097</c:v>
                </c:pt>
                <c:pt idx="20">
                  <c:v>0.37680719676560498</c:v>
                </c:pt>
                <c:pt idx="21">
                  <c:v>0.370884853424368</c:v>
                </c:pt>
                <c:pt idx="22">
                  <c:v>0.36534446312623597</c:v>
                </c:pt>
                <c:pt idx="23">
                  <c:v>0.36016139230341399</c:v>
                </c:pt>
                <c:pt idx="24">
                  <c:v>0.35531259613225902</c:v>
                </c:pt>
                <c:pt idx="25">
                  <c:v>0.35077651604557403</c:v>
                </c:pt>
                <c:pt idx="26">
                  <c:v>0.34653298386984399</c:v>
                </c:pt>
                <c:pt idx="27">
                  <c:v>0.34256313215055501</c:v>
                </c:pt>
                <c:pt idx="28">
                  <c:v>0.33884931026302201</c:v>
                </c:pt>
                <c:pt idx="29">
                  <c:v>0.33537500593426101</c:v>
                </c:pt>
                <c:pt idx="30">
                  <c:v>0.33212477182649702</c:v>
                </c:pt>
                <c:pt idx="31">
                  <c:v>0.32908415685564002</c:v>
                </c:pt>
                <c:pt idx="32">
                  <c:v>0.32623964193933602</c:v>
                </c:pt>
                <c:pt idx="33">
                  <c:v>0.32357857988884903</c:v>
                </c:pt>
                <c:pt idx="34">
                  <c:v>0.321089139177552</c:v>
                </c:pt>
                <c:pt idx="35">
                  <c:v>0.31876025133597302</c:v>
                </c:pt>
                <c:pt idx="36">
                  <c:v>0.316581561739534</c:v>
                </c:pt>
                <c:pt idx="37">
                  <c:v>0.31454338357015699</c:v>
                </c:pt>
                <c:pt idx="38">
                  <c:v>0.31263665474705599</c:v>
                </c:pt>
                <c:pt idx="39">
                  <c:v>0.31085289763520402</c:v>
                </c:pt>
                <c:pt idx="40">
                  <c:v>0.30918418135235798</c:v>
                </c:pt>
                <c:pt idx="41">
                  <c:v>0.30762308650702502</c:v>
                </c:pt>
                <c:pt idx="42">
                  <c:v>0.306162672210614</c:v>
                </c:pt>
                <c:pt idx="43">
                  <c:v>0.30479644521707899</c:v>
                </c:pt>
                <c:pt idx="44">
                  <c:v>0.30351833105286402</c:v>
                </c:pt>
                <c:pt idx="45">
                  <c:v>0.30232264700877998</c:v>
                </c:pt>
                <c:pt idx="46">
                  <c:v>0.30120407687372902</c:v>
                </c:pt>
                <c:pt idx="47">
                  <c:v>0.30015764729793998</c:v>
                </c:pt>
                <c:pt idx="48">
                  <c:v>0.29917870568062699</c:v>
                </c:pt>
                <c:pt idx="49">
                  <c:v>0.29826289948374402</c:v>
                </c:pt>
                <c:pt idx="50">
                  <c:v>0.29740615687987998</c:v>
                </c:pt>
                <c:pt idx="51">
                  <c:v>0.29660466864822699</c:v>
                </c:pt>
                <c:pt idx="52">
                  <c:v>0.29585487123815202</c:v>
                </c:pt>
                <c:pt idx="53">
                  <c:v>0.29515343092505503</c:v>
                </c:pt>
                <c:pt idx="54">
                  <c:v>0.29449722898806802</c:v>
                </c:pt>
                <c:pt idx="55">
                  <c:v>0.29388334784370701</c:v>
                </c:pt>
                <c:pt idx="56">
                  <c:v>0.29330905807380397</c:v>
                </c:pt>
                <c:pt idx="57">
                  <c:v>0.292771806290061</c:v>
                </c:pt>
                <c:pt idx="58">
                  <c:v>0.29226920378125198</c:v>
                </c:pt>
                <c:pt idx="59">
                  <c:v>0.29179901589262303</c:v>
                </c:pt>
                <c:pt idx="60">
                  <c:v>0.29135915209023699</c:v>
                </c:pt>
                <c:pt idx="61">
                  <c:v>0.290947656666113</c:v>
                </c:pt>
                <c:pt idx="62">
                  <c:v>0.29056270004281998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628-4D58-B2A3-67D119ECA4EC}"/>
            </c:ext>
          </c:extLst>
        </c:ser>
        <c:ser>
          <c:idx val="2"/>
          <c:order val="5"/>
          <c:tx>
            <c:v>1.80 fit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ISF_fit!$A$3:$A$1004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ISF_fit!$Q$3:$Q$1004</c:f>
              <c:numCache>
                <c:formatCode>General</c:formatCode>
                <c:ptCount val="1002"/>
                <c:pt idx="0">
                  <c:v>0.483719417724704</c:v>
                </c:pt>
                <c:pt idx="1">
                  <c:v>0.36106121514942702</c:v>
                </c:pt>
                <c:pt idx="2">
                  <c:v>0.321774456582616</c:v>
                </c:pt>
                <c:pt idx="3">
                  <c:v>0.30111499501143002</c:v>
                </c:pt>
                <c:pt idx="4">
                  <c:v>0.28548233989624899</c:v>
                </c:pt>
                <c:pt idx="5">
                  <c:v>0.27193841278423397</c:v>
                </c:pt>
                <c:pt idx="6">
                  <c:v>0.25977550439081099</c:v>
                </c:pt>
                <c:pt idx="7">
                  <c:v>0.24875923443832099</c:v>
                </c:pt>
                <c:pt idx="8">
                  <c:v>0.238761801591864</c:v>
                </c:pt>
                <c:pt idx="9">
                  <c:v>0.229684864682138</c:v>
                </c:pt>
                <c:pt idx="10">
                  <c:v>0.221442813289908</c:v>
                </c:pt>
                <c:pt idx="11">
                  <c:v>0.21395867707753599</c:v>
                </c:pt>
                <c:pt idx="12">
                  <c:v>0.207162723163031</c:v>
                </c:pt>
                <c:pt idx="13">
                  <c:v>0.20099166396829399</c:v>
                </c:pt>
                <c:pt idx="14">
                  <c:v>0.19538803818901301</c:v>
                </c:pt>
                <c:pt idx="15">
                  <c:v>0.19029966957074901</c:v>
                </c:pt>
                <c:pt idx="16">
                  <c:v>0.185679179800847</c:v>
                </c:pt>
                <c:pt idx="17">
                  <c:v>0.18148354709622999</c:v>
                </c:pt>
                <c:pt idx="18">
                  <c:v>0.17767370556801301</c:v>
                </c:pt>
                <c:pt idx="19">
                  <c:v>0.1742141814641</c:v>
                </c:pt>
                <c:pt idx="20">
                  <c:v>0.17107276286770701</c:v>
                </c:pt>
                <c:pt idx="21">
                  <c:v>0.16822019976901401</c:v>
                </c:pt>
                <c:pt idx="22">
                  <c:v>0.16562993171578999</c:v>
                </c:pt>
                <c:pt idx="23">
                  <c:v>0.16327784050678801</c:v>
                </c:pt>
                <c:pt idx="24">
                  <c:v>0.161142025625167</c:v>
                </c:pt>
                <c:pt idx="25">
                  <c:v>0.15920260032095501</c:v>
                </c:pt>
                <c:pt idx="26">
                  <c:v>0.15744150644386501</c:v>
                </c:pt>
                <c:pt idx="27">
                  <c:v>0.15584234630235999</c:v>
                </c:pt>
                <c:pt idx="28">
                  <c:v>0.15439022998338001</c:v>
                </c:pt>
                <c:pt idx="29">
                  <c:v>0.153071636711124</c:v>
                </c:pt>
                <c:pt idx="30">
                  <c:v>0.151874288953983</c:v>
                </c:pt>
                <c:pt idx="31">
                  <c:v>0.150787038107421</c:v>
                </c:pt>
                <c:pt idx="32">
                  <c:v>0.14979976068839301</c:v>
                </c:pt>
                <c:pt idx="33">
                  <c:v>0.14890326407475099</c:v>
                </c:pt>
                <c:pt idx="34">
                  <c:v>0.148089200911974</c:v>
                </c:pt>
                <c:pt idx="35">
                  <c:v>0.14734999139025701</c:v>
                </c:pt>
                <c:pt idx="36">
                  <c:v>0.14667875266827499</c:v>
                </c:pt>
                <c:pt idx="37">
                  <c:v>0.146069234786466</c:v>
                </c:pt>
                <c:pt idx="38">
                  <c:v>0.14551576247314801</c:v>
                </c:pt>
                <c:pt idx="39">
                  <c:v>0.145013182301586</c:v>
                </c:pt>
                <c:pt idx="40">
                  <c:v>0.14455681470600901</c:v>
                </c:pt>
                <c:pt idx="41">
                  <c:v>0.14414241040978501</c:v>
                </c:pt>
                <c:pt idx="42">
                  <c:v>0.14376611086004901</c:v>
                </c:pt>
                <c:pt idx="43">
                  <c:v>0.14342441230040301</c:v>
                </c:pt>
                <c:pt idx="44">
                  <c:v>0.143114133147142</c:v>
                </c:pt>
                <c:pt idx="45">
                  <c:v>0.14283238436526899</c:v>
                </c:pt>
                <c:pt idx="46">
                  <c:v>0.14257654256844601</c:v>
                </c:pt>
                <c:pt idx="47">
                  <c:v>0.14234422559242699</c:v>
                </c:pt>
                <c:pt idx="48">
                  <c:v>0.14213327031452999</c:v>
                </c:pt>
                <c:pt idx="49">
                  <c:v>0.141941712512619</c:v>
                </c:pt>
                <c:pt idx="50">
                  <c:v>0.14176776857607201</c:v>
                </c:pt>
                <c:pt idx="51">
                  <c:v>0.14160981889843099</c:v>
                </c:pt>
                <c:pt idx="52">
                  <c:v>0.14146639279711301</c:v>
                </c:pt>
                <c:pt idx="53">
                  <c:v>0.14133615481976</c:v>
                </c:pt>
                <c:pt idx="54">
                  <c:v>0.141217892309736</c:v>
                </c:pt>
                <c:pt idx="55">
                  <c:v>0.141110504114975</c:v>
                </c:pt>
                <c:pt idx="56">
                  <c:v>0.14101299033506601</c:v>
                </c:pt>
                <c:pt idx="57">
                  <c:v>0.140924443011095</c:v>
                </c:pt>
                <c:pt idx="58">
                  <c:v>0.140844037671565</c:v>
                </c:pt>
                <c:pt idx="59">
                  <c:v>0.14077102565567401</c:v>
                </c:pt>
                <c:pt idx="60">
                  <c:v>0.14070472714247001</c:v>
                </c:pt>
                <c:pt idx="61">
                  <c:v>0.140644524820983</c:v>
                </c:pt>
                <c:pt idx="62">
                  <c:v>0.140589858142391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628-4D58-B2A3-67D119ECA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794448"/>
        <c:axId val="778795432"/>
      </c:scatterChart>
      <c:valAx>
        <c:axId val="77879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5432"/>
        <c:crosses val="autoZero"/>
        <c:crossBetween val="midCat"/>
      </c:valAx>
      <c:valAx>
        <c:axId val="77879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ISF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4448"/>
        <c:crossesAt val="0.1"/>
        <c:crossBetween val="midCat"/>
      </c:valAx>
    </c:plotArea>
    <c:legend>
      <c:legendPos val="r"/>
      <c:layout>
        <c:manualLayout>
          <c:xMode val="edge"/>
          <c:yMode val="edge"/>
          <c:x val="0.850921782746209"/>
          <c:y val="0.299601466784161"/>
          <c:w val="0.14134127334663438"/>
          <c:h val="0.16734339615490304"/>
        </c:manualLayout>
      </c:layout>
      <c:overlay val="0"/>
      <c:txPr>
        <a:bodyPr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FWHM_1!$A$5:$A$18</c:f>
              <c:numCache>
                <c:formatCode>General</c:formatCode>
                <c:ptCount val="14"/>
                <c:pt idx="0">
                  <c:v>0.24349999999999999</c:v>
                </c:pt>
                <c:pt idx="1">
                  <c:v>0.40550000000000003</c:v>
                </c:pt>
                <c:pt idx="2">
                  <c:v>0.56440000000000001</c:v>
                </c:pt>
                <c:pt idx="3">
                  <c:v>0.71899999999999997</c:v>
                </c:pt>
                <c:pt idx="4">
                  <c:v>0.86819999999999997</c:v>
                </c:pt>
                <c:pt idx="5">
                  <c:v>1.0107999999999999</c:v>
                </c:pt>
                <c:pt idx="6">
                  <c:v>1.1456999999999999</c:v>
                </c:pt>
                <c:pt idx="7">
                  <c:v>1.2719</c:v>
                </c:pt>
                <c:pt idx="8">
                  <c:v>1.3884000000000001</c:v>
                </c:pt>
                <c:pt idx="9">
                  <c:v>1.4944</c:v>
                </c:pt>
                <c:pt idx="10">
                  <c:v>1.5891</c:v>
                </c:pt>
                <c:pt idx="11">
                  <c:v>1.6717</c:v>
                </c:pt>
                <c:pt idx="12">
                  <c:v>1.7417</c:v>
                </c:pt>
                <c:pt idx="13">
                  <c:v>1.7982</c:v>
                </c:pt>
              </c:numCache>
            </c:numRef>
          </c:xVal>
          <c:yVal>
            <c:numRef>
              <c:f>FWHM_1!$C$5:$C$18</c:f>
              <c:numCache>
                <c:formatCode>General</c:formatCode>
                <c:ptCount val="14"/>
                <c:pt idx="0">
                  <c:v>0.65120509959794004</c:v>
                </c:pt>
                <c:pt idx="1">
                  <c:v>0.67856975599690195</c:v>
                </c:pt>
                <c:pt idx="2">
                  <c:v>0.70739776651162201</c:v>
                </c:pt>
                <c:pt idx="3">
                  <c:v>0.76266538462809796</c:v>
                </c:pt>
                <c:pt idx="4">
                  <c:v>0.84199679947695605</c:v>
                </c:pt>
                <c:pt idx="5">
                  <c:v>0.93104043575587503</c:v>
                </c:pt>
                <c:pt idx="6">
                  <c:v>0.98507588680292502</c:v>
                </c:pt>
                <c:pt idx="7">
                  <c:v>1.04692008866515</c:v>
                </c:pt>
                <c:pt idx="8">
                  <c:v>1.11522190699057</c:v>
                </c:pt>
                <c:pt idx="9">
                  <c:v>1.1845981526551601</c:v>
                </c:pt>
                <c:pt idx="10">
                  <c:v>1.25168686162069</c:v>
                </c:pt>
                <c:pt idx="11">
                  <c:v>1.31340851586267</c:v>
                </c:pt>
                <c:pt idx="12">
                  <c:v>1.36703460234055</c:v>
                </c:pt>
                <c:pt idx="13">
                  <c:v>1.4105352936787201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B-42B1-A2B3-A0722A0E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024480"/>
        <c:axId val="670487976"/>
      </c:scatterChart>
      <c:valAx>
        <c:axId val="67002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87976"/>
        <c:crosses val="autoZero"/>
        <c:crossBetween val="midCat"/>
      </c:valAx>
      <c:valAx>
        <c:axId val="67048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2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29674753150303"/>
          <c:y val="5.1758704074847221E-2"/>
          <c:w val="0.62415734611801288"/>
          <c:h val="0.72442279528349274"/>
        </c:manualLayout>
      </c:layout>
      <c:scatterChart>
        <c:scatterStyle val="lineMarker"/>
        <c:varyColors val="0"/>
        <c:ser>
          <c:idx val="2"/>
          <c:order val="0"/>
          <c:tx>
            <c:v>Exp</c:v>
          </c:tx>
          <c:spPr>
            <a:ln>
              <a:noFill/>
            </a:ln>
          </c:spPr>
          <c:xVal>
            <c:numRef>
              <c:f>FWHM_2!$B$3:$B$18</c:f>
              <c:numCache>
                <c:formatCode>General</c:formatCode>
                <c:ptCount val="16"/>
                <c:pt idx="0">
                  <c:v>1E-4</c:v>
                </c:pt>
                <c:pt idx="1">
                  <c:v>1.0000000000000002E-2</c:v>
                </c:pt>
                <c:pt idx="2">
                  <c:v>5.9292249999999998E-2</c:v>
                </c:pt>
                <c:pt idx="3">
                  <c:v>0.16443025000000003</c:v>
                </c:pt>
                <c:pt idx="4">
                  <c:v>0.31854736</c:v>
                </c:pt>
                <c:pt idx="5">
                  <c:v>0.516961</c:v>
                </c:pt>
                <c:pt idx="6">
                  <c:v>0.75377123999999995</c:v>
                </c:pt>
                <c:pt idx="7">
                  <c:v>1.0217166399999997</c:v>
                </c:pt>
                <c:pt idx="8">
                  <c:v>1.3126284899999998</c:v>
                </c:pt>
                <c:pt idx="9">
                  <c:v>1.61772961</c:v>
                </c:pt>
                <c:pt idx="10">
                  <c:v>1.9276545600000001</c:v>
                </c:pt>
                <c:pt idx="11">
                  <c:v>2.23323136</c:v>
                </c:pt>
                <c:pt idx="12">
                  <c:v>2.5252388099999998</c:v>
                </c:pt>
                <c:pt idx="13">
                  <c:v>2.7945808899999998</c:v>
                </c:pt>
                <c:pt idx="14">
                  <c:v>3.0335188900000003</c:v>
                </c:pt>
                <c:pt idx="15">
                  <c:v>3.2335232400000002</c:v>
                </c:pt>
              </c:numCache>
            </c:numRef>
          </c:xVal>
          <c:yVal>
            <c:numRef>
              <c:f>FWHM_2!$C$3:$C$18</c:f>
              <c:numCache>
                <c:formatCode>General</c:formatCode>
                <c:ptCount val="16"/>
                <c:pt idx="2">
                  <c:v>9.6480745673607204E-3</c:v>
                </c:pt>
                <c:pt idx="3">
                  <c:v>1.88838289737931E-2</c:v>
                </c:pt>
                <c:pt idx="4">
                  <c:v>2.92080423510328E-2</c:v>
                </c:pt>
                <c:pt idx="5">
                  <c:v>3.9211798053413197E-2</c:v>
                </c:pt>
                <c:pt idx="6">
                  <c:v>4.7857525578805002E-2</c:v>
                </c:pt>
                <c:pt idx="7">
                  <c:v>5.4670072021026903E-2</c:v>
                </c:pt>
                <c:pt idx="8">
                  <c:v>5.7513281149870497E-2</c:v>
                </c:pt>
                <c:pt idx="9">
                  <c:v>5.97420050808804E-2</c:v>
                </c:pt>
                <c:pt idx="10">
                  <c:v>6.2052187943563798E-2</c:v>
                </c:pt>
                <c:pt idx="11">
                  <c:v>6.4408825048808002E-2</c:v>
                </c:pt>
                <c:pt idx="12">
                  <c:v>6.6796473774798595E-2</c:v>
                </c:pt>
                <c:pt idx="13">
                  <c:v>6.9123497345295395E-2</c:v>
                </c:pt>
                <c:pt idx="14">
                  <c:v>7.1213351972692296E-2</c:v>
                </c:pt>
                <c:pt idx="15">
                  <c:v>7.2920436462838203E-2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23-4F34-808F-979B52948228}"/>
            </c:ext>
          </c:extLst>
        </c:ser>
        <c:ser>
          <c:idx val="3"/>
          <c:order val="1"/>
          <c:tx>
            <c:strRef>
              <c:f>FWHM_2!$S$1</c:f>
              <c:strCache>
                <c:ptCount val="1"/>
                <c:pt idx="0">
                  <c:v>Chudley-Elliot 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pPr>
              <a:ln w="25400">
                <a:solidFill>
                  <a:srgbClr val="00B050"/>
                </a:solidFill>
              </a:ln>
            </c:spPr>
          </c:marker>
          <c:xVal>
            <c:numRef>
              <c:f>FWHM_2!$B$3:$B$18</c:f>
              <c:numCache>
                <c:formatCode>General</c:formatCode>
                <c:ptCount val="16"/>
                <c:pt idx="0">
                  <c:v>1E-4</c:v>
                </c:pt>
                <c:pt idx="1">
                  <c:v>1.0000000000000002E-2</c:v>
                </c:pt>
                <c:pt idx="2">
                  <c:v>5.9292249999999998E-2</c:v>
                </c:pt>
                <c:pt idx="3">
                  <c:v>0.16443025000000003</c:v>
                </c:pt>
                <c:pt idx="4">
                  <c:v>0.31854736</c:v>
                </c:pt>
                <c:pt idx="5">
                  <c:v>0.516961</c:v>
                </c:pt>
                <c:pt idx="6">
                  <c:v>0.75377123999999995</c:v>
                </c:pt>
                <c:pt idx="7">
                  <c:v>1.0217166399999997</c:v>
                </c:pt>
                <c:pt idx="8">
                  <c:v>1.3126284899999998</c:v>
                </c:pt>
                <c:pt idx="9">
                  <c:v>1.61772961</c:v>
                </c:pt>
                <c:pt idx="10">
                  <c:v>1.9276545600000001</c:v>
                </c:pt>
                <c:pt idx="11">
                  <c:v>2.23323136</c:v>
                </c:pt>
                <c:pt idx="12">
                  <c:v>2.5252388099999998</c:v>
                </c:pt>
                <c:pt idx="13">
                  <c:v>2.7945808899999998</c:v>
                </c:pt>
                <c:pt idx="14">
                  <c:v>3.0335188900000003</c:v>
                </c:pt>
                <c:pt idx="15">
                  <c:v>3.2335232400000002</c:v>
                </c:pt>
              </c:numCache>
            </c:numRef>
          </c:xVal>
          <c:yVal>
            <c:numRef>
              <c:f>FWHM_2!$S$3:$S$18</c:f>
              <c:numCache>
                <c:formatCode>General</c:formatCode>
                <c:ptCount val="16"/>
                <c:pt idx="0">
                  <c:v>8.2220723054494376E-6</c:v>
                </c:pt>
                <c:pt idx="1">
                  <c:v>8.1868035888978737E-4</c:v>
                </c:pt>
                <c:pt idx="2">
                  <c:v>4.7512870283486514E-3</c:v>
                </c:pt>
                <c:pt idx="3">
                  <c:v>1.2587115615707134E-2</c:v>
                </c:pt>
                <c:pt idx="4">
                  <c:v>2.2799460573322196E-2</c:v>
                </c:pt>
                <c:pt idx="5">
                  <c:v>3.3924783881381107E-2</c:v>
                </c:pt>
                <c:pt idx="6">
                  <c:v>4.4584954170159126E-2</c:v>
                </c:pt>
                <c:pt idx="7">
                  <c:v>5.3719237886989825E-2</c:v>
                </c:pt>
                <c:pt idx="8">
                  <c:v>6.0725118683168051E-2</c:v>
                </c:pt>
                <c:pt idx="9">
                  <c:v>6.5453765803243136E-2</c:v>
                </c:pt>
                <c:pt idx="10">
                  <c:v>6.8107885188050402E-2</c:v>
                </c:pt>
                <c:pt idx="11">
                  <c:v>6.9106341608136848E-2</c:v>
                </c:pt>
                <c:pt idx="12">
                  <c:v>6.894218005906981E-2</c:v>
                </c:pt>
                <c:pt idx="13">
                  <c:v>6.8085635293262531E-2</c:v>
                </c:pt>
                <c:pt idx="14">
                  <c:v>6.692244215594878E-2</c:v>
                </c:pt>
                <c:pt idx="15">
                  <c:v>6.5744939440715133E-2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23-4F34-808F-979B52948228}"/>
            </c:ext>
          </c:extLst>
        </c:ser>
        <c:ser>
          <c:idx val="0"/>
          <c:order val="2"/>
          <c:tx>
            <c:strRef>
              <c:f>FWHM_2!$AA$1</c:f>
              <c:strCache>
                <c:ptCount val="1"/>
                <c:pt idx="0">
                  <c:v>Singwi-Sjölander 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FWHM_2!$B$3:$B$18</c:f>
              <c:numCache>
                <c:formatCode>General</c:formatCode>
                <c:ptCount val="16"/>
                <c:pt idx="0">
                  <c:v>1E-4</c:v>
                </c:pt>
                <c:pt idx="1">
                  <c:v>1.0000000000000002E-2</c:v>
                </c:pt>
                <c:pt idx="2">
                  <c:v>5.9292249999999998E-2</c:v>
                </c:pt>
                <c:pt idx="3">
                  <c:v>0.16443025000000003</c:v>
                </c:pt>
                <c:pt idx="4">
                  <c:v>0.31854736</c:v>
                </c:pt>
                <c:pt idx="5">
                  <c:v>0.516961</c:v>
                </c:pt>
                <c:pt idx="6">
                  <c:v>0.75377123999999995</c:v>
                </c:pt>
                <c:pt idx="7">
                  <c:v>1.0217166399999997</c:v>
                </c:pt>
                <c:pt idx="8">
                  <c:v>1.3126284899999998</c:v>
                </c:pt>
                <c:pt idx="9">
                  <c:v>1.61772961</c:v>
                </c:pt>
                <c:pt idx="10">
                  <c:v>1.9276545600000001</c:v>
                </c:pt>
                <c:pt idx="11">
                  <c:v>2.23323136</c:v>
                </c:pt>
                <c:pt idx="12">
                  <c:v>2.5252388099999998</c:v>
                </c:pt>
                <c:pt idx="13">
                  <c:v>2.7945808899999998</c:v>
                </c:pt>
                <c:pt idx="14">
                  <c:v>3.0335188900000003</c:v>
                </c:pt>
                <c:pt idx="15">
                  <c:v>3.2335232400000002</c:v>
                </c:pt>
              </c:numCache>
            </c:numRef>
          </c:xVal>
          <c:yVal>
            <c:numRef>
              <c:f>FWHM_2!$AA$3:$AA$18</c:f>
              <c:numCache>
                <c:formatCode>General</c:formatCode>
                <c:ptCount val="16"/>
                <c:pt idx="0">
                  <c:v>1.433474111066681E-5</c:v>
                </c:pt>
                <c:pt idx="1">
                  <c:v>1.4094459928364678E-3</c:v>
                </c:pt>
                <c:pt idx="2">
                  <c:v>7.7131872583851135E-3</c:v>
                </c:pt>
                <c:pt idx="3">
                  <c:v>1.8371818565003473E-2</c:v>
                </c:pt>
                <c:pt idx="4">
                  <c:v>2.9490971768488378E-2</c:v>
                </c:pt>
                <c:pt idx="5">
                  <c:v>3.9208160502972766E-2</c:v>
                </c:pt>
                <c:pt idx="6">
                  <c:v>4.7023112769993644E-2</c:v>
                </c:pt>
                <c:pt idx="7">
                  <c:v>5.3080069752304983E-2</c:v>
                </c:pt>
                <c:pt idx="8">
                  <c:v>5.7715016887767617E-2</c:v>
                </c:pt>
                <c:pt idx="9">
                  <c:v>6.1258120819214147E-2</c:v>
                </c:pt>
                <c:pt idx="10">
                  <c:v>6.397474121326889E-2</c:v>
                </c:pt>
                <c:pt idx="11">
                  <c:v>6.6067350921128976E-2</c:v>
                </c:pt>
                <c:pt idx="12">
                  <c:v>6.7682285833689737E-2</c:v>
                </c:pt>
                <c:pt idx="13">
                  <c:v>6.8924128928905551E-2</c:v>
                </c:pt>
                <c:pt idx="14">
                  <c:v>6.9870855433375137E-2</c:v>
                </c:pt>
                <c:pt idx="15">
                  <c:v>7.0572119076232828E-2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23-4F34-808F-979B52948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024480"/>
        <c:axId val="670487976"/>
      </c:scatterChart>
      <c:valAx>
        <c:axId val="67002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GB" sz="1600"/>
                  <a:t>Q</a:t>
                </a:r>
                <a:r>
                  <a:rPr lang="en-GB" sz="1600" baseline="30000"/>
                  <a:t>2</a:t>
                </a:r>
                <a:r>
                  <a:rPr lang="en-GB" sz="1600"/>
                  <a:t> / Å</a:t>
                </a:r>
                <a:r>
                  <a:rPr lang="en-GB" sz="1600" baseline="30000"/>
                  <a:t>-2</a:t>
                </a:r>
              </a:p>
            </c:rich>
          </c:tx>
          <c:layout>
            <c:manualLayout>
              <c:xMode val="edge"/>
              <c:yMode val="edge"/>
              <c:x val="0.45699421405758361"/>
              <c:y val="0.8927873838489485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87976"/>
        <c:crosses val="autoZero"/>
        <c:crossBetween val="midCat"/>
      </c:valAx>
      <c:valAx>
        <c:axId val="670487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400"/>
                </a:pPr>
                <a:r>
                  <a:rPr lang="en-GB" sz="1400"/>
                  <a:t>HWHM / ps</a:t>
                </a:r>
                <a:r>
                  <a:rPr lang="en-GB" sz="1400" baseline="30000"/>
                  <a:t>-1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1.224498465764186E-2"/>
              <c:y val="0.245009319860180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24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266013763588758"/>
          <c:y val="0.17398295806443187"/>
          <c:w val="0.21520985174635404"/>
          <c:h val="0.50505243227353336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620311240622483E-2"/>
          <c:y val="4.0348458180570472E-2"/>
          <c:w val="0.86123082646165294"/>
          <c:h val="0.79677836190458584"/>
        </c:manualLayout>
      </c:layout>
      <c:scatterChart>
        <c:scatterStyle val="lineMarker"/>
        <c:varyColors val="0"/>
        <c:ser>
          <c:idx val="1"/>
          <c:order val="0"/>
          <c:tx>
            <c:v>Current</c:v>
          </c:tx>
          <c:spPr>
            <a:ln>
              <a:noFill/>
            </a:ln>
          </c:spPr>
          <c:xVal>
            <c:numRef>
              <c:f>EISF!$B$3:$B$19</c:f>
              <c:numCache>
                <c:formatCode>General</c:formatCode>
                <c:ptCount val="17"/>
                <c:pt idx="0">
                  <c:v>0</c:v>
                </c:pt>
                <c:pt idx="1">
                  <c:v>0.01</c:v>
                </c:pt>
                <c:pt idx="2">
                  <c:v>0.1</c:v>
                </c:pt>
                <c:pt idx="3">
                  <c:v>0.24349999999999999</c:v>
                </c:pt>
                <c:pt idx="4">
                  <c:v>0.40550000000000003</c:v>
                </c:pt>
                <c:pt idx="5">
                  <c:v>0.56440000000000001</c:v>
                </c:pt>
                <c:pt idx="6">
                  <c:v>0.71899999999999997</c:v>
                </c:pt>
                <c:pt idx="7">
                  <c:v>0.86819999999999997</c:v>
                </c:pt>
                <c:pt idx="8">
                  <c:v>1.0107999999999999</c:v>
                </c:pt>
                <c:pt idx="9">
                  <c:v>1.1456999999999999</c:v>
                </c:pt>
                <c:pt idx="10">
                  <c:v>1.2719</c:v>
                </c:pt>
                <c:pt idx="11">
                  <c:v>1.3884000000000001</c:v>
                </c:pt>
                <c:pt idx="12">
                  <c:v>1.4944</c:v>
                </c:pt>
                <c:pt idx="13">
                  <c:v>1.5891</c:v>
                </c:pt>
                <c:pt idx="14">
                  <c:v>1.6717</c:v>
                </c:pt>
                <c:pt idx="15">
                  <c:v>1.7417</c:v>
                </c:pt>
                <c:pt idx="16">
                  <c:v>1.7982</c:v>
                </c:pt>
              </c:numCache>
            </c:numRef>
          </c:xVal>
          <c:yVal>
            <c:numRef>
              <c:f>EISF!$C$3:$C$19</c:f>
              <c:numCache>
                <c:formatCode>General</c:formatCode>
                <c:ptCount val="17"/>
                <c:pt idx="0">
                  <c:v>1</c:v>
                </c:pt>
                <c:pt idx="3">
                  <c:v>0.58526092433066101</c:v>
                </c:pt>
                <c:pt idx="4">
                  <c:v>0.45356203829957398</c:v>
                </c:pt>
                <c:pt idx="5">
                  <c:v>0.38916523066227099</c:v>
                </c:pt>
                <c:pt idx="6">
                  <c:v>0.35003515685076497</c:v>
                </c:pt>
                <c:pt idx="7">
                  <c:v>0.31729129642829002</c:v>
                </c:pt>
                <c:pt idx="8">
                  <c:v>0.28592534010278098</c:v>
                </c:pt>
                <c:pt idx="9">
                  <c:v>0.25357287008476098</c:v>
                </c:pt>
                <c:pt idx="10">
                  <c:v>0.22602868877190899</c:v>
                </c:pt>
                <c:pt idx="11">
                  <c:v>0.20289728137608801</c:v>
                </c:pt>
                <c:pt idx="12">
                  <c:v>0.183216821065423</c:v>
                </c:pt>
                <c:pt idx="13">
                  <c:v>0.16662955830128701</c:v>
                </c:pt>
                <c:pt idx="14">
                  <c:v>0.152957406815286</c:v>
                </c:pt>
                <c:pt idx="15">
                  <c:v>0.14195176854809399</c:v>
                </c:pt>
                <c:pt idx="16">
                  <c:v>0.13345542929201801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56-4052-AEBE-12D5F706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226696"/>
        <c:axId val="751224400"/>
      </c:scatterChart>
      <c:valAx>
        <c:axId val="751226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24400"/>
        <c:crosses val="autoZero"/>
        <c:crossBetween val="midCat"/>
      </c:valAx>
      <c:valAx>
        <c:axId val="751224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EISF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266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495612457891565"/>
          <c:y val="7.4203038524834952E-2"/>
          <c:w val="0.1204506995680658"/>
          <c:h val="0.13265775900561991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Q / Å</a:t>
            </a:r>
            <a:r>
              <a:rPr lang="en-GB" sz="1800" b="1" i="0" baseline="30000">
                <a:effectLst/>
              </a:rPr>
              <a:t>-1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45699631371344729"/>
          <c:y val="0.92682619093273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14595909971754"/>
          <c:y val="0.16919267088185402"/>
          <c:w val="0.85876217102496288"/>
          <c:h val="0.6902685881297278"/>
        </c:manualLayout>
      </c:layout>
      <c:scatterChart>
        <c:scatterStyle val="lineMarker"/>
        <c:varyColors val="0"/>
        <c:ser>
          <c:idx val="0"/>
          <c:order val="0"/>
          <c:tx>
            <c:strRef>
              <c:f>EISF_Fitting!$C$5</c:f>
              <c:strCache>
                <c:ptCount val="1"/>
                <c:pt idx="0">
                  <c:v>Calculated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EISF_Fitting!$D$6:$D$19</c:f>
                <c:numCache>
                  <c:formatCode>General</c:formatCode>
                  <c:ptCount val="14"/>
                  <c:pt idx="0">
                    <c:v>0</c:v>
                  </c:pt>
                </c:numCache>
              </c:numRef>
            </c:plus>
            <c:minus>
              <c:numRef>
                <c:f>EISF_Fitting!$D$6:$D$19</c:f>
                <c:numCache>
                  <c:formatCode>General</c:formatCode>
                  <c:ptCount val="14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EISF_Fitting!$B$7:$B$20</c:f>
              <c:numCache>
                <c:formatCode>General</c:formatCode>
                <c:ptCount val="14"/>
                <c:pt idx="0">
                  <c:v>0.24349999999999999</c:v>
                </c:pt>
                <c:pt idx="1">
                  <c:v>0.40550000000000003</c:v>
                </c:pt>
                <c:pt idx="2">
                  <c:v>0.56440000000000001</c:v>
                </c:pt>
                <c:pt idx="3">
                  <c:v>0.71899999999999997</c:v>
                </c:pt>
                <c:pt idx="4">
                  <c:v>0.86819999999999997</c:v>
                </c:pt>
                <c:pt idx="5">
                  <c:v>1.0107999999999999</c:v>
                </c:pt>
                <c:pt idx="6">
                  <c:v>1.1456999999999999</c:v>
                </c:pt>
                <c:pt idx="7">
                  <c:v>1.2719</c:v>
                </c:pt>
                <c:pt idx="8">
                  <c:v>1.3884000000000001</c:v>
                </c:pt>
                <c:pt idx="9">
                  <c:v>1.4944</c:v>
                </c:pt>
                <c:pt idx="10">
                  <c:v>1.5891</c:v>
                </c:pt>
                <c:pt idx="11">
                  <c:v>1.6717</c:v>
                </c:pt>
                <c:pt idx="12">
                  <c:v>1.7417</c:v>
                </c:pt>
                <c:pt idx="13">
                  <c:v>1.7982</c:v>
                </c:pt>
              </c:numCache>
            </c:numRef>
          </c:xVal>
          <c:yVal>
            <c:numRef>
              <c:f>EISF_Fitting!$C$7:$C$20</c:f>
              <c:numCache>
                <c:formatCode>General</c:formatCode>
                <c:ptCount val="14"/>
                <c:pt idx="0">
                  <c:v>0.58526092433066101</c:v>
                </c:pt>
                <c:pt idx="1">
                  <c:v>0.45356203829957398</c:v>
                </c:pt>
                <c:pt idx="2">
                  <c:v>0.38916523066227099</c:v>
                </c:pt>
                <c:pt idx="3">
                  <c:v>0.35003515685076497</c:v>
                </c:pt>
                <c:pt idx="4">
                  <c:v>0.31729129642829002</c:v>
                </c:pt>
                <c:pt idx="5">
                  <c:v>0.28592534010278098</c:v>
                </c:pt>
                <c:pt idx="6">
                  <c:v>0.25357287008476098</c:v>
                </c:pt>
                <c:pt idx="7">
                  <c:v>0.22602868877190899</c:v>
                </c:pt>
                <c:pt idx="8">
                  <c:v>0.20289728137608801</c:v>
                </c:pt>
                <c:pt idx="9">
                  <c:v>0.183216821065423</c:v>
                </c:pt>
                <c:pt idx="10">
                  <c:v>0.16662955830128701</c:v>
                </c:pt>
                <c:pt idx="11">
                  <c:v>0.152957406815286</c:v>
                </c:pt>
                <c:pt idx="12">
                  <c:v>0.14195176854809399</c:v>
                </c:pt>
                <c:pt idx="13">
                  <c:v>0.13345542929201801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BF-4D1A-8F5B-EB1787EBD6AA}"/>
            </c:ext>
          </c:extLst>
        </c:ser>
        <c:ser>
          <c:idx val="1"/>
          <c:order val="1"/>
          <c:tx>
            <c:strRef>
              <c:f>EISF_Fitting!$E$5</c:f>
              <c:strCache>
                <c:ptCount val="1"/>
                <c:pt idx="0">
                  <c:v>Isotropic Rotation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EISF_Fitting!$E$6:$E$20</c:f>
              <c:numCache>
                <c:formatCode>General</c:formatCode>
                <c:ptCount val="15"/>
                <c:pt idx="0">
                  <c:v>1</c:v>
                </c:pt>
                <c:pt idx="1">
                  <c:v>0.98077869133942763</c:v>
                </c:pt>
                <c:pt idx="2">
                  <c:v>0.94742175242957982</c:v>
                </c:pt>
                <c:pt idx="3">
                  <c:v>0.90016747320216983</c:v>
                </c:pt>
                <c:pt idx="4">
                  <c:v>0.84211476050412992</c:v>
                </c:pt>
                <c:pt idx="5">
                  <c:v>0.77676102800107349</c:v>
                </c:pt>
                <c:pt idx="6">
                  <c:v>0.70772262559763488</c:v>
                </c:pt>
                <c:pt idx="7">
                  <c:v>0.63833648026252532</c:v>
                </c:pt>
                <c:pt idx="8">
                  <c:v>0.57141439413084127</c:v>
                </c:pt>
                <c:pt idx="9">
                  <c:v>0.50916698492989687</c:v>
                </c:pt>
                <c:pt idx="10">
                  <c:v>0.45307228914313924</c:v>
                </c:pt>
                <c:pt idx="11">
                  <c:v>0.40404024656855902</c:v>
                </c:pt>
                <c:pt idx="12">
                  <c:v>0.36251941140722777</c:v>
                </c:pt>
                <c:pt idx="13">
                  <c:v>0.32848179349666062</c:v>
                </c:pt>
                <c:pt idx="14">
                  <c:v>0.3019018019214898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BF-4D1A-8F5B-EB1787EBD6AA}"/>
            </c:ext>
          </c:extLst>
        </c:ser>
        <c:ser>
          <c:idx val="2"/>
          <c:order val="2"/>
          <c:tx>
            <c:strRef>
              <c:f>EISF_Fitting!$I$5</c:f>
              <c:strCache>
                <c:ptCount val="1"/>
                <c:pt idx="0">
                  <c:v>3-site Rotation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EISF_Fitting!$I$6:$I$20</c:f>
              <c:numCache>
                <c:formatCode>General</c:formatCode>
                <c:ptCount val="15"/>
                <c:pt idx="0" formatCode="0">
                  <c:v>1</c:v>
                </c:pt>
                <c:pt idx="1">
                  <c:v>0.98707018103648636</c:v>
                </c:pt>
                <c:pt idx="2">
                  <c:v>0.964636861347271</c:v>
                </c:pt>
                <c:pt idx="3">
                  <c:v>0.93287199477314608</c:v>
                </c:pt>
                <c:pt idx="4">
                  <c:v>0.89388036954811168</c:v>
                </c:pt>
                <c:pt idx="5">
                  <c:v>0.85004376857025354</c:v>
                </c:pt>
                <c:pt idx="6">
                  <c:v>0.8038303216689402</c:v>
                </c:pt>
                <c:pt idx="7">
                  <c:v>0.75752083829320749</c:v>
                </c:pt>
                <c:pt idx="8">
                  <c:v>0.71303566658524453</c:v>
                </c:pt>
                <c:pt idx="9">
                  <c:v>0.67187477295227405</c:v>
                </c:pt>
                <c:pt idx="10">
                  <c:v>0.63502401594806446</c:v>
                </c:pt>
                <c:pt idx="11">
                  <c:v>0.60306195531263973</c:v>
                </c:pt>
                <c:pt idx="12">
                  <c:v>0.57623212283711323</c:v>
                </c:pt>
                <c:pt idx="13">
                  <c:v>0.55444234700855122</c:v>
                </c:pt>
                <c:pt idx="14">
                  <c:v>0.53758437760817701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BF-4D1A-8F5B-EB1787EBD6AA}"/>
            </c:ext>
          </c:extLst>
        </c:ser>
        <c:ser>
          <c:idx val="3"/>
          <c:order val="3"/>
          <c:tx>
            <c:strRef>
              <c:f>EISF_Fitting!$S$5</c:f>
              <c:strCache>
                <c:ptCount val="1"/>
                <c:pt idx="0">
                  <c:v>Confined volume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EISF_Fitting!$S$6:$S$20</c:f>
              <c:numCache>
                <c:formatCode>General</c:formatCode>
                <c:ptCount val="15"/>
                <c:pt idx="0">
                  <c:v>1</c:v>
                </c:pt>
                <c:pt idx="1">
                  <c:v>0.87011419159860437</c:v>
                </c:pt>
                <c:pt idx="2">
                  <c:v>0.67498840317811948</c:v>
                </c:pt>
                <c:pt idx="3">
                  <c:v>0.45651942283528441</c:v>
                </c:pt>
                <c:pt idx="4">
                  <c:v>0.26512037570320013</c:v>
                </c:pt>
                <c:pt idx="5">
                  <c:v>0.12813551919976313</c:v>
                </c:pt>
                <c:pt idx="6">
                  <c:v>4.8094324194750897E-2</c:v>
                </c:pt>
                <c:pt idx="7">
                  <c:v>1.1523983455667028E-2</c:v>
                </c:pt>
                <c:pt idx="8">
                  <c:v>6.054863310760132E-4</c:v>
                </c:pt>
                <c:pt idx="9">
                  <c:v>9.5675365076125399E-4</c:v>
                </c:pt>
                <c:pt idx="10">
                  <c:v>4.1044697596374366E-3</c:v>
                </c:pt>
                <c:pt idx="11">
                  <c:v>6.4911210919982509E-3</c:v>
                </c:pt>
                <c:pt idx="12">
                  <c:v>7.3926822589758792E-3</c:v>
                </c:pt>
                <c:pt idx="13">
                  <c:v>7.2146256081700357E-3</c:v>
                </c:pt>
                <c:pt idx="14">
                  <c:v>6.5489222487143638E-3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BF-4D1A-8F5B-EB1787EBD6AA}"/>
            </c:ext>
          </c:extLst>
        </c:ser>
        <c:ser>
          <c:idx val="4"/>
          <c:order val="4"/>
          <c:tx>
            <c:strRef>
              <c:f>EISF_Fitting!$M$5</c:f>
              <c:strCache>
                <c:ptCount val="1"/>
                <c:pt idx="0">
                  <c:v>Uniaxial Rotation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EISF_Fitting!$N$6:$N$20</c:f>
              <c:numCache>
                <c:formatCode>General</c:formatCode>
                <c:ptCount val="15"/>
                <c:pt idx="0">
                  <c:v>1</c:v>
                </c:pt>
                <c:pt idx="1">
                  <c:v>0.98704485058974145</c:v>
                </c:pt>
                <c:pt idx="2">
                  <c:v>0.96444397263629122</c:v>
                </c:pt>
                <c:pt idx="3">
                  <c:v>0.93215852050696091</c:v>
                </c:pt>
                <c:pt idx="4">
                  <c:v>0.89203616022543175</c:v>
                </c:pt>
                <c:pt idx="5">
                  <c:v>0.84620976995139552</c:v>
                </c:pt>
                <c:pt idx="6">
                  <c:v>0.79696251024708953</c:v>
                </c:pt>
                <c:pt idx="7">
                  <c:v>0.74649369082624417</c:v>
                </c:pt>
                <c:pt idx="8">
                  <c:v>0.69676486493000267</c:v>
                </c:pt>
                <c:pt idx="9">
                  <c:v>0.64944354624395861</c:v>
                </c:pt>
                <c:pt idx="10">
                  <c:v>0.60578124031915626</c:v>
                </c:pt>
                <c:pt idx="11">
                  <c:v>0.56669933425516295</c:v>
                </c:pt>
                <c:pt idx="12">
                  <c:v>0.53283051227580613</c:v>
                </c:pt>
                <c:pt idx="13">
                  <c:v>0.50445765356676497</c:v>
                </c:pt>
                <c:pt idx="14">
                  <c:v>0.48186895604375435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BF-4D1A-8F5B-EB1787EBD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81104"/>
        <c:axId val="611501112"/>
      </c:scatterChart>
      <c:valAx>
        <c:axId val="61148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01112"/>
        <c:crosses val="autoZero"/>
        <c:crossBetween val="midCat"/>
      </c:valAx>
      <c:valAx>
        <c:axId val="61150111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EISF</a:t>
                </a:r>
              </a:p>
              <a:p>
                <a:pPr>
                  <a:defRPr sz="2000" b="1"/>
                </a:pPr>
                <a:endParaRPr lang="en-GB" sz="2000" b="1"/>
              </a:p>
            </c:rich>
          </c:tx>
          <c:layout>
            <c:manualLayout>
              <c:xMode val="edge"/>
              <c:yMode val="edge"/>
              <c:x val="2.9501319538868219E-3"/>
              <c:y val="0.39840502940843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8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204061997830378"/>
          <c:y val="1.1198075548660379E-2"/>
          <c:w val="0.44065322362283432"/>
          <c:h val="0.287088727798543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Q / Å</a:t>
            </a:r>
            <a:r>
              <a:rPr lang="en-GB" sz="1800" b="1" i="0" baseline="30000">
                <a:effectLst/>
              </a:rPr>
              <a:t>-1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44833806537159759"/>
          <c:y val="0.9383682837145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23402721025676"/>
          <c:y val="0.13549403373192753"/>
          <c:w val="0.82085707825524734"/>
          <c:h val="0.7555141732831302"/>
        </c:manualLayout>
      </c:layout>
      <c:scatterChart>
        <c:scatterStyle val="lineMarker"/>
        <c:varyColors val="0"/>
        <c:ser>
          <c:idx val="0"/>
          <c:order val="0"/>
          <c:tx>
            <c:strRef>
              <c:f>EISF_Fitting!$C$5</c:f>
              <c:strCache>
                <c:ptCount val="1"/>
                <c:pt idx="0">
                  <c:v>Calculated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EISF_Fitting!$D$6:$D$19</c:f>
                <c:numCache>
                  <c:formatCode>General</c:formatCode>
                  <c:ptCount val="14"/>
                  <c:pt idx="0">
                    <c:v>0</c:v>
                  </c:pt>
                </c:numCache>
              </c:numRef>
            </c:plus>
            <c:minus>
              <c:numRef>
                <c:f>EISF_Fitting!$D$6:$D$19</c:f>
                <c:numCache>
                  <c:formatCode>General</c:formatCode>
                  <c:ptCount val="14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EISF_Fitting!$B$6:$B$17</c:f>
              <c:numCache>
                <c:formatCode>General</c:formatCode>
                <c:ptCount val="12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</c:numCache>
            </c:numRef>
          </c:xVal>
          <c:yVal>
            <c:numRef>
              <c:f>EISF_Fitting!$C$6:$C$17</c:f>
              <c:numCache>
                <c:formatCode>General</c:formatCode>
                <c:ptCount val="12"/>
                <c:pt idx="1">
                  <c:v>0.58526092433066101</c:v>
                </c:pt>
                <c:pt idx="2">
                  <c:v>0.45356203829957398</c:v>
                </c:pt>
                <c:pt idx="3">
                  <c:v>0.38916523066227099</c:v>
                </c:pt>
                <c:pt idx="4">
                  <c:v>0.35003515685076497</c:v>
                </c:pt>
                <c:pt idx="5">
                  <c:v>0.31729129642829002</c:v>
                </c:pt>
                <c:pt idx="6">
                  <c:v>0.28592534010278098</c:v>
                </c:pt>
                <c:pt idx="7">
                  <c:v>0.25357287008476098</c:v>
                </c:pt>
                <c:pt idx="8">
                  <c:v>0.22602868877190899</c:v>
                </c:pt>
                <c:pt idx="9">
                  <c:v>0.20289728137608801</c:v>
                </c:pt>
                <c:pt idx="10">
                  <c:v>0.183216821065423</c:v>
                </c:pt>
                <c:pt idx="11">
                  <c:v>0.16662955830128701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4-43AB-B4A9-EA3F2AC76918}"/>
            </c:ext>
          </c:extLst>
        </c:ser>
        <c:ser>
          <c:idx val="1"/>
          <c:order val="1"/>
          <c:tx>
            <c:strRef>
              <c:f>EISF_Fitting!$M$62</c:f>
              <c:strCache>
                <c:ptCount val="1"/>
                <c:pt idx="0">
                  <c:v>Confined volume &amp; Isotropic rotation (1)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EISF_Fitting!$M$66:$M$80</c:f>
              <c:numCache>
                <c:formatCode>General</c:formatCode>
                <c:ptCount val="15"/>
                <c:pt idx="0">
                  <c:v>1</c:v>
                </c:pt>
                <c:pt idx="1">
                  <c:v>0.59778098494137577</c:v>
                </c:pt>
                <c:pt idx="2">
                  <c:v>0.40723352683210995</c:v>
                </c:pt>
                <c:pt idx="3">
                  <c:v>0.3809354642222329</c:v>
                </c:pt>
                <c:pt idx="4">
                  <c:v>0.35498991291096582</c:v>
                </c:pt>
                <c:pt idx="5">
                  <c:v>0.32603311020935677</c:v>
                </c:pt>
                <c:pt idx="6">
                  <c:v>0.29751498204814136</c:v>
                </c:pt>
                <c:pt idx="7">
                  <c:v>0.26778165824650718</c:v>
                </c:pt>
                <c:pt idx="8">
                  <c:v>0.23988787921684518</c:v>
                </c:pt>
                <c:pt idx="9">
                  <c:v>0.21372283400182857</c:v>
                </c:pt>
                <c:pt idx="10">
                  <c:v>0.19005709052846204</c:v>
                </c:pt>
                <c:pt idx="11">
                  <c:v>0.16954722804950018</c:v>
                </c:pt>
                <c:pt idx="12">
                  <c:v>0.15215787493554422</c:v>
                </c:pt>
                <c:pt idx="13">
                  <c:v>0.13783663962425702</c:v>
                </c:pt>
                <c:pt idx="14">
                  <c:v>0.12665076085175508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F4-43AB-B4A9-EA3F2AC76918}"/>
            </c:ext>
          </c:extLst>
        </c:ser>
        <c:ser>
          <c:idx val="4"/>
          <c:order val="4"/>
          <c:tx>
            <c:strRef>
              <c:f>EISF_Fitting!$U$5</c:f>
              <c:strCache>
                <c:ptCount val="1"/>
                <c:pt idx="0">
                  <c:v>Confined volume (0.86)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EISF_Fitting!$U$6:$U$20</c:f>
              <c:numCache>
                <c:formatCode>General</c:formatCode>
                <c:ptCount val="15"/>
                <c:pt idx="0">
                  <c:v>1</c:v>
                </c:pt>
                <c:pt idx="1">
                  <c:v>0.8863186074340933</c:v>
                </c:pt>
                <c:pt idx="2">
                  <c:v>0.71553650563117732</c:v>
                </c:pt>
                <c:pt idx="3">
                  <c:v>0.52432348379683558</c:v>
                </c:pt>
                <c:pt idx="4">
                  <c:v>0.35680317898785263</c:v>
                </c:pt>
                <c:pt idx="5">
                  <c:v>0.23690840803931001</c:v>
                </c:pt>
                <c:pt idx="6">
                  <c:v>0.16685306771537578</c:v>
                </c:pt>
                <c:pt idx="7">
                  <c:v>0.13484520393875019</c:v>
                </c:pt>
                <c:pt idx="8">
                  <c:v>0.125288886946716</c:v>
                </c:pt>
                <c:pt idx="9">
                  <c:v>0.12559633052778302</c:v>
                </c:pt>
                <c:pt idx="10">
                  <c:v>0.12835134091008232</c:v>
                </c:pt>
                <c:pt idx="11">
                  <c:v>0.13044023615099717</c:v>
                </c:pt>
                <c:pt idx="12">
                  <c:v>0.13122931950203293</c:v>
                </c:pt>
                <c:pt idx="13">
                  <c:v>0.13107347701032149</c:v>
                </c:pt>
                <c:pt idx="14">
                  <c:v>0.13049082609664467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3F4-43AB-B4A9-EA3F2AC76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81104"/>
        <c:axId val="6115011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EISF_Fitting!$J$5</c15:sqref>
                        </c15:formulaRef>
                      </c:ext>
                    </c:extLst>
                    <c:strCache>
                      <c:ptCount val="1"/>
                      <c:pt idx="0">
                        <c:v>3-site rotation (1)</c:v>
                      </c:pt>
                    </c:strCache>
                  </c:strRef>
                </c:tx>
                <c:spPr>
                  <a:ln w="15875" cap="rnd">
                    <a:solidFill>
                      <a:schemeClr val="tx1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EISF_Fitting!$B$6:$B$20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0.24349999999999999</c:v>
                      </c:pt>
                      <c:pt idx="2">
                        <c:v>0.40550000000000003</c:v>
                      </c:pt>
                      <c:pt idx="3">
                        <c:v>0.56440000000000001</c:v>
                      </c:pt>
                      <c:pt idx="4">
                        <c:v>0.71899999999999997</c:v>
                      </c:pt>
                      <c:pt idx="5">
                        <c:v>0.86819999999999997</c:v>
                      </c:pt>
                      <c:pt idx="6">
                        <c:v>1.0107999999999999</c:v>
                      </c:pt>
                      <c:pt idx="7">
                        <c:v>1.1456999999999999</c:v>
                      </c:pt>
                      <c:pt idx="8">
                        <c:v>1.2719</c:v>
                      </c:pt>
                      <c:pt idx="9">
                        <c:v>1.3884000000000001</c:v>
                      </c:pt>
                      <c:pt idx="10">
                        <c:v>1.4944</c:v>
                      </c:pt>
                      <c:pt idx="11">
                        <c:v>1.5891</c:v>
                      </c:pt>
                      <c:pt idx="12">
                        <c:v>1.6717</c:v>
                      </c:pt>
                      <c:pt idx="13">
                        <c:v>1.7417</c:v>
                      </c:pt>
                      <c:pt idx="14">
                        <c:v>1.7982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EISF_Fitting!$J$6:$J$20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 formatCode="0">
                        <c:v>1</c:v>
                      </c:pt>
                      <c:pt idx="1">
                        <c:v>0.98707018103648636</c:v>
                      </c:pt>
                      <c:pt idx="2">
                        <c:v>0.964636861347271</c:v>
                      </c:pt>
                      <c:pt idx="3">
                        <c:v>0.93287199477314608</c:v>
                      </c:pt>
                      <c:pt idx="4">
                        <c:v>0.89388036954811168</c:v>
                      </c:pt>
                      <c:pt idx="5">
                        <c:v>0.85004376857025354</c:v>
                      </c:pt>
                      <c:pt idx="6">
                        <c:v>0.8038303216689402</c:v>
                      </c:pt>
                      <c:pt idx="7">
                        <c:v>0.75752083829320749</c:v>
                      </c:pt>
                      <c:pt idx="8">
                        <c:v>0.71303566658524453</c:v>
                      </c:pt>
                      <c:pt idx="9">
                        <c:v>0.67187477295227405</c:v>
                      </c:pt>
                      <c:pt idx="10">
                        <c:v>0.63502401594806446</c:v>
                      </c:pt>
                      <c:pt idx="11">
                        <c:v>0.60306195531263973</c:v>
                      </c:pt>
                      <c:pt idx="12">
                        <c:v>0.57623212283711323</c:v>
                      </c:pt>
                      <c:pt idx="13">
                        <c:v>0.55444234700855122</c:v>
                      </c:pt>
                      <c:pt idx="14">
                        <c:v>0.53758437760817701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3F4-43AB-B4A9-EA3F2AC7691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EISF_Fitting!$M$85</c15:sqref>
                        </c15:formulaRef>
                      </c:ext>
                    </c:extLst>
                    <c:strCache>
                      <c:ptCount val="1"/>
                      <c:pt idx="0">
                        <c:v>3 Comb Vol+Uni+iso (Mobile Fraction)</c:v>
                      </c:pt>
                    </c:strCache>
                  </c:strRef>
                </c:tx>
                <c:spPr>
                  <a:ln w="158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EISF_Fitting!$B$6:$B$20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0.24349999999999999</c:v>
                      </c:pt>
                      <c:pt idx="2">
                        <c:v>0.40550000000000003</c:v>
                      </c:pt>
                      <c:pt idx="3">
                        <c:v>0.56440000000000001</c:v>
                      </c:pt>
                      <c:pt idx="4">
                        <c:v>0.71899999999999997</c:v>
                      </c:pt>
                      <c:pt idx="5">
                        <c:v>0.86819999999999997</c:v>
                      </c:pt>
                      <c:pt idx="6">
                        <c:v>1.0107999999999999</c:v>
                      </c:pt>
                      <c:pt idx="7">
                        <c:v>1.1456999999999999</c:v>
                      </c:pt>
                      <c:pt idx="8">
                        <c:v>1.2719</c:v>
                      </c:pt>
                      <c:pt idx="9">
                        <c:v>1.3884000000000001</c:v>
                      </c:pt>
                      <c:pt idx="10">
                        <c:v>1.4944</c:v>
                      </c:pt>
                      <c:pt idx="11">
                        <c:v>1.5891</c:v>
                      </c:pt>
                      <c:pt idx="12">
                        <c:v>1.6717</c:v>
                      </c:pt>
                      <c:pt idx="13">
                        <c:v>1.7417</c:v>
                      </c:pt>
                      <c:pt idx="14">
                        <c:v>1.7982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EISF_Fitting!$M$90:$M$104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0.8861697632358212</c:v>
                      </c:pt>
                      <c:pt idx="2">
                        <c:v>0.72465457579452397</c:v>
                      </c:pt>
                      <c:pt idx="3">
                        <c:v>0.55901794861581922</c:v>
                      </c:pt>
                      <c:pt idx="4">
                        <c:v>0.42882231698702677</c:v>
                      </c:pt>
                      <c:pt idx="5">
                        <c:v>0.34363527932620314</c:v>
                      </c:pt>
                      <c:pt idx="6">
                        <c:v>0.29181192122797023</c:v>
                      </c:pt>
                      <c:pt idx="7">
                        <c:v>0.2566113795243446</c:v>
                      </c:pt>
                      <c:pt idx="8">
                        <c:v>0.2268176434918896</c:v>
                      </c:pt>
                      <c:pt idx="9">
                        <c:v>0.19848185802743781</c:v>
                      </c:pt>
                      <c:pt idx="10">
                        <c:v>0.17186206952437838</c:v>
                      </c:pt>
                      <c:pt idx="11">
                        <c:v>0.14829582937172137</c:v>
                      </c:pt>
                      <c:pt idx="12">
                        <c:v>0.12865390202536106</c:v>
                      </c:pt>
                      <c:pt idx="13">
                        <c:v>0.11304549631776038</c:v>
                      </c:pt>
                      <c:pt idx="14">
                        <c:v>0.10126437247862825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3F4-43AB-B4A9-EA3F2AC76918}"/>
                  </c:ext>
                </c:extLst>
              </c15:ser>
            </c15:filteredScatterSeries>
          </c:ext>
        </c:extLst>
      </c:scatterChart>
      <c:valAx>
        <c:axId val="61148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01112"/>
        <c:crosses val="autoZero"/>
        <c:crossBetween val="midCat"/>
      </c:valAx>
      <c:valAx>
        <c:axId val="61150111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EISF</a:t>
                </a:r>
              </a:p>
              <a:p>
                <a:pPr>
                  <a:defRPr sz="1800" b="1"/>
                </a:pPr>
                <a:endParaRPr lang="en-GB" sz="1800" b="1"/>
              </a:p>
            </c:rich>
          </c:tx>
          <c:layout>
            <c:manualLayout>
              <c:xMode val="edge"/>
              <c:yMode val="edge"/>
              <c:x val="1.0344554982851426E-2"/>
              <c:y val="0.429159389567216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8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29342475860995"/>
          <c:y val="7.9048648726765605E-3"/>
          <c:w val="0.52765123962374594"/>
          <c:h val="0.261417651410253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266700</xdr:colOff>
      <xdr:row>3</xdr:row>
      <xdr:rowOff>0</xdr:rowOff>
    </xdr:from>
    <xdr:to>
      <xdr:col>37</xdr:col>
      <xdr:colOff>361950</xdr:colOff>
      <xdr:row>30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FE08C2-975D-483C-8407-BB842D1EB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447675</xdr:colOff>
      <xdr:row>3</xdr:row>
      <xdr:rowOff>19050</xdr:rowOff>
    </xdr:from>
    <xdr:to>
      <xdr:col>34</xdr:col>
      <xdr:colOff>542925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658AF-1959-4161-9654-829074078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38100</xdr:rowOff>
    </xdr:from>
    <xdr:to>
      <xdr:col>18</xdr:col>
      <xdr:colOff>104775</xdr:colOff>
      <xdr:row>29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885457-0B4E-4431-B525-B5D37E748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</xdr:row>
      <xdr:rowOff>109537</xdr:rowOff>
    </xdr:from>
    <xdr:to>
      <xdr:col>14</xdr:col>
      <xdr:colOff>571500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E6048-4F5D-4A5B-8B65-4116CCA69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1</xdr:row>
      <xdr:rowOff>171450</xdr:rowOff>
    </xdr:from>
    <xdr:to>
      <xdr:col>17</xdr:col>
      <xdr:colOff>447675</xdr:colOff>
      <xdr:row>17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1713E-80C7-40B2-B7BC-C11309211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180974</xdr:colOff>
      <xdr:row>1</xdr:row>
      <xdr:rowOff>185737</xdr:rowOff>
    </xdr:from>
    <xdr:to>
      <xdr:col>14</xdr:col>
      <xdr:colOff>133349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12100-850E-44D4-80E7-D64F755DF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50052</xdr:rowOff>
    </xdr:from>
    <xdr:to>
      <xdr:col>8</xdr:col>
      <xdr:colOff>717176</xdr:colOff>
      <xdr:row>55</xdr:row>
      <xdr:rowOff>168087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7C17D-674B-44B8-94B5-513C0FB69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1013380</xdr:colOff>
      <xdr:row>26</xdr:row>
      <xdr:rowOff>44823</xdr:rowOff>
    </xdr:from>
    <xdr:to>
      <xdr:col>13</xdr:col>
      <xdr:colOff>896470</xdr:colOff>
      <xdr:row>55</xdr:row>
      <xdr:rowOff>56028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5405E-17D5-4D2E-A68B-6E5DDB5DA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hD/FER/MD/Super-super-cells/6wt%25/short/300_0/ISF_workup_300K_0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F"/>
      <sheetName val="ISF_fit"/>
      <sheetName val="FWHM"/>
      <sheetName val="FWHM (2)"/>
      <sheetName val="EISF"/>
      <sheetName val="EISF_Fitting"/>
      <sheetName val="ISF Comparison"/>
    </sheetNames>
    <sheetDataSet>
      <sheetData sheetId="0"/>
      <sheetData sheetId="1"/>
      <sheetData sheetId="2"/>
      <sheetData sheetId="3">
        <row r="23">
          <cell r="K23">
            <v>1675934910190.9236</v>
          </cell>
        </row>
      </sheetData>
      <sheetData sheetId="4">
        <row r="6">
          <cell r="B6">
            <v>0.24349999999999999</v>
          </cell>
        </row>
        <row r="7">
          <cell r="B7">
            <v>0.40550000000000003</v>
          </cell>
        </row>
        <row r="8">
          <cell r="B8">
            <v>0.56440000000000001</v>
          </cell>
        </row>
        <row r="9">
          <cell r="B9">
            <v>0.71899999999999997</v>
          </cell>
        </row>
        <row r="10">
          <cell r="B10">
            <v>0.86819999999999997</v>
          </cell>
        </row>
        <row r="11">
          <cell r="B11">
            <v>1.0107999999999999</v>
          </cell>
        </row>
        <row r="12">
          <cell r="B12">
            <v>1.1456999999999999</v>
          </cell>
        </row>
        <row r="13">
          <cell r="B13">
            <v>1.2719</v>
          </cell>
        </row>
        <row r="14">
          <cell r="B14">
            <v>1.3884000000000001</v>
          </cell>
        </row>
        <row r="15">
          <cell r="B15">
            <v>1.4944</v>
          </cell>
        </row>
        <row r="16">
          <cell r="B16">
            <v>1.5891</v>
          </cell>
        </row>
        <row r="17">
          <cell r="B17">
            <v>1.6717</v>
          </cell>
        </row>
        <row r="18">
          <cell r="B18">
            <v>1.7417</v>
          </cell>
        </row>
        <row r="19">
          <cell r="B19">
            <v>1.7982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opLeftCell="L1" workbookViewId="0">
      <selection activeCell="T12" sqref="T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17" x14ac:dyDescent="0.25">
      <c r="A2" t="s">
        <v>3</v>
      </c>
      <c r="B2">
        <v>0.01</v>
      </c>
      <c r="C2">
        <v>0.1</v>
      </c>
      <c r="D2">
        <v>0.24349999999999999</v>
      </c>
      <c r="E2">
        <v>0.40550000000000003</v>
      </c>
      <c r="F2">
        <v>0.56440000000000001</v>
      </c>
      <c r="G2">
        <v>0.71899999999999997</v>
      </c>
      <c r="H2">
        <v>0.86819999999999997</v>
      </c>
      <c r="I2">
        <v>1.0107999999999999</v>
      </c>
      <c r="J2">
        <v>1.1456999999999999</v>
      </c>
      <c r="K2">
        <v>1.2719</v>
      </c>
      <c r="L2">
        <v>1.3884000000000001</v>
      </c>
      <c r="M2">
        <v>1.4944</v>
      </c>
      <c r="N2">
        <v>1.5891</v>
      </c>
      <c r="O2">
        <v>1.6717</v>
      </c>
      <c r="P2">
        <v>1.7417</v>
      </c>
      <c r="Q2">
        <v>1.7982</v>
      </c>
    </row>
    <row r="3" spans="1:17" x14ac:dyDescent="0.2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1</v>
      </c>
      <c r="B4">
        <v>0.99995713187784696</v>
      </c>
      <c r="C4">
        <v>0.99572875684095596</v>
      </c>
      <c r="D4">
        <v>0.98005511443699</v>
      </c>
      <c r="E4">
        <v>0.946602163715345</v>
      </c>
      <c r="F4">
        <v>0.90154649558931599</v>
      </c>
      <c r="G4">
        <v>0.84955562039352805</v>
      </c>
      <c r="H4">
        <v>0.79488200805579601</v>
      </c>
      <c r="I4">
        <v>0.74088139498526495</v>
      </c>
      <c r="J4">
        <v>0.68982500062978902</v>
      </c>
      <c r="K4">
        <v>0.643056001741519</v>
      </c>
      <c r="L4">
        <v>0.60128000886515798</v>
      </c>
      <c r="M4">
        <v>0.56472433450623405</v>
      </c>
      <c r="N4">
        <v>0.53338317935849899</v>
      </c>
      <c r="O4">
        <v>0.50712948604574604</v>
      </c>
      <c r="P4">
        <v>0.48569900994600501</v>
      </c>
      <c r="Q4">
        <v>0.46895921397512502</v>
      </c>
    </row>
    <row r="5" spans="1:17" x14ac:dyDescent="0.25">
      <c r="A5">
        <v>2</v>
      </c>
      <c r="B5">
        <v>0.99994464307950603</v>
      </c>
      <c r="C5">
        <v>0.99449188291784596</v>
      </c>
      <c r="D5">
        <v>0.97177518741289004</v>
      </c>
      <c r="E5">
        <v>0.92555937332579596</v>
      </c>
      <c r="F5">
        <v>0.86550481950609204</v>
      </c>
      <c r="G5">
        <v>0.79922868417575399</v>
      </c>
      <c r="H5">
        <v>0.73283139416756704</v>
      </c>
      <c r="I5">
        <v>0.67029996592858798</v>
      </c>
      <c r="J5">
        <v>0.61367455430719497</v>
      </c>
      <c r="K5">
        <v>0.56368872389692604</v>
      </c>
      <c r="L5">
        <v>0.52039594104444897</v>
      </c>
      <c r="M5">
        <v>0.48347004677426197</v>
      </c>
      <c r="N5">
        <v>0.45247962057977698</v>
      </c>
      <c r="O5">
        <v>0.42697742455798998</v>
      </c>
      <c r="P5">
        <v>0.406463291217526</v>
      </c>
      <c r="Q5">
        <v>0.39062597597485599</v>
      </c>
    </row>
    <row r="6" spans="1:17" x14ac:dyDescent="0.25">
      <c r="A6">
        <v>3</v>
      </c>
      <c r="B6">
        <v>0.99993634070149395</v>
      </c>
      <c r="C6">
        <v>0.99367143111221101</v>
      </c>
      <c r="D6">
        <v>0.96496989110224995</v>
      </c>
      <c r="E6">
        <v>0.90890706627082396</v>
      </c>
      <c r="F6">
        <v>0.83828248742244205</v>
      </c>
      <c r="G6">
        <v>0.76295157722045204</v>
      </c>
      <c r="H6">
        <v>0.68986609126568699</v>
      </c>
      <c r="I6">
        <v>0.62289548378418802</v>
      </c>
      <c r="J6">
        <v>0.56357396888207301</v>
      </c>
      <c r="K6">
        <v>0.51210978010210495</v>
      </c>
      <c r="L6">
        <v>0.46814502635380201</v>
      </c>
      <c r="M6">
        <v>0.43106325589726002</v>
      </c>
      <c r="N6">
        <v>0.40023383232585003</v>
      </c>
      <c r="O6">
        <v>0.375068343094836</v>
      </c>
      <c r="P6">
        <v>0.35496467128236497</v>
      </c>
      <c r="Q6">
        <v>0.33953374210698301</v>
      </c>
    </row>
    <row r="7" spans="1:17" x14ac:dyDescent="0.25">
      <c r="A7">
        <v>4</v>
      </c>
      <c r="B7">
        <v>0.99993266446720896</v>
      </c>
      <c r="C7">
        <v>0.99330882217856098</v>
      </c>
      <c r="D7">
        <v>0.95929769888486305</v>
      </c>
      <c r="E7">
        <v>0.89532299837120199</v>
      </c>
      <c r="F7">
        <v>0.816631730446857</v>
      </c>
      <c r="G7">
        <v>0.734896709071024</v>
      </c>
      <c r="H7">
        <v>0.65764263968576697</v>
      </c>
      <c r="I7">
        <v>0.58841811551845802</v>
      </c>
      <c r="J7">
        <v>0.52809964740640003</v>
      </c>
      <c r="K7">
        <v>0.47634796740799101</v>
      </c>
      <c r="L7">
        <v>0.43248976264627698</v>
      </c>
      <c r="M7">
        <v>0.39574763226381998</v>
      </c>
      <c r="N7">
        <v>0.365397082372305</v>
      </c>
      <c r="O7">
        <v>0.34077879796981497</v>
      </c>
      <c r="P7">
        <v>0.32122999276630498</v>
      </c>
      <c r="Q7">
        <v>0.30630434121592898</v>
      </c>
    </row>
    <row r="8" spans="1:17" x14ac:dyDescent="0.25">
      <c r="A8">
        <v>5</v>
      </c>
      <c r="B8">
        <v>0.99992838654862404</v>
      </c>
      <c r="C8">
        <v>0.99288699636550504</v>
      </c>
      <c r="D8">
        <v>0.95430322977469195</v>
      </c>
      <c r="E8">
        <v>0.88347237474604401</v>
      </c>
      <c r="F8">
        <v>0.79797962151915902</v>
      </c>
      <c r="G8">
        <v>0.71106022639556099</v>
      </c>
      <c r="H8">
        <v>0.63066987867603896</v>
      </c>
      <c r="I8">
        <v>0.56010883137689804</v>
      </c>
      <c r="J8">
        <v>0.499745831319512</v>
      </c>
      <c r="K8">
        <v>0.44869485104838303</v>
      </c>
      <c r="L8">
        <v>0.40582698512703402</v>
      </c>
      <c r="M8">
        <v>0.37008780131609897</v>
      </c>
      <c r="N8">
        <v>0.34064045137934601</v>
      </c>
      <c r="O8">
        <v>0.316800256462205</v>
      </c>
      <c r="P8">
        <v>0.29790565334618602</v>
      </c>
      <c r="Q8">
        <v>0.28350715774128599</v>
      </c>
    </row>
    <row r="9" spans="1:17" x14ac:dyDescent="0.25">
      <c r="A9">
        <v>6</v>
      </c>
      <c r="B9">
        <v>0.99992455006313097</v>
      </c>
      <c r="C9">
        <v>0.99251033626629903</v>
      </c>
      <c r="D9">
        <v>0.94910423880948502</v>
      </c>
      <c r="E9">
        <v>0.87117391642642095</v>
      </c>
      <c r="F9">
        <v>0.77890592454371199</v>
      </c>
      <c r="G9">
        <v>0.68733839036765598</v>
      </c>
      <c r="H9">
        <v>0.60465441930248698</v>
      </c>
      <c r="I9">
        <v>0.53343123801394898</v>
      </c>
      <c r="J9">
        <v>0.47324841922629002</v>
      </c>
      <c r="K9">
        <v>0.422757964440515</v>
      </c>
      <c r="L9">
        <v>0.38061974280652999</v>
      </c>
      <c r="M9">
        <v>0.34566032368629201</v>
      </c>
      <c r="N9">
        <v>0.31695230951472703</v>
      </c>
      <c r="O9">
        <v>0.29375161338155198</v>
      </c>
      <c r="P9">
        <v>0.27537568192046002</v>
      </c>
      <c r="Q9">
        <v>0.26137533692880899</v>
      </c>
    </row>
    <row r="10" spans="1:17" x14ac:dyDescent="0.25">
      <c r="A10">
        <v>7</v>
      </c>
      <c r="B10">
        <v>0.99991981968370702</v>
      </c>
      <c r="C10">
        <v>0.99204576151149904</v>
      </c>
      <c r="D10">
        <v>0.94368569046862805</v>
      </c>
      <c r="E10">
        <v>0.85881775829379603</v>
      </c>
      <c r="F10">
        <v>0.76056165739453496</v>
      </c>
      <c r="G10">
        <v>0.66546887361306195</v>
      </c>
      <c r="H10">
        <v>0.58159021292409396</v>
      </c>
      <c r="I10">
        <v>0.51070942782371198</v>
      </c>
      <c r="J10">
        <v>0.45163320953050201</v>
      </c>
      <c r="K10">
        <v>0.40245069569473202</v>
      </c>
      <c r="L10">
        <v>0.36149110449996402</v>
      </c>
      <c r="M10">
        <v>0.32746558546253601</v>
      </c>
      <c r="N10">
        <v>0.29946592706750003</v>
      </c>
      <c r="O10">
        <v>0.276808013361237</v>
      </c>
      <c r="P10">
        <v>0.25885781625964799</v>
      </c>
      <c r="Q10">
        <v>0.245188266396136</v>
      </c>
    </row>
    <row r="11" spans="1:17" x14ac:dyDescent="0.25">
      <c r="A11">
        <v>8</v>
      </c>
      <c r="B11">
        <v>0.99991656881076596</v>
      </c>
      <c r="C11">
        <v>0.99172508867643305</v>
      </c>
      <c r="D11">
        <v>0.93943560852616204</v>
      </c>
      <c r="E11">
        <v>0.84934041716657405</v>
      </c>
      <c r="F11">
        <v>0.74690513101309297</v>
      </c>
      <c r="G11">
        <v>0.64986921109504003</v>
      </c>
      <c r="H11">
        <v>0.56610047269573205</v>
      </c>
      <c r="I11">
        <v>0.49651889797930598</v>
      </c>
      <c r="J11">
        <v>0.439108431917201</v>
      </c>
      <c r="K11">
        <v>0.39150552496008001</v>
      </c>
      <c r="L11">
        <v>0.35187478757366503</v>
      </c>
      <c r="M11">
        <v>0.31888898907899299</v>
      </c>
      <c r="N11">
        <v>0.29165101927258902</v>
      </c>
      <c r="O11">
        <v>0.269518283916313</v>
      </c>
      <c r="P11">
        <v>0.25191432851454898</v>
      </c>
      <c r="Q11">
        <v>0.23846454327793801</v>
      </c>
    </row>
    <row r="12" spans="1:17" x14ac:dyDescent="0.25">
      <c r="A12">
        <v>9</v>
      </c>
      <c r="B12">
        <v>0.99991062753432103</v>
      </c>
      <c r="C12">
        <v>0.99114077872557405</v>
      </c>
      <c r="D12">
        <v>0.93525214911499099</v>
      </c>
      <c r="E12">
        <v>0.83999078471289501</v>
      </c>
      <c r="F12">
        <v>0.73330305814641505</v>
      </c>
      <c r="G12">
        <v>0.63386539047679602</v>
      </c>
      <c r="H12">
        <v>0.54923150667731002</v>
      </c>
      <c r="I12">
        <v>0.47968603993204001</v>
      </c>
      <c r="J12">
        <v>0.42273410592316701</v>
      </c>
      <c r="K12">
        <v>0.37570634942952702</v>
      </c>
      <c r="L12">
        <v>0.33660108148163997</v>
      </c>
      <c r="M12">
        <v>0.30404111463455502</v>
      </c>
      <c r="N12">
        <v>0.277137754679531</v>
      </c>
      <c r="O12">
        <v>0.25527134411734298</v>
      </c>
      <c r="P12">
        <v>0.23788630046878501</v>
      </c>
      <c r="Q12">
        <v>0.22461751832812299</v>
      </c>
    </row>
    <row r="13" spans="1:17" x14ac:dyDescent="0.25">
      <c r="A13">
        <v>10</v>
      </c>
      <c r="B13">
        <v>0.99990842909658495</v>
      </c>
      <c r="C13">
        <v>0.99092593193724698</v>
      </c>
      <c r="D13">
        <v>0.93191809852920804</v>
      </c>
      <c r="E13">
        <v>0.83258777167395503</v>
      </c>
      <c r="F13">
        <v>0.72272959035610096</v>
      </c>
      <c r="G13">
        <v>0.62176300873719903</v>
      </c>
      <c r="H13">
        <v>0.53696347230672803</v>
      </c>
      <c r="I13">
        <v>0.46814024806891802</v>
      </c>
      <c r="J13">
        <v>0.41239943570912502</v>
      </c>
      <c r="K13">
        <v>0.36678600675009498</v>
      </c>
      <c r="L13">
        <v>0.32911146720360102</v>
      </c>
      <c r="M13">
        <v>0.29786519285735802</v>
      </c>
      <c r="N13">
        <v>0.27207260709564002</v>
      </c>
      <c r="O13">
        <v>0.25108778119595898</v>
      </c>
      <c r="P13">
        <v>0.23437499379186699</v>
      </c>
      <c r="Q13">
        <v>0.22159959109520999</v>
      </c>
    </row>
    <row r="14" spans="1:17" x14ac:dyDescent="0.25">
      <c r="A14">
        <v>11</v>
      </c>
      <c r="B14">
        <v>0.99990430032531297</v>
      </c>
      <c r="C14">
        <v>0.99052081592019303</v>
      </c>
      <c r="D14">
        <v>0.92727172867838403</v>
      </c>
      <c r="E14">
        <v>0.82290570340228797</v>
      </c>
      <c r="F14">
        <v>0.71001551852582101</v>
      </c>
      <c r="G14">
        <v>0.60863762435524205</v>
      </c>
      <c r="H14">
        <v>0.52505443104604399</v>
      </c>
      <c r="I14">
        <v>0.45787442855737798</v>
      </c>
      <c r="J14">
        <v>0.40344581864467499</v>
      </c>
      <c r="K14">
        <v>0.35856856391473202</v>
      </c>
      <c r="L14">
        <v>0.32117718834714898</v>
      </c>
      <c r="M14">
        <v>0.29002112370088201</v>
      </c>
      <c r="N14">
        <v>0.264317931711399</v>
      </c>
      <c r="O14">
        <v>0.243480253230139</v>
      </c>
      <c r="P14">
        <v>0.22694746050511799</v>
      </c>
      <c r="Q14">
        <v>0.21434219478587499</v>
      </c>
    </row>
    <row r="15" spans="1:17" x14ac:dyDescent="0.25">
      <c r="A15">
        <v>12</v>
      </c>
      <c r="B15">
        <v>0.99990042721394201</v>
      </c>
      <c r="C15">
        <v>0.99014108955365299</v>
      </c>
      <c r="D15">
        <v>0.92387125738821796</v>
      </c>
      <c r="E15">
        <v>0.81594985068551995</v>
      </c>
      <c r="F15">
        <v>0.70103841879664097</v>
      </c>
      <c r="G15">
        <v>0.59921943665898203</v>
      </c>
      <c r="H15">
        <v>0.51575546539568295</v>
      </c>
      <c r="I15">
        <v>0.448681882198396</v>
      </c>
      <c r="J15">
        <v>0.394445042655659</v>
      </c>
      <c r="K15">
        <v>0.35004387177827601</v>
      </c>
      <c r="L15">
        <v>0.313368178727504</v>
      </c>
      <c r="M15">
        <v>0.282972701124315</v>
      </c>
      <c r="N15">
        <v>0.25792359260387498</v>
      </c>
      <c r="O15">
        <v>0.23758768524741999</v>
      </c>
      <c r="P15">
        <v>0.221423449946586</v>
      </c>
      <c r="Q15">
        <v>0.209083129953614</v>
      </c>
    </row>
    <row r="16" spans="1:17" x14ac:dyDescent="0.25">
      <c r="A16">
        <v>13</v>
      </c>
      <c r="B16">
        <v>0.99989796891726301</v>
      </c>
      <c r="C16">
        <v>0.98990393580204605</v>
      </c>
      <c r="D16">
        <v>0.92019653088390196</v>
      </c>
      <c r="E16">
        <v>0.80817379035719195</v>
      </c>
      <c r="F16">
        <v>0.69029448035250995</v>
      </c>
      <c r="G16">
        <v>0.58708028937371504</v>
      </c>
      <c r="H16">
        <v>0.50353543210650697</v>
      </c>
      <c r="I16">
        <v>0.437303372566267</v>
      </c>
      <c r="J16">
        <v>0.38429349550730102</v>
      </c>
      <c r="K16">
        <v>0.34099037060505799</v>
      </c>
      <c r="L16">
        <v>0.30503957236978702</v>
      </c>
      <c r="M16">
        <v>0.27501918154295701</v>
      </c>
      <c r="N16">
        <v>0.25011774213578403</v>
      </c>
      <c r="O16">
        <v>0.22981088874650099</v>
      </c>
      <c r="P16">
        <v>0.21362789249185099</v>
      </c>
      <c r="Q16">
        <v>0.20126055498450701</v>
      </c>
    </row>
    <row r="17" spans="1:17" x14ac:dyDescent="0.25">
      <c r="A17">
        <v>14</v>
      </c>
      <c r="B17">
        <v>0.99989509937460996</v>
      </c>
      <c r="C17">
        <v>0.98962644615606499</v>
      </c>
      <c r="D17">
        <v>0.91639837148945602</v>
      </c>
      <c r="E17">
        <v>0.80036349899261405</v>
      </c>
      <c r="F17">
        <v>0.67984100156466598</v>
      </c>
      <c r="G17">
        <v>0.57570366215958202</v>
      </c>
      <c r="H17">
        <v>0.49233997356280801</v>
      </c>
      <c r="I17">
        <v>0.42660532906951398</v>
      </c>
      <c r="J17">
        <v>0.37406342164227402</v>
      </c>
      <c r="K17">
        <v>0.33119188581881498</v>
      </c>
      <c r="L17">
        <v>0.29563980703050202</v>
      </c>
      <c r="M17">
        <v>0.26596293209994298</v>
      </c>
      <c r="N17">
        <v>0.24134862218241501</v>
      </c>
      <c r="O17">
        <v>0.22128708353319099</v>
      </c>
      <c r="P17">
        <v>0.20532065164258501</v>
      </c>
      <c r="Q17">
        <v>0.19314237983677299</v>
      </c>
    </row>
    <row r="18" spans="1:17" x14ac:dyDescent="0.25">
      <c r="A18">
        <v>15</v>
      </c>
      <c r="B18">
        <v>0.99989099597918796</v>
      </c>
      <c r="C18">
        <v>0.98922187758374602</v>
      </c>
      <c r="D18">
        <v>0.91267690949733404</v>
      </c>
      <c r="E18">
        <v>0.79280933680773802</v>
      </c>
      <c r="F18">
        <v>0.66999340838138899</v>
      </c>
      <c r="G18">
        <v>0.56534030924809997</v>
      </c>
      <c r="H18">
        <v>0.48257078608774201</v>
      </c>
      <c r="I18">
        <v>0.41780654298305803</v>
      </c>
      <c r="J18">
        <v>0.36617673769252801</v>
      </c>
      <c r="K18">
        <v>0.324063182347402</v>
      </c>
      <c r="L18">
        <v>0.28919621638239301</v>
      </c>
      <c r="M18">
        <v>0.26020887002252102</v>
      </c>
      <c r="N18">
        <v>0.236279693580039</v>
      </c>
      <c r="O18">
        <v>0.21684158156517599</v>
      </c>
      <c r="P18">
        <v>0.20139509038664899</v>
      </c>
      <c r="Q18">
        <v>0.189618935415266</v>
      </c>
    </row>
    <row r="19" spans="1:17" x14ac:dyDescent="0.25">
      <c r="A19">
        <v>16</v>
      </c>
      <c r="B19">
        <v>0.99988733198687696</v>
      </c>
      <c r="C19">
        <v>0.98887038390489201</v>
      </c>
      <c r="D19">
        <v>0.90887110137896598</v>
      </c>
      <c r="E19">
        <v>0.785209963883994</v>
      </c>
      <c r="F19">
        <v>0.660492925864961</v>
      </c>
      <c r="G19">
        <v>0.55605744370869103</v>
      </c>
      <c r="H19">
        <v>0.474653625099351</v>
      </c>
      <c r="I19">
        <v>0.41164207695805799</v>
      </c>
      <c r="J19">
        <v>0.36185513754801102</v>
      </c>
      <c r="K19">
        <v>0.32135671608469901</v>
      </c>
      <c r="L19">
        <v>0.28758819670235702</v>
      </c>
      <c r="M19">
        <v>0.25918241253212898</v>
      </c>
      <c r="N19">
        <v>0.23552444738091199</v>
      </c>
      <c r="O19">
        <v>0.21624579419301901</v>
      </c>
      <c r="P19">
        <v>0.20093973148217201</v>
      </c>
      <c r="Q19">
        <v>0.18929467678895101</v>
      </c>
    </row>
    <row r="20" spans="1:17" x14ac:dyDescent="0.25">
      <c r="A20">
        <v>17</v>
      </c>
      <c r="B20">
        <v>0.99988452262285399</v>
      </c>
      <c r="C20">
        <v>0.98859496178054795</v>
      </c>
      <c r="D20">
        <v>0.90504447525910003</v>
      </c>
      <c r="E20">
        <v>0.77757678847046197</v>
      </c>
      <c r="F20">
        <v>0.65076534146277598</v>
      </c>
      <c r="G20">
        <v>0.545907525253295</v>
      </c>
      <c r="H20">
        <v>0.46494686107314398</v>
      </c>
      <c r="I20">
        <v>0.402703632231806</v>
      </c>
      <c r="J20">
        <v>0.35371166490858003</v>
      </c>
      <c r="K20">
        <v>0.31390740559586799</v>
      </c>
      <c r="L20">
        <v>0.28076352207858302</v>
      </c>
      <c r="M20">
        <v>0.25295393171705099</v>
      </c>
      <c r="N20">
        <v>0.22982724168628901</v>
      </c>
      <c r="O20">
        <v>0.21096249022619001</v>
      </c>
      <c r="P20">
        <v>0.19594544569143901</v>
      </c>
      <c r="Q20">
        <v>0.18448998843581199</v>
      </c>
    </row>
    <row r="21" spans="1:17" x14ac:dyDescent="0.25">
      <c r="A21">
        <v>18</v>
      </c>
      <c r="B21">
        <v>0.999882422773688</v>
      </c>
      <c r="C21">
        <v>0.988388579168341</v>
      </c>
      <c r="D21">
        <v>0.90082962875204897</v>
      </c>
      <c r="E21">
        <v>0.76952022858860902</v>
      </c>
      <c r="F21">
        <v>0.641040895358999</v>
      </c>
      <c r="G21">
        <v>0.53622422541048098</v>
      </c>
      <c r="H21">
        <v>0.45608701637420301</v>
      </c>
      <c r="I21">
        <v>0.39500311853786801</v>
      </c>
      <c r="J21">
        <v>0.34716305198973302</v>
      </c>
      <c r="K21">
        <v>0.308295818330863</v>
      </c>
      <c r="L21">
        <v>0.27583542115966397</v>
      </c>
      <c r="M21">
        <v>0.24850576624112999</v>
      </c>
      <c r="N21">
        <v>0.22573496716011501</v>
      </c>
      <c r="O21">
        <v>0.20715514685709999</v>
      </c>
      <c r="P21">
        <v>0.19236477304563401</v>
      </c>
      <c r="Q21">
        <v>0.181074537351024</v>
      </c>
    </row>
    <row r="22" spans="1:17" x14ac:dyDescent="0.25">
      <c r="A22">
        <v>19</v>
      </c>
      <c r="B22">
        <v>0.99987831929651205</v>
      </c>
      <c r="C22">
        <v>0.98799404299889104</v>
      </c>
      <c r="D22">
        <v>0.89660614516410797</v>
      </c>
      <c r="E22">
        <v>0.76133051821058495</v>
      </c>
      <c r="F22">
        <v>0.63108751093917503</v>
      </c>
      <c r="G22">
        <v>0.52693572290665502</v>
      </c>
      <c r="H22">
        <v>0.44854526554347601</v>
      </c>
      <c r="I22">
        <v>0.38909897027624202</v>
      </c>
      <c r="J22">
        <v>0.34255792214626002</v>
      </c>
      <c r="K22">
        <v>0.30474591843745402</v>
      </c>
      <c r="L22">
        <v>0.273088692268599</v>
      </c>
      <c r="M22">
        <v>0.246298243134562</v>
      </c>
      <c r="N22">
        <v>0.22384894330176799</v>
      </c>
      <c r="O22">
        <v>0.20544025509178801</v>
      </c>
      <c r="P22">
        <v>0.19072747362347101</v>
      </c>
      <c r="Q22">
        <v>0.179461228327669</v>
      </c>
    </row>
    <row r="23" spans="1:17" x14ac:dyDescent="0.25">
      <c r="A23">
        <v>20</v>
      </c>
      <c r="B23">
        <v>0.99987736081234901</v>
      </c>
      <c r="C23">
        <v>0.98789584117920504</v>
      </c>
      <c r="D23">
        <v>0.89328101593463805</v>
      </c>
      <c r="E23">
        <v>0.75523089362421303</v>
      </c>
      <c r="F23">
        <v>0.62397017636618901</v>
      </c>
      <c r="G23">
        <v>0.52011336246819295</v>
      </c>
      <c r="H23">
        <v>0.44241163725094901</v>
      </c>
      <c r="I23">
        <v>0.38342930611327802</v>
      </c>
      <c r="J23">
        <v>0.33712299222917502</v>
      </c>
      <c r="K23">
        <v>0.29959386060639998</v>
      </c>
      <c r="L23">
        <v>0.26837124302457899</v>
      </c>
      <c r="M23">
        <v>0.24207906317314701</v>
      </c>
      <c r="N23">
        <v>0.22008144490720799</v>
      </c>
      <c r="O23">
        <v>0.202035515002642</v>
      </c>
      <c r="P23">
        <v>0.18760943696507601</v>
      </c>
      <c r="Q23">
        <v>0.17657310059981901</v>
      </c>
    </row>
    <row r="24" spans="1:17" x14ac:dyDescent="0.25">
      <c r="A24">
        <v>21</v>
      </c>
      <c r="B24">
        <v>0.99987520440546296</v>
      </c>
      <c r="C24">
        <v>0.98769814416475299</v>
      </c>
      <c r="D24">
        <v>0.88972496301840098</v>
      </c>
      <c r="E24">
        <v>0.74832512181931798</v>
      </c>
      <c r="F24">
        <v>0.61561389175226999</v>
      </c>
      <c r="G24">
        <v>0.51212975842570496</v>
      </c>
      <c r="H24">
        <v>0.43553753555063102</v>
      </c>
      <c r="I24">
        <v>0.37765563921415302</v>
      </c>
      <c r="J24">
        <v>0.33218333010263001</v>
      </c>
      <c r="K24">
        <v>0.29515955806976102</v>
      </c>
      <c r="L24">
        <v>0.26423002868434398</v>
      </c>
      <c r="M24">
        <v>0.23821082414704101</v>
      </c>
      <c r="N24">
        <v>0.216557591437845</v>
      </c>
      <c r="O24">
        <v>0.198903967673703</v>
      </c>
      <c r="P24">
        <v>0.18485728009010399</v>
      </c>
      <c r="Q24">
        <v>0.17413736559828899</v>
      </c>
    </row>
    <row r="25" spans="1:17" x14ac:dyDescent="0.25">
      <c r="A25">
        <v>22</v>
      </c>
      <c r="B25">
        <v>0.99987241378139702</v>
      </c>
      <c r="C25">
        <v>0.98742565820155004</v>
      </c>
      <c r="D25">
        <v>0.88744615361585399</v>
      </c>
      <c r="E25">
        <v>0.74407699783784997</v>
      </c>
      <c r="F25">
        <v>0.610774461607269</v>
      </c>
      <c r="G25">
        <v>0.50803663204961502</v>
      </c>
      <c r="H25">
        <v>0.43286522724870302</v>
      </c>
      <c r="I25">
        <v>0.376331997647536</v>
      </c>
      <c r="J25">
        <v>0.331805591041272</v>
      </c>
      <c r="K25">
        <v>0.29553925949859999</v>
      </c>
      <c r="L25">
        <v>0.26538231937680801</v>
      </c>
      <c r="M25">
        <v>0.240046935976445</v>
      </c>
      <c r="N25">
        <v>0.21883950189903401</v>
      </c>
      <c r="O25">
        <v>0.201392872492446</v>
      </c>
      <c r="P25">
        <v>0.187403452607346</v>
      </c>
      <c r="Q25">
        <v>0.17667591910983901</v>
      </c>
    </row>
    <row r="26" spans="1:17" x14ac:dyDescent="0.25">
      <c r="A26">
        <v>23</v>
      </c>
      <c r="B26">
        <v>0.99987023174171796</v>
      </c>
      <c r="C26">
        <v>0.98721120877360402</v>
      </c>
      <c r="D26">
        <v>0.88318342482954604</v>
      </c>
      <c r="E26">
        <v>0.73643332788516602</v>
      </c>
      <c r="F26">
        <v>0.60165824139267998</v>
      </c>
      <c r="G26">
        <v>0.498098298378856</v>
      </c>
      <c r="H26">
        <v>0.42229930906847901</v>
      </c>
      <c r="I26">
        <v>0.365734957753442</v>
      </c>
      <c r="J26">
        <v>0.32152304139318599</v>
      </c>
      <c r="K26">
        <v>0.28552754520697698</v>
      </c>
      <c r="L26">
        <v>0.25565218544735402</v>
      </c>
      <c r="M26">
        <v>0.23072190779067001</v>
      </c>
      <c r="N26">
        <v>0.21000865392507001</v>
      </c>
      <c r="O26">
        <v>0.19306289110558</v>
      </c>
      <c r="P26">
        <v>0.179521471719996</v>
      </c>
      <c r="Q26">
        <v>0.16915572246300001</v>
      </c>
    </row>
    <row r="27" spans="1:17" x14ac:dyDescent="0.25">
      <c r="A27">
        <v>24</v>
      </c>
      <c r="B27">
        <v>0.99986758976176104</v>
      </c>
      <c r="C27">
        <v>0.98695620672127404</v>
      </c>
      <c r="D27">
        <v>0.87924867883114699</v>
      </c>
      <c r="E27">
        <v>0.72845296567849704</v>
      </c>
      <c r="F27">
        <v>0.59191411816264605</v>
      </c>
      <c r="G27">
        <v>0.48904700267068102</v>
      </c>
      <c r="H27">
        <v>0.41485965364483102</v>
      </c>
      <c r="I27">
        <v>0.35981929882693098</v>
      </c>
      <c r="J27">
        <v>0.31689808775719303</v>
      </c>
      <c r="K27">
        <v>0.28207903005827101</v>
      </c>
      <c r="L27">
        <v>0.253141948284406</v>
      </c>
      <c r="M27">
        <v>0.22874883083915101</v>
      </c>
      <c r="N27">
        <v>0.20823063529182501</v>
      </c>
      <c r="O27">
        <v>0.19129936741193401</v>
      </c>
      <c r="P27">
        <v>0.17770946369100299</v>
      </c>
      <c r="Q27">
        <v>0.16728646607461201</v>
      </c>
    </row>
    <row r="28" spans="1:17" x14ac:dyDescent="0.25">
      <c r="A28">
        <v>25</v>
      </c>
      <c r="B28">
        <v>0.99986500155994096</v>
      </c>
      <c r="C28">
        <v>0.98670247045388004</v>
      </c>
      <c r="D28">
        <v>0.87579161532097605</v>
      </c>
      <c r="E28">
        <v>0.72200884774880802</v>
      </c>
      <c r="F28">
        <v>0.58443443704666298</v>
      </c>
      <c r="G28">
        <v>0.482081372714732</v>
      </c>
      <c r="H28">
        <v>0.40917053342514897</v>
      </c>
      <c r="I28">
        <v>0.35544738947328902</v>
      </c>
      <c r="J28">
        <v>0.31347941086321501</v>
      </c>
      <c r="K28">
        <v>0.279196417700664</v>
      </c>
      <c r="L28">
        <v>0.250540503624746</v>
      </c>
      <c r="M28">
        <v>0.226361352591057</v>
      </c>
      <c r="N28">
        <v>0.20605164015831201</v>
      </c>
      <c r="O28">
        <v>0.18931615193211501</v>
      </c>
      <c r="P28">
        <v>0.17589792076169899</v>
      </c>
      <c r="Q28">
        <v>0.16561158915294</v>
      </c>
    </row>
    <row r="29" spans="1:17" x14ac:dyDescent="0.25">
      <c r="A29">
        <v>26</v>
      </c>
      <c r="B29">
        <v>0.99986312763473295</v>
      </c>
      <c r="C29">
        <v>0.98651995618236998</v>
      </c>
      <c r="D29">
        <v>0.87303248581253401</v>
      </c>
      <c r="E29">
        <v>0.71688125468284303</v>
      </c>
      <c r="F29">
        <v>0.57871886183766796</v>
      </c>
      <c r="G29">
        <v>0.47719166708664001</v>
      </c>
      <c r="H29">
        <v>0.40537976768619599</v>
      </c>
      <c r="I29">
        <v>0.35257440037741</v>
      </c>
      <c r="J29">
        <v>0.31127635865580899</v>
      </c>
      <c r="K29">
        <v>0.277421704685819</v>
      </c>
      <c r="L29">
        <v>0.24903931121539999</v>
      </c>
      <c r="M29">
        <v>0.22505605033468101</v>
      </c>
      <c r="N29">
        <v>0.204887674712495</v>
      </c>
      <c r="O29">
        <v>0.18823067282143599</v>
      </c>
      <c r="P29">
        <v>0.174835262141218</v>
      </c>
      <c r="Q29">
        <v>0.16454490128565</v>
      </c>
    </row>
    <row r="30" spans="1:17" x14ac:dyDescent="0.25">
      <c r="A30">
        <v>27</v>
      </c>
      <c r="B30">
        <v>0.99986006445187403</v>
      </c>
      <c r="C30">
        <v>0.986235729134883</v>
      </c>
      <c r="D30">
        <v>0.86962367463412005</v>
      </c>
      <c r="E30">
        <v>0.71105630616176096</v>
      </c>
      <c r="F30">
        <v>0.57223499225636398</v>
      </c>
      <c r="G30">
        <v>0.47132858132720201</v>
      </c>
      <c r="H30">
        <v>0.400661579062979</v>
      </c>
      <c r="I30">
        <v>0.34901565584572503</v>
      </c>
      <c r="J30">
        <v>0.30872186999149298</v>
      </c>
      <c r="K30">
        <v>0.27546584917469402</v>
      </c>
      <c r="L30">
        <v>0.24716863954986501</v>
      </c>
      <c r="M30">
        <v>0.22294360374827399</v>
      </c>
      <c r="N30">
        <v>0.20247632623190501</v>
      </c>
      <c r="O30">
        <v>0.18561977981747299</v>
      </c>
      <c r="P30">
        <v>0.17214164344674601</v>
      </c>
      <c r="Q30">
        <v>0.16184061362517699</v>
      </c>
    </row>
    <row r="31" spans="1:17" x14ac:dyDescent="0.25">
      <c r="A31">
        <v>28</v>
      </c>
      <c r="B31">
        <v>0.99985568180527995</v>
      </c>
      <c r="C31">
        <v>0.98581388627773503</v>
      </c>
      <c r="D31">
        <v>0.86663853274984703</v>
      </c>
      <c r="E31">
        <v>0.70561165313932095</v>
      </c>
      <c r="F31">
        <v>0.56623476955135699</v>
      </c>
      <c r="G31">
        <v>0.46613685401939198</v>
      </c>
      <c r="H31">
        <v>0.39667060576131202</v>
      </c>
      <c r="I31">
        <v>0.34599399193885699</v>
      </c>
      <c r="J31">
        <v>0.30625560000952401</v>
      </c>
      <c r="K31">
        <v>0.27350819353558697</v>
      </c>
      <c r="L31">
        <v>0.245776693691556</v>
      </c>
      <c r="M31">
        <v>0.22213263715404999</v>
      </c>
      <c r="N31">
        <v>0.20223598044247301</v>
      </c>
      <c r="O31">
        <v>0.18588251391254201</v>
      </c>
      <c r="P31">
        <v>0.17280544265199199</v>
      </c>
      <c r="Q31">
        <v>0.16280029996234599</v>
      </c>
    </row>
    <row r="32" spans="1:17" x14ac:dyDescent="0.25">
      <c r="A32">
        <v>29</v>
      </c>
      <c r="B32">
        <v>0.99985088974671099</v>
      </c>
      <c r="C32">
        <v>0.98538389907170998</v>
      </c>
      <c r="D32">
        <v>0.86372028127732903</v>
      </c>
      <c r="E32">
        <v>0.70061253689333103</v>
      </c>
      <c r="F32">
        <v>0.56125201560305504</v>
      </c>
      <c r="G32">
        <v>0.46233193624686603</v>
      </c>
      <c r="H32">
        <v>0.393766589913711</v>
      </c>
      <c r="I32">
        <v>0.34342813819908902</v>
      </c>
      <c r="J32">
        <v>0.30394570881274402</v>
      </c>
      <c r="K32">
        <v>0.27148912422215499</v>
      </c>
      <c r="L32">
        <v>0.243907172213047</v>
      </c>
      <c r="M32">
        <v>0.22026302421152499</v>
      </c>
      <c r="N32">
        <v>0.20036027494956701</v>
      </c>
      <c r="O32">
        <v>0.18405419661090899</v>
      </c>
      <c r="P32">
        <v>0.17103606789880299</v>
      </c>
      <c r="Q32">
        <v>0.161063129992457</v>
      </c>
    </row>
    <row r="33" spans="1:17" x14ac:dyDescent="0.25">
      <c r="A33">
        <v>30</v>
      </c>
      <c r="B33">
        <v>0.99984929500669295</v>
      </c>
      <c r="C33">
        <v>0.98523061810806101</v>
      </c>
      <c r="D33">
        <v>0.86064071076667803</v>
      </c>
      <c r="E33">
        <v>0.69510273472293505</v>
      </c>
      <c r="F33">
        <v>0.55464908273292701</v>
      </c>
      <c r="G33">
        <v>0.45573462502350698</v>
      </c>
      <c r="H33">
        <v>0.387941754255342</v>
      </c>
      <c r="I33">
        <v>0.33852042589604597</v>
      </c>
      <c r="J33">
        <v>0.29970270404962102</v>
      </c>
      <c r="K33">
        <v>0.26778799440608098</v>
      </c>
      <c r="L33">
        <v>0.240918301647633</v>
      </c>
      <c r="M33">
        <v>0.21818979094703</v>
      </c>
      <c r="N33">
        <v>0.199161194938729</v>
      </c>
      <c r="O33">
        <v>0.18350539956446199</v>
      </c>
      <c r="P33">
        <v>0.17090380584093501</v>
      </c>
      <c r="Q33">
        <v>0.16117193748921499</v>
      </c>
    </row>
    <row r="34" spans="1:17" x14ac:dyDescent="0.25">
      <c r="A34">
        <v>31</v>
      </c>
      <c r="B34">
        <v>0.99984815775791802</v>
      </c>
      <c r="C34">
        <v>0.985114851730168</v>
      </c>
      <c r="D34">
        <v>0.85803348615038999</v>
      </c>
      <c r="E34">
        <v>0.69077818158326298</v>
      </c>
      <c r="F34">
        <v>0.55041216708125495</v>
      </c>
      <c r="G34">
        <v>0.45208070912973902</v>
      </c>
      <c r="H34">
        <v>0.38443268606789399</v>
      </c>
      <c r="I34">
        <v>0.33503918425850499</v>
      </c>
      <c r="J34">
        <v>0.29651376354070302</v>
      </c>
      <c r="K34">
        <v>0.26506643447676298</v>
      </c>
      <c r="L34">
        <v>0.23853935950268501</v>
      </c>
      <c r="M34">
        <v>0.21584528984807999</v>
      </c>
      <c r="N34">
        <v>0.19660602526496401</v>
      </c>
      <c r="O34">
        <v>0.18065200103703</v>
      </c>
      <c r="P34">
        <v>0.16778025788804601</v>
      </c>
      <c r="Q34">
        <v>0.15785969501439201</v>
      </c>
    </row>
    <row r="35" spans="1:17" x14ac:dyDescent="0.25">
      <c r="A35">
        <v>32</v>
      </c>
      <c r="B35">
        <v>0.99984623037551201</v>
      </c>
      <c r="C35">
        <v>0.98493812506052802</v>
      </c>
      <c r="D35">
        <v>0.85464990433382904</v>
      </c>
      <c r="E35">
        <v>0.68436217500399799</v>
      </c>
      <c r="F35">
        <v>0.54297886416407803</v>
      </c>
      <c r="G35">
        <v>0.44505785422658101</v>
      </c>
      <c r="H35">
        <v>0.378064408737395</v>
      </c>
      <c r="I35">
        <v>0.32931058703023403</v>
      </c>
      <c r="J35">
        <v>0.29166752629697901</v>
      </c>
      <c r="K35">
        <v>0.26137331172834299</v>
      </c>
      <c r="L35">
        <v>0.23599968386936099</v>
      </c>
      <c r="M35">
        <v>0.21421861961980901</v>
      </c>
      <c r="N35">
        <v>0.195616310951538</v>
      </c>
      <c r="O35">
        <v>0.18008856979176499</v>
      </c>
      <c r="P35">
        <v>0.167487551696928</v>
      </c>
      <c r="Q35">
        <v>0.157718465551626</v>
      </c>
    </row>
    <row r="36" spans="1:17" x14ac:dyDescent="0.25">
      <c r="A36">
        <v>33</v>
      </c>
      <c r="B36">
        <v>0.99984346778382205</v>
      </c>
      <c r="C36">
        <v>0.98465149437815802</v>
      </c>
      <c r="D36">
        <v>0.85208144098761096</v>
      </c>
      <c r="E36">
        <v>0.680150841430328</v>
      </c>
      <c r="F36">
        <v>0.539037451319758</v>
      </c>
      <c r="G36">
        <v>0.44221555092928</v>
      </c>
      <c r="H36">
        <v>0.37602820517317598</v>
      </c>
      <c r="I36">
        <v>0.32767408006443399</v>
      </c>
      <c r="J36">
        <v>0.29009996539666599</v>
      </c>
      <c r="K36">
        <v>0.259667491588016</v>
      </c>
      <c r="L36">
        <v>0.23416364532001799</v>
      </c>
      <c r="M36">
        <v>0.21237392332647601</v>
      </c>
      <c r="N36">
        <v>0.19385943161376501</v>
      </c>
      <c r="O36">
        <v>0.17847098262313499</v>
      </c>
      <c r="P36">
        <v>0.166032118964382</v>
      </c>
      <c r="Q36">
        <v>0.156419028791565</v>
      </c>
    </row>
    <row r="37" spans="1:17" x14ac:dyDescent="0.25">
      <c r="A37">
        <v>34</v>
      </c>
      <c r="B37">
        <v>0.99984183743314403</v>
      </c>
      <c r="C37">
        <v>0.98450787797390704</v>
      </c>
      <c r="D37">
        <v>0.84931998293927902</v>
      </c>
      <c r="E37">
        <v>0.675711063361217</v>
      </c>
      <c r="F37">
        <v>0.53454684455827095</v>
      </c>
      <c r="G37">
        <v>0.43864342461986799</v>
      </c>
      <c r="H37">
        <v>0.37356692746046199</v>
      </c>
      <c r="I37">
        <v>0.32612462981560703</v>
      </c>
      <c r="J37">
        <v>0.28952181988521197</v>
      </c>
      <c r="K37">
        <v>0.25997314143332501</v>
      </c>
      <c r="L37">
        <v>0.23493200028705399</v>
      </c>
      <c r="M37">
        <v>0.21315924467999101</v>
      </c>
      <c r="N37">
        <v>0.19445358435014001</v>
      </c>
      <c r="O37">
        <v>0.178868426067673</v>
      </c>
      <c r="P37">
        <v>0.166285484477915</v>
      </c>
      <c r="Q37">
        <v>0.15657779773861299</v>
      </c>
    </row>
    <row r="38" spans="1:17" x14ac:dyDescent="0.25">
      <c r="A38">
        <v>35</v>
      </c>
      <c r="B38">
        <v>0.999838357181835</v>
      </c>
      <c r="C38">
        <v>0.98418418000976404</v>
      </c>
      <c r="D38">
        <v>0.84566897775013306</v>
      </c>
      <c r="E38">
        <v>0.669587731879007</v>
      </c>
      <c r="F38">
        <v>0.52863875409899597</v>
      </c>
      <c r="G38">
        <v>0.43438286914765201</v>
      </c>
      <c r="H38">
        <v>0.37092650830926499</v>
      </c>
      <c r="I38">
        <v>0.324368531365063</v>
      </c>
      <c r="J38">
        <v>0.28775247442920698</v>
      </c>
      <c r="K38">
        <v>0.25779654838469002</v>
      </c>
      <c r="L38">
        <v>0.23250664057336701</v>
      </c>
      <c r="M38">
        <v>0.21077318700629799</v>
      </c>
      <c r="N38">
        <v>0.19226108664894201</v>
      </c>
      <c r="O38">
        <v>0.17687148756297</v>
      </c>
      <c r="P38">
        <v>0.16441281166305799</v>
      </c>
      <c r="Q38">
        <v>0.15475384510496101</v>
      </c>
    </row>
    <row r="39" spans="1:17" x14ac:dyDescent="0.25">
      <c r="A39">
        <v>36</v>
      </c>
      <c r="B39">
        <v>0.99983723195238094</v>
      </c>
      <c r="C39">
        <v>0.98407486228272101</v>
      </c>
      <c r="D39">
        <v>0.84314340311924796</v>
      </c>
      <c r="E39">
        <v>0.66534748461416404</v>
      </c>
      <c r="F39">
        <v>0.524152086535702</v>
      </c>
      <c r="G39">
        <v>0.43076294495642897</v>
      </c>
      <c r="H39">
        <v>0.36845938911971798</v>
      </c>
      <c r="I39">
        <v>0.32274761630479398</v>
      </c>
      <c r="J39">
        <v>0.28679754626516002</v>
      </c>
      <c r="K39">
        <v>0.25732501233838401</v>
      </c>
      <c r="L39">
        <v>0.23224833504292899</v>
      </c>
      <c r="M39">
        <v>0.21056557257077199</v>
      </c>
      <c r="N39">
        <v>0.192054398082386</v>
      </c>
      <c r="O39">
        <v>0.17665648384603999</v>
      </c>
      <c r="P39">
        <v>0.164193580525966</v>
      </c>
      <c r="Q39">
        <v>0.15453770840616801</v>
      </c>
    </row>
    <row r="40" spans="1:17" x14ac:dyDescent="0.25">
      <c r="A40">
        <v>37</v>
      </c>
      <c r="B40">
        <v>0.99983517936575805</v>
      </c>
      <c r="C40">
        <v>0.98386768304439598</v>
      </c>
      <c r="D40">
        <v>0.84025704507155896</v>
      </c>
      <c r="E40">
        <v>0.66131289081643396</v>
      </c>
      <c r="F40">
        <v>0.52086128019288802</v>
      </c>
      <c r="G40">
        <v>0.42862212762016699</v>
      </c>
      <c r="H40">
        <v>0.36708452753173498</v>
      </c>
      <c r="I40">
        <v>0.32138081551180098</v>
      </c>
      <c r="J40">
        <v>0.28490954946498598</v>
      </c>
      <c r="K40">
        <v>0.25506855478733598</v>
      </c>
      <c r="L40">
        <v>0.230050213004276</v>
      </c>
      <c r="M40">
        <v>0.20861753929554999</v>
      </c>
      <c r="N40">
        <v>0.19032497893320299</v>
      </c>
      <c r="O40">
        <v>0.17508802562050099</v>
      </c>
      <c r="P40">
        <v>0.162764944630932</v>
      </c>
      <c r="Q40">
        <v>0.153236303670716</v>
      </c>
    </row>
    <row r="41" spans="1:17" x14ac:dyDescent="0.25">
      <c r="A41">
        <v>38</v>
      </c>
      <c r="B41">
        <v>0.99983503063957802</v>
      </c>
      <c r="C41">
        <v>0.98385783501572899</v>
      </c>
      <c r="D41">
        <v>0.83813578537664801</v>
      </c>
      <c r="E41">
        <v>0.65754770371383298</v>
      </c>
      <c r="F41">
        <v>0.51635382915025496</v>
      </c>
      <c r="G41">
        <v>0.42398975310190001</v>
      </c>
      <c r="H41">
        <v>0.36313852977185102</v>
      </c>
      <c r="I41">
        <v>0.31887106247865799</v>
      </c>
      <c r="J41">
        <v>0.283961831785219</v>
      </c>
      <c r="K41">
        <v>0.25539388078123099</v>
      </c>
      <c r="L41">
        <v>0.23129010542871101</v>
      </c>
      <c r="M41">
        <v>0.210367701831085</v>
      </c>
      <c r="N41">
        <v>0.192207248613008</v>
      </c>
      <c r="O41">
        <v>0.176896403097032</v>
      </c>
      <c r="P41">
        <v>0.164471921310895</v>
      </c>
      <c r="Q41">
        <v>0.15489425338983301</v>
      </c>
    </row>
    <row r="42" spans="1:17" x14ac:dyDescent="0.25">
      <c r="A42">
        <v>39</v>
      </c>
      <c r="B42">
        <v>0.99983045983963104</v>
      </c>
      <c r="C42">
        <v>0.98342077687626095</v>
      </c>
      <c r="D42">
        <v>0.83604918489322899</v>
      </c>
      <c r="E42">
        <v>0.65423627982376698</v>
      </c>
      <c r="F42">
        <v>0.51267015530214199</v>
      </c>
      <c r="G42">
        <v>0.42014884037616901</v>
      </c>
      <c r="H42">
        <v>0.35922841364577601</v>
      </c>
      <c r="I42">
        <v>0.31492848816868801</v>
      </c>
      <c r="J42">
        <v>0.28000442043374402</v>
      </c>
      <c r="K42">
        <v>0.251393041498296</v>
      </c>
      <c r="L42">
        <v>0.22725443355666899</v>
      </c>
      <c r="M42">
        <v>0.20650658828462601</v>
      </c>
      <c r="N42">
        <v>0.18879211254811301</v>
      </c>
      <c r="O42">
        <v>0.17402752957984899</v>
      </c>
      <c r="P42">
        <v>0.16206497163087599</v>
      </c>
      <c r="Q42">
        <v>0.15279588142678499</v>
      </c>
    </row>
    <row r="43" spans="1:17" x14ac:dyDescent="0.25">
      <c r="A43">
        <v>40</v>
      </c>
      <c r="B43">
        <v>0.99982969306965996</v>
      </c>
      <c r="C43">
        <v>0.98333988205234601</v>
      </c>
      <c r="D43">
        <v>0.83325241708700704</v>
      </c>
      <c r="E43">
        <v>0.64961025818222695</v>
      </c>
      <c r="F43">
        <v>0.50854285523676801</v>
      </c>
      <c r="G43">
        <v>0.41767442988058101</v>
      </c>
      <c r="H43">
        <v>0.35771296451394902</v>
      </c>
      <c r="I43">
        <v>0.31329960978253901</v>
      </c>
      <c r="J43">
        <v>0.27786448149496701</v>
      </c>
      <c r="K43">
        <v>0.248946123001697</v>
      </c>
      <c r="L43">
        <v>0.22471844113460701</v>
      </c>
      <c r="M43">
        <v>0.203866567554187</v>
      </c>
      <c r="N43">
        <v>0.18597278824550401</v>
      </c>
      <c r="O43">
        <v>0.17103959961110499</v>
      </c>
      <c r="P43">
        <v>0.15898803392837399</v>
      </c>
      <c r="Q43">
        <v>0.149708526890931</v>
      </c>
    </row>
    <row r="44" spans="1:17" x14ac:dyDescent="0.25">
      <c r="A44">
        <v>41</v>
      </c>
      <c r="B44">
        <v>0.99982797384167299</v>
      </c>
      <c r="C44">
        <v>0.98317002767185002</v>
      </c>
      <c r="D44">
        <v>0.83082309153562495</v>
      </c>
      <c r="E44">
        <v>0.64599822331219703</v>
      </c>
      <c r="F44">
        <v>0.50483870932653496</v>
      </c>
      <c r="G44">
        <v>0.41452359075439199</v>
      </c>
      <c r="H44">
        <v>0.35569554802339398</v>
      </c>
      <c r="I44">
        <v>0.31244911217103</v>
      </c>
      <c r="J44">
        <v>0.27799124820908999</v>
      </c>
      <c r="K44">
        <v>0.24958332742333</v>
      </c>
      <c r="L44">
        <v>0.22535982580830399</v>
      </c>
      <c r="M44">
        <v>0.20432269377527801</v>
      </c>
      <c r="N44">
        <v>0.18624551740932699</v>
      </c>
      <c r="O44">
        <v>0.17113717933421099</v>
      </c>
      <c r="P44">
        <v>0.158903363625608</v>
      </c>
      <c r="Q44">
        <v>0.14945096907442901</v>
      </c>
    </row>
    <row r="45" spans="1:17" x14ac:dyDescent="0.25">
      <c r="A45">
        <v>42</v>
      </c>
      <c r="B45">
        <v>0.99982423287611999</v>
      </c>
      <c r="C45">
        <v>0.98280715267132301</v>
      </c>
      <c r="D45">
        <v>0.82860239835635496</v>
      </c>
      <c r="E45">
        <v>0.64275588563852704</v>
      </c>
      <c r="F45">
        <v>0.50170669821525105</v>
      </c>
      <c r="G45">
        <v>0.41179476994444503</v>
      </c>
      <c r="H45">
        <v>0.35342189076767999</v>
      </c>
      <c r="I45">
        <v>0.310612300284418</v>
      </c>
      <c r="J45">
        <v>0.27654409948046099</v>
      </c>
      <c r="K45">
        <v>0.248582818215343</v>
      </c>
      <c r="L45">
        <v>0.22469411037840401</v>
      </c>
      <c r="M45">
        <v>0.203746430981294</v>
      </c>
      <c r="N45">
        <v>0.18563709053637301</v>
      </c>
      <c r="O45">
        <v>0.170538536077525</v>
      </c>
      <c r="P45">
        <v>0.158419624369075</v>
      </c>
      <c r="Q45">
        <v>0.14915652224362699</v>
      </c>
    </row>
    <row r="46" spans="1:17" x14ac:dyDescent="0.25">
      <c r="A46">
        <v>43</v>
      </c>
      <c r="B46">
        <v>0.99982104336919697</v>
      </c>
      <c r="C46">
        <v>0.98251199181249005</v>
      </c>
      <c r="D46">
        <v>0.82630039488477802</v>
      </c>
      <c r="E46">
        <v>0.63890265660812895</v>
      </c>
      <c r="F46">
        <v>0.49771801778137398</v>
      </c>
      <c r="G46">
        <v>0.40883394032995102</v>
      </c>
      <c r="H46">
        <v>0.351435980092898</v>
      </c>
      <c r="I46">
        <v>0.30916959583032799</v>
      </c>
      <c r="J46">
        <v>0.27547952444021601</v>
      </c>
      <c r="K46">
        <v>0.24755637817663001</v>
      </c>
      <c r="L46">
        <v>0.22352459709905301</v>
      </c>
      <c r="M46">
        <v>0.202549103918199</v>
      </c>
      <c r="N46">
        <v>0.18456130934895501</v>
      </c>
      <c r="O46">
        <v>0.16963632765912601</v>
      </c>
      <c r="P46">
        <v>0.15765532959074299</v>
      </c>
      <c r="Q46">
        <v>0.14846223365542599</v>
      </c>
    </row>
    <row r="47" spans="1:17" x14ac:dyDescent="0.25">
      <c r="A47">
        <v>44</v>
      </c>
      <c r="B47">
        <v>0.99981838014999302</v>
      </c>
      <c r="C47">
        <v>0.98226934205321303</v>
      </c>
      <c r="D47">
        <v>0.82350549351650204</v>
      </c>
      <c r="E47">
        <v>0.63442249012377705</v>
      </c>
      <c r="F47">
        <v>0.492860063055444</v>
      </c>
      <c r="G47">
        <v>0.40413478515297102</v>
      </c>
      <c r="H47">
        <v>0.34686770311978898</v>
      </c>
      <c r="I47">
        <v>0.304625437509289</v>
      </c>
      <c r="J47">
        <v>0.27116928089776798</v>
      </c>
      <c r="K47">
        <v>0.24383043898698101</v>
      </c>
      <c r="L47">
        <v>0.220644512507679</v>
      </c>
      <c r="M47">
        <v>0.20059994938710601</v>
      </c>
      <c r="N47">
        <v>0.18339456272441301</v>
      </c>
      <c r="O47">
        <v>0.168982524026971</v>
      </c>
      <c r="P47">
        <v>0.157279559766239</v>
      </c>
      <c r="Q47">
        <v>0.14821020643216601</v>
      </c>
    </row>
    <row r="48" spans="1:17" x14ac:dyDescent="0.25">
      <c r="A48">
        <v>45</v>
      </c>
      <c r="B48">
        <v>0.99981558883574495</v>
      </c>
      <c r="C48">
        <v>0.98201470810249103</v>
      </c>
      <c r="D48">
        <v>0.82037481228282305</v>
      </c>
      <c r="E48">
        <v>0.63023538333599405</v>
      </c>
      <c r="F48">
        <v>0.49056615130444298</v>
      </c>
      <c r="G48">
        <v>0.40426479367736101</v>
      </c>
      <c r="H48">
        <v>0.34802448804036001</v>
      </c>
      <c r="I48">
        <v>0.306144654065229</v>
      </c>
      <c r="J48">
        <v>0.272676088844575</v>
      </c>
      <c r="K48">
        <v>0.245159292812727</v>
      </c>
      <c r="L48">
        <v>0.22185456890432101</v>
      </c>
      <c r="M48">
        <v>0.20168323536462199</v>
      </c>
      <c r="N48">
        <v>0.18430098624407901</v>
      </c>
      <c r="O48">
        <v>0.16964231439506999</v>
      </c>
      <c r="P48">
        <v>0.15763736269267301</v>
      </c>
      <c r="Q48">
        <v>0.148278401901694</v>
      </c>
    </row>
    <row r="49" spans="1:17" x14ac:dyDescent="0.25">
      <c r="A49">
        <v>46</v>
      </c>
      <c r="B49">
        <v>0.99981040904140595</v>
      </c>
      <c r="C49">
        <v>0.98152201459959998</v>
      </c>
      <c r="D49">
        <v>0.81824410317580498</v>
      </c>
      <c r="E49">
        <v>0.62690962169178399</v>
      </c>
      <c r="F49">
        <v>0.48709505263214598</v>
      </c>
      <c r="G49">
        <v>0.40093990280504499</v>
      </c>
      <c r="H49">
        <v>0.34560197253902902</v>
      </c>
      <c r="I49">
        <v>0.304942500495544</v>
      </c>
      <c r="J49">
        <v>0.27247728180622999</v>
      </c>
      <c r="K49">
        <v>0.24545366112087399</v>
      </c>
      <c r="L49">
        <v>0.22227771089418</v>
      </c>
      <c r="M49">
        <v>0.202181007554777</v>
      </c>
      <c r="N49">
        <v>0.184901942879721</v>
      </c>
      <c r="O49">
        <v>0.17038529775042699</v>
      </c>
      <c r="P49">
        <v>0.158543676801218</v>
      </c>
      <c r="Q49">
        <v>0.14932870978139601</v>
      </c>
    </row>
    <row r="50" spans="1:17" x14ac:dyDescent="0.25">
      <c r="A50">
        <v>47</v>
      </c>
      <c r="B50">
        <v>0.99980975391233895</v>
      </c>
      <c r="C50">
        <v>0.98145696074649202</v>
      </c>
      <c r="D50">
        <v>0.816559914766257</v>
      </c>
      <c r="E50">
        <v>0.62473342650674302</v>
      </c>
      <c r="F50">
        <v>0.485272165828874</v>
      </c>
      <c r="G50">
        <v>0.39972760171549898</v>
      </c>
      <c r="H50">
        <v>0.34501674420734402</v>
      </c>
      <c r="I50">
        <v>0.30459239715986203</v>
      </c>
      <c r="J50">
        <v>0.27194513877447302</v>
      </c>
      <c r="K50">
        <v>0.24468077487980899</v>
      </c>
      <c r="L50">
        <v>0.221474514350746</v>
      </c>
      <c r="M50">
        <v>0.20155754268968601</v>
      </c>
      <c r="N50">
        <v>0.18456968160833401</v>
      </c>
      <c r="O50">
        <v>0.170371470894045</v>
      </c>
      <c r="P50">
        <v>0.158837975643046</v>
      </c>
      <c r="Q50">
        <v>0.14989701479316</v>
      </c>
    </row>
    <row r="51" spans="1:17" x14ac:dyDescent="0.25">
      <c r="A51">
        <v>48</v>
      </c>
      <c r="B51">
        <v>0.99980763120526495</v>
      </c>
      <c r="C51">
        <v>0.98123921093914601</v>
      </c>
      <c r="D51">
        <v>0.81384446576472802</v>
      </c>
      <c r="E51">
        <v>0.620799487418915</v>
      </c>
      <c r="F51">
        <v>0.48182747269451998</v>
      </c>
      <c r="G51">
        <v>0.39738394911670599</v>
      </c>
      <c r="H51">
        <v>0.343629851572614</v>
      </c>
      <c r="I51">
        <v>0.30353534879051097</v>
      </c>
      <c r="J51">
        <v>0.27062943360804897</v>
      </c>
      <c r="K51">
        <v>0.24297539945843</v>
      </c>
      <c r="L51">
        <v>0.21948491354776301</v>
      </c>
      <c r="M51">
        <v>0.19937247036856801</v>
      </c>
      <c r="N51">
        <v>0.18226842753335801</v>
      </c>
      <c r="O51">
        <v>0.16804626440730699</v>
      </c>
      <c r="P51">
        <v>0.15655857058050099</v>
      </c>
      <c r="Q51">
        <v>0.147692136103486</v>
      </c>
    </row>
    <row r="52" spans="1:17" x14ac:dyDescent="0.25">
      <c r="A52">
        <v>49</v>
      </c>
      <c r="B52">
        <v>0.99980522901061597</v>
      </c>
      <c r="C52">
        <v>0.98103191749976004</v>
      </c>
      <c r="D52">
        <v>0.811318016639203</v>
      </c>
      <c r="E52">
        <v>0.61739725229103004</v>
      </c>
      <c r="F52">
        <v>0.47945715933136601</v>
      </c>
      <c r="G52">
        <v>0.39609466819649303</v>
      </c>
      <c r="H52">
        <v>0.34239046107035098</v>
      </c>
      <c r="I52">
        <v>0.30211521425728</v>
      </c>
      <c r="J52">
        <v>0.26976491008659897</v>
      </c>
      <c r="K52">
        <v>0.24316937556208201</v>
      </c>
      <c r="L52">
        <v>0.22064584568183401</v>
      </c>
      <c r="M52">
        <v>0.20108413974822201</v>
      </c>
      <c r="N52">
        <v>0.18411438656024301</v>
      </c>
      <c r="O52">
        <v>0.169760093040704</v>
      </c>
      <c r="P52">
        <v>0.158023781223565</v>
      </c>
      <c r="Q52">
        <v>0.14890100987191901</v>
      </c>
    </row>
    <row r="53" spans="1:17" x14ac:dyDescent="0.25">
      <c r="A53">
        <v>50</v>
      </c>
      <c r="B53">
        <v>0.99980177102982404</v>
      </c>
      <c r="C53">
        <v>0.98070119049221405</v>
      </c>
      <c r="D53">
        <v>0.80831274112768903</v>
      </c>
      <c r="E53">
        <v>0.61356855967599699</v>
      </c>
      <c r="F53">
        <v>0.476425198325512</v>
      </c>
      <c r="G53">
        <v>0.39369389676759498</v>
      </c>
      <c r="H53">
        <v>0.340525915957891</v>
      </c>
      <c r="I53">
        <v>0.30109785556886498</v>
      </c>
      <c r="J53">
        <v>0.269448381793016</v>
      </c>
      <c r="K53">
        <v>0.24309369600809599</v>
      </c>
      <c r="L53">
        <v>0.220561033042149</v>
      </c>
      <c r="M53">
        <v>0.20110416256847</v>
      </c>
      <c r="N53">
        <v>0.184469464224954</v>
      </c>
      <c r="O53">
        <v>0.17054102941910601</v>
      </c>
      <c r="P53">
        <v>0.15916200379720699</v>
      </c>
      <c r="Q53">
        <v>0.150266804938052</v>
      </c>
    </row>
    <row r="54" spans="1:17" x14ac:dyDescent="0.25">
      <c r="A54">
        <v>51</v>
      </c>
      <c r="B54">
        <v>0.99980302439726498</v>
      </c>
      <c r="C54">
        <v>0.98081777267079195</v>
      </c>
      <c r="D54">
        <v>0.80500412850662495</v>
      </c>
      <c r="E54">
        <v>0.60825645796155403</v>
      </c>
      <c r="F54">
        <v>0.47043734609383198</v>
      </c>
      <c r="G54">
        <v>0.38840797704727997</v>
      </c>
      <c r="H54">
        <v>0.33611871623156298</v>
      </c>
      <c r="I54">
        <v>0.29712501251586798</v>
      </c>
      <c r="J54">
        <v>0.265801888832778</v>
      </c>
      <c r="K54">
        <v>0.23972485909182001</v>
      </c>
      <c r="L54">
        <v>0.21733189812224599</v>
      </c>
      <c r="M54">
        <v>0.197797517827494</v>
      </c>
      <c r="N54">
        <v>0.180959321284347</v>
      </c>
      <c r="O54">
        <v>0.16686158422560199</v>
      </c>
      <c r="P54">
        <v>0.155420078332837</v>
      </c>
      <c r="Q54">
        <v>0.14655368100888899</v>
      </c>
    </row>
    <row r="55" spans="1:17" x14ac:dyDescent="0.25">
      <c r="A55">
        <v>52</v>
      </c>
      <c r="B55">
        <v>0.99980168716092499</v>
      </c>
      <c r="C55">
        <v>0.98068822740628903</v>
      </c>
      <c r="D55">
        <v>0.80292430548527305</v>
      </c>
      <c r="E55">
        <v>0.60568042442985903</v>
      </c>
      <c r="F55">
        <v>0.46887474929100698</v>
      </c>
      <c r="G55">
        <v>0.38819993217883297</v>
      </c>
      <c r="H55">
        <v>0.33688369344671298</v>
      </c>
      <c r="I55">
        <v>0.29795533964252602</v>
      </c>
      <c r="J55">
        <v>0.26593203199849003</v>
      </c>
      <c r="K55">
        <v>0.239412610544608</v>
      </c>
      <c r="L55">
        <v>0.217044151446635</v>
      </c>
      <c r="M55">
        <v>0.19767131269563601</v>
      </c>
      <c r="N55">
        <v>0.18090831684686001</v>
      </c>
      <c r="O55">
        <v>0.16673960883081401</v>
      </c>
      <c r="P55">
        <v>0.15515870537306301</v>
      </c>
      <c r="Q55">
        <v>0.14617687029821699</v>
      </c>
    </row>
    <row r="56" spans="1:17" x14ac:dyDescent="0.25">
      <c r="A56">
        <v>53</v>
      </c>
      <c r="B56">
        <v>0.99979876604722895</v>
      </c>
      <c r="C56">
        <v>0.98039932826865595</v>
      </c>
      <c r="D56">
        <v>0.80131383005271895</v>
      </c>
      <c r="E56">
        <v>0.60350872621961404</v>
      </c>
      <c r="F56">
        <v>0.46718866737634202</v>
      </c>
      <c r="G56">
        <v>0.38658484969759399</v>
      </c>
      <c r="H56">
        <v>0.33527922735141402</v>
      </c>
      <c r="I56">
        <v>0.29687554594613902</v>
      </c>
      <c r="J56">
        <v>0.26558777530355299</v>
      </c>
      <c r="K56">
        <v>0.23943442928362599</v>
      </c>
      <c r="L56">
        <v>0.217054022352345</v>
      </c>
      <c r="M56">
        <v>0.19763398936454701</v>
      </c>
      <c r="N56">
        <v>0.181000676153489</v>
      </c>
      <c r="O56">
        <v>0.167121165105901</v>
      </c>
      <c r="P56">
        <v>0.15586285783111001</v>
      </c>
      <c r="Q56">
        <v>0.147143610615211</v>
      </c>
    </row>
    <row r="57" spans="1:17" x14ac:dyDescent="0.25">
      <c r="A57">
        <v>54</v>
      </c>
      <c r="B57">
        <v>0.99979461311465101</v>
      </c>
      <c r="C57">
        <v>0.98001781033627799</v>
      </c>
      <c r="D57">
        <v>0.79777076437289196</v>
      </c>
      <c r="E57">
        <v>0.59816592956813397</v>
      </c>
      <c r="F57">
        <v>0.46257358963887302</v>
      </c>
      <c r="G57">
        <v>0.38390622921726297</v>
      </c>
      <c r="H57">
        <v>0.33412956399492799</v>
      </c>
      <c r="I57">
        <v>0.296070733480295</v>
      </c>
      <c r="J57">
        <v>0.26464124557638902</v>
      </c>
      <c r="K57">
        <v>0.23854987318795401</v>
      </c>
      <c r="L57">
        <v>0.21618797938457901</v>
      </c>
      <c r="M57">
        <v>0.19673210881027201</v>
      </c>
      <c r="N57">
        <v>0.18010216275587801</v>
      </c>
      <c r="O57">
        <v>0.16617744052436401</v>
      </c>
      <c r="P57">
        <v>0.15479613681905699</v>
      </c>
      <c r="Q57">
        <v>0.14592952810979401</v>
      </c>
    </row>
    <row r="58" spans="1:17" x14ac:dyDescent="0.25">
      <c r="A58">
        <v>55</v>
      </c>
      <c r="B58">
        <v>0.99979352724614901</v>
      </c>
      <c r="C58">
        <v>0.97991415040250396</v>
      </c>
      <c r="D58">
        <v>0.79541686197428296</v>
      </c>
      <c r="E58">
        <v>0.59446669855823697</v>
      </c>
      <c r="F58">
        <v>0.45862258841195402</v>
      </c>
      <c r="G58">
        <v>0.38000343200855302</v>
      </c>
      <c r="H58">
        <v>0.33050593747554302</v>
      </c>
      <c r="I58">
        <v>0.292960229255747</v>
      </c>
      <c r="J58">
        <v>0.26205040040858801</v>
      </c>
      <c r="K58">
        <v>0.23612641491446401</v>
      </c>
      <c r="L58">
        <v>0.21383346505880099</v>
      </c>
      <c r="M58">
        <v>0.19439644187331601</v>
      </c>
      <c r="N58">
        <v>0.177648056233806</v>
      </c>
      <c r="O58">
        <v>0.16359836133241101</v>
      </c>
      <c r="P58">
        <v>0.15218948481330899</v>
      </c>
      <c r="Q58">
        <v>0.143371653543303</v>
      </c>
    </row>
    <row r="59" spans="1:17" x14ac:dyDescent="0.25">
      <c r="A59">
        <v>56</v>
      </c>
      <c r="B59">
        <v>0.99979167334717101</v>
      </c>
      <c r="C59">
        <v>0.97973373209541204</v>
      </c>
      <c r="D59">
        <v>0.79279885961166296</v>
      </c>
      <c r="E59">
        <v>0.59082235972479902</v>
      </c>
      <c r="F59">
        <v>0.45525922624880599</v>
      </c>
      <c r="G59">
        <v>0.37731515460724901</v>
      </c>
      <c r="H59">
        <v>0.32851109088466801</v>
      </c>
      <c r="I59">
        <v>0.29099685846218798</v>
      </c>
      <c r="J59">
        <v>0.259946871553842</v>
      </c>
      <c r="K59">
        <v>0.234417309220047</v>
      </c>
      <c r="L59">
        <v>0.21266799418359</v>
      </c>
      <c r="M59">
        <v>0.19361566608486899</v>
      </c>
      <c r="N59">
        <v>0.177142372481218</v>
      </c>
      <c r="O59">
        <v>0.16327788855127701</v>
      </c>
      <c r="P59">
        <v>0.15197768899273201</v>
      </c>
      <c r="Q59">
        <v>0.14323634786339901</v>
      </c>
    </row>
    <row r="60" spans="1:17" x14ac:dyDescent="0.25">
      <c r="A60">
        <v>57</v>
      </c>
      <c r="B60">
        <v>0.99979031270950203</v>
      </c>
      <c r="C60">
        <v>0.97961783260442803</v>
      </c>
      <c r="D60">
        <v>0.790841633181531</v>
      </c>
      <c r="E60">
        <v>0.58785160274136805</v>
      </c>
      <c r="F60">
        <v>0.45254686891527102</v>
      </c>
      <c r="G60">
        <v>0.37534256999376697</v>
      </c>
      <c r="H60">
        <v>0.32752074523057501</v>
      </c>
      <c r="I60">
        <v>0.29124862760991499</v>
      </c>
      <c r="J60">
        <v>0.26088568316265498</v>
      </c>
      <c r="K60">
        <v>0.23515330678569299</v>
      </c>
      <c r="L60">
        <v>0.21285669484195299</v>
      </c>
      <c r="M60">
        <v>0.193337456969111</v>
      </c>
      <c r="N60">
        <v>0.17652813014667601</v>
      </c>
      <c r="O60">
        <v>0.162418585152868</v>
      </c>
      <c r="P60">
        <v>0.150907399543</v>
      </c>
      <c r="Q60">
        <v>0.141965288691833</v>
      </c>
    </row>
    <row r="61" spans="1:17" x14ac:dyDescent="0.25">
      <c r="A61">
        <v>58</v>
      </c>
      <c r="B61">
        <v>0.99978762152885303</v>
      </c>
      <c r="C61">
        <v>0.97935425518768404</v>
      </c>
      <c r="D61">
        <v>0.788182824862109</v>
      </c>
      <c r="E61">
        <v>0.58395043577499095</v>
      </c>
      <c r="F61">
        <v>0.44941743699829001</v>
      </c>
      <c r="G61">
        <v>0.37337327564002998</v>
      </c>
      <c r="H61">
        <v>0.32587971391065002</v>
      </c>
      <c r="I61">
        <v>0.289500181955818</v>
      </c>
      <c r="J61">
        <v>0.25943964780700601</v>
      </c>
      <c r="K61">
        <v>0.23439461193733499</v>
      </c>
      <c r="L61">
        <v>0.212610652022968</v>
      </c>
      <c r="M61">
        <v>0.19322143885927301</v>
      </c>
      <c r="N61">
        <v>0.176314730551177</v>
      </c>
      <c r="O61">
        <v>0.16205414906464699</v>
      </c>
      <c r="P61">
        <v>0.150432887708353</v>
      </c>
      <c r="Q61">
        <v>0.14143973602183901</v>
      </c>
    </row>
    <row r="62" spans="1:17" x14ac:dyDescent="0.25">
      <c r="A62">
        <v>59</v>
      </c>
      <c r="B62">
        <v>0.99978741752220202</v>
      </c>
      <c r="C62">
        <v>0.97933128576732298</v>
      </c>
      <c r="D62">
        <v>0.78559785443889096</v>
      </c>
      <c r="E62">
        <v>0.58053231513153702</v>
      </c>
      <c r="F62">
        <v>0.44779177337806803</v>
      </c>
      <c r="G62">
        <v>0.37421867370408302</v>
      </c>
      <c r="H62">
        <v>0.32774358883636701</v>
      </c>
      <c r="I62">
        <v>0.29063219659334999</v>
      </c>
      <c r="J62">
        <v>0.25971377289035502</v>
      </c>
      <c r="K62">
        <v>0.23427713733647601</v>
      </c>
      <c r="L62">
        <v>0.21259635945272901</v>
      </c>
      <c r="M62">
        <v>0.19361518201952499</v>
      </c>
      <c r="N62">
        <v>0.17714634160159401</v>
      </c>
      <c r="O62">
        <v>0.16324401926611801</v>
      </c>
      <c r="P62">
        <v>0.15193377544323899</v>
      </c>
      <c r="Q62">
        <v>0.14320082985247301</v>
      </c>
    </row>
    <row r="63" spans="1:17" x14ac:dyDescent="0.25">
      <c r="A63">
        <v>60</v>
      </c>
      <c r="B63">
        <v>0.99978547434894105</v>
      </c>
      <c r="C63">
        <v>0.97914015938797005</v>
      </c>
      <c r="D63">
        <v>0.78365349740015799</v>
      </c>
      <c r="E63">
        <v>0.578044878360918</v>
      </c>
      <c r="F63">
        <v>0.44520838730989898</v>
      </c>
      <c r="G63">
        <v>0.37103096778488998</v>
      </c>
      <c r="H63">
        <v>0.32456174550558903</v>
      </c>
      <c r="I63">
        <v>0.28847504884874298</v>
      </c>
      <c r="J63">
        <v>0.25860558656692101</v>
      </c>
      <c r="K63">
        <v>0.233789085315319</v>
      </c>
      <c r="L63">
        <v>0.212361031775022</v>
      </c>
      <c r="M63">
        <v>0.193449018623326</v>
      </c>
      <c r="N63">
        <v>0.17703747886326199</v>
      </c>
      <c r="O63">
        <v>0.16313475740283501</v>
      </c>
      <c r="P63">
        <v>0.151682854964973</v>
      </c>
      <c r="Q63">
        <v>0.14273476180741901</v>
      </c>
    </row>
    <row r="64" spans="1:17" x14ac:dyDescent="0.25">
      <c r="A64">
        <v>61</v>
      </c>
      <c r="B64">
        <v>0.99978508295954505</v>
      </c>
      <c r="C64">
        <v>0.97909430722110502</v>
      </c>
      <c r="D64">
        <v>0.78072555380756403</v>
      </c>
      <c r="E64">
        <v>0.57429797140042405</v>
      </c>
      <c r="F64">
        <v>0.442215384597895</v>
      </c>
      <c r="G64">
        <v>0.36858607533483401</v>
      </c>
      <c r="H64">
        <v>0.32233344678036702</v>
      </c>
      <c r="I64">
        <v>0.286412719649212</v>
      </c>
      <c r="J64">
        <v>0.256258345967801</v>
      </c>
      <c r="K64">
        <v>0.23072498932202201</v>
      </c>
      <c r="L64">
        <v>0.20868299465411699</v>
      </c>
      <c r="M64">
        <v>0.189365041088049</v>
      </c>
      <c r="N64">
        <v>0.17269468861017701</v>
      </c>
      <c r="O64">
        <v>0.15872519212167299</v>
      </c>
      <c r="P64">
        <v>0.14738648493186801</v>
      </c>
      <c r="Q64">
        <v>0.13863323761346399</v>
      </c>
    </row>
    <row r="65" spans="1:17" x14ac:dyDescent="0.25">
      <c r="A65">
        <v>62</v>
      </c>
      <c r="B65">
        <v>0.99978180615697498</v>
      </c>
      <c r="C65">
        <v>0.97879117492176904</v>
      </c>
      <c r="D65">
        <v>0.77955402912338001</v>
      </c>
      <c r="E65">
        <v>0.57240011052962003</v>
      </c>
      <c r="F65">
        <v>0.440220731129708</v>
      </c>
      <c r="G65">
        <v>0.36712317129390099</v>
      </c>
      <c r="H65">
        <v>0.32152365154374302</v>
      </c>
      <c r="I65">
        <v>0.28621725871065501</v>
      </c>
      <c r="J65">
        <v>0.25639590850035598</v>
      </c>
      <c r="K65">
        <v>0.23107796764340099</v>
      </c>
      <c r="L65">
        <v>0.209365520909362</v>
      </c>
      <c r="M65">
        <v>0.190470417359619</v>
      </c>
      <c r="N65">
        <v>0.17423805204526899</v>
      </c>
      <c r="O65">
        <v>0.16066170432099</v>
      </c>
      <c r="P65">
        <v>0.14959843468197601</v>
      </c>
      <c r="Q65">
        <v>0.14097319231910399</v>
      </c>
    </row>
    <row r="66" spans="1:17" x14ac:dyDescent="0.25">
      <c r="A66">
        <v>63</v>
      </c>
      <c r="B66">
        <v>0.99978002521286902</v>
      </c>
      <c r="C66">
        <v>0.97863279276955195</v>
      </c>
      <c r="D66">
        <v>0.776650405370504</v>
      </c>
      <c r="E66">
        <v>0.56876713996778605</v>
      </c>
      <c r="F66">
        <v>0.43811615179816699</v>
      </c>
      <c r="G66">
        <v>0.36630475763809001</v>
      </c>
      <c r="H66">
        <v>0.32087137686811201</v>
      </c>
      <c r="I66">
        <v>0.28497874006068502</v>
      </c>
      <c r="J66">
        <v>0.254972212289867</v>
      </c>
      <c r="K66">
        <v>0.22994509586155601</v>
      </c>
      <c r="L66">
        <v>0.208391753218273</v>
      </c>
      <c r="M66">
        <v>0.18947149472819799</v>
      </c>
      <c r="N66">
        <v>0.173165561469347</v>
      </c>
      <c r="O66">
        <v>0.15953707868842401</v>
      </c>
      <c r="P66">
        <v>0.14852019659103699</v>
      </c>
      <c r="Q66">
        <v>0.140050002916078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DC30-3424-4B52-B97E-72955EEB4A09}">
  <dimension ref="A1:Q65"/>
  <sheetViews>
    <sheetView workbookViewId="0">
      <selection activeCell="B36" sqref="B36"/>
    </sheetView>
  </sheetViews>
  <sheetFormatPr defaultRowHeight="15" x14ac:dyDescent="0.25"/>
  <sheetData>
    <row r="1" spans="1:17" x14ac:dyDescent="0.25">
      <c r="A1" t="s">
        <v>3</v>
      </c>
      <c r="B1">
        <v>0.01</v>
      </c>
      <c r="C1">
        <v>0.1</v>
      </c>
      <c r="D1">
        <v>0.24349999999999999</v>
      </c>
      <c r="E1">
        <v>0.40550000000000003</v>
      </c>
      <c r="F1">
        <v>0.56440000000000001</v>
      </c>
      <c r="G1">
        <v>0.71899999999999997</v>
      </c>
      <c r="H1">
        <v>0.86819999999999997</v>
      </c>
      <c r="I1">
        <v>1.0107999999999999</v>
      </c>
      <c r="J1">
        <v>1.1456999999999999</v>
      </c>
      <c r="K1">
        <v>1.2719</v>
      </c>
      <c r="L1">
        <v>1.3884000000000001</v>
      </c>
      <c r="M1">
        <v>1.4944</v>
      </c>
      <c r="N1">
        <v>1.5891</v>
      </c>
      <c r="O1">
        <v>1.6717</v>
      </c>
      <c r="P1">
        <v>1.7417</v>
      </c>
      <c r="Q1">
        <v>1.7982</v>
      </c>
    </row>
    <row r="2" spans="1:17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0.999999999999999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>
        <v>1</v>
      </c>
      <c r="B3">
        <v>0.99995947922182504</v>
      </c>
      <c r="C3">
        <v>0.99596782612380197</v>
      </c>
      <c r="D3">
        <v>0.98238744280537205</v>
      </c>
      <c r="E3">
        <v>0.95243169147782802</v>
      </c>
      <c r="F3">
        <v>0.91164022016778101</v>
      </c>
      <c r="G3">
        <v>0.86337544104856601</v>
      </c>
      <c r="H3">
        <v>0.81090057232069901</v>
      </c>
      <c r="I3">
        <v>0.75951594662495003</v>
      </c>
      <c r="J3">
        <v>0.71094995755618096</v>
      </c>
      <c r="K3">
        <v>0.66488251748442595</v>
      </c>
      <c r="L3">
        <v>0.62268407659701996</v>
      </c>
      <c r="M3">
        <v>0.58508364815844305</v>
      </c>
      <c r="N3">
        <v>0.55233943606163105</v>
      </c>
      <c r="O3">
        <v>0.52457206896781305</v>
      </c>
      <c r="P3">
        <v>0.50170305237984603</v>
      </c>
      <c r="Q3">
        <v>0.483719417724704</v>
      </c>
    </row>
    <row r="4" spans="1:17" x14ac:dyDescent="0.25">
      <c r="A4">
        <v>2</v>
      </c>
      <c r="B4">
        <v>0.99994304485232299</v>
      </c>
      <c r="C4">
        <v>0.99432995655434897</v>
      </c>
      <c r="D4">
        <v>0.971453083946202</v>
      </c>
      <c r="E4">
        <v>0.92435601216611496</v>
      </c>
      <c r="F4">
        <v>0.862667251615722</v>
      </c>
      <c r="G4">
        <v>0.79367511211110198</v>
      </c>
      <c r="H4">
        <v>0.72363278383556695</v>
      </c>
      <c r="I4">
        <v>0.65733946276550004</v>
      </c>
      <c r="J4">
        <v>0.59681067598732596</v>
      </c>
      <c r="K4">
        <v>0.54303931360867996</v>
      </c>
      <c r="L4">
        <v>0.49652548503315502</v>
      </c>
      <c r="M4">
        <v>0.457124375523288</v>
      </c>
      <c r="N4">
        <v>0.42444102868135403</v>
      </c>
      <c r="O4">
        <v>0.39794511249693398</v>
      </c>
      <c r="P4">
        <v>0.37697942315204902</v>
      </c>
      <c r="Q4">
        <v>0.36106121514942702</v>
      </c>
    </row>
    <row r="5" spans="1:17" x14ac:dyDescent="0.25">
      <c r="A5">
        <v>3</v>
      </c>
      <c r="B5">
        <v>0.99993502489324404</v>
      </c>
      <c r="C5">
        <v>0.99353259496993396</v>
      </c>
      <c r="D5">
        <v>0.96385464289977696</v>
      </c>
      <c r="E5">
        <v>0.90572235080242502</v>
      </c>
      <c r="F5">
        <v>0.83205813459648503</v>
      </c>
      <c r="G5">
        <v>0.75323266021236801</v>
      </c>
      <c r="H5">
        <v>0.67708328537890605</v>
      </c>
      <c r="I5">
        <v>0.60697000837619997</v>
      </c>
      <c r="J5">
        <v>0.544594148735282</v>
      </c>
      <c r="K5">
        <v>0.49128720611662402</v>
      </c>
      <c r="L5">
        <v>0.44651621108188899</v>
      </c>
      <c r="M5">
        <v>0.40941698549682098</v>
      </c>
      <c r="N5">
        <v>0.37918667460662198</v>
      </c>
      <c r="O5">
        <v>0.35500993583754398</v>
      </c>
      <c r="P5">
        <v>0.33606324654724301</v>
      </c>
      <c r="Q5">
        <v>0.321774456582616</v>
      </c>
    </row>
    <row r="6" spans="1:17" x14ac:dyDescent="0.25">
      <c r="A6">
        <v>4</v>
      </c>
      <c r="B6">
        <v>0.99992996148121804</v>
      </c>
      <c r="C6">
        <v>0.993032056060142</v>
      </c>
      <c r="D6">
        <v>0.95793631405616697</v>
      </c>
      <c r="E6">
        <v>0.89172310811649003</v>
      </c>
      <c r="F6">
        <v>0.81015902347998103</v>
      </c>
      <c r="G6">
        <v>0.72584920178851697</v>
      </c>
      <c r="H6">
        <v>0.64722513452771901</v>
      </c>
      <c r="I6">
        <v>0.57649921915282398</v>
      </c>
      <c r="J6">
        <v>0.51482135889333203</v>
      </c>
      <c r="K6">
        <v>0.46313314010541201</v>
      </c>
      <c r="L6">
        <v>0.42021010620164001</v>
      </c>
      <c r="M6">
        <v>0.38482812816240097</v>
      </c>
      <c r="N6">
        <v>0.356035633677181</v>
      </c>
      <c r="O6">
        <v>0.33297461507500298</v>
      </c>
      <c r="P6">
        <v>0.31484412952512902</v>
      </c>
      <c r="Q6">
        <v>0.30111499501143002</v>
      </c>
    </row>
    <row r="7" spans="1:17" x14ac:dyDescent="0.25">
      <c r="A7">
        <v>5</v>
      </c>
      <c r="B7">
        <v>0.99992595368828197</v>
      </c>
      <c r="C7">
        <v>0.99263807851627595</v>
      </c>
      <c r="D7">
        <v>0.95287761495605905</v>
      </c>
      <c r="E7">
        <v>0.88005719738118804</v>
      </c>
      <c r="F7">
        <v>0.79253154936688897</v>
      </c>
      <c r="G7">
        <v>0.704545401107042</v>
      </c>
      <c r="H7">
        <v>0.62458804172788396</v>
      </c>
      <c r="I7">
        <v>0.55412461118146195</v>
      </c>
      <c r="J7">
        <v>0.49366232640926599</v>
      </c>
      <c r="K7">
        <v>0.443440006556862</v>
      </c>
      <c r="L7">
        <v>0.40184399689049299</v>
      </c>
      <c r="M7">
        <v>0.36751309869906801</v>
      </c>
      <c r="N7">
        <v>0.33946958720409698</v>
      </c>
      <c r="O7">
        <v>0.31689642839200799</v>
      </c>
      <c r="P7">
        <v>0.299057757883185</v>
      </c>
      <c r="Q7">
        <v>0.28548233989624899</v>
      </c>
    </row>
    <row r="8" spans="1:17" x14ac:dyDescent="0.25">
      <c r="A8">
        <v>6</v>
      </c>
      <c r="B8">
        <v>0.99992233924374396</v>
      </c>
      <c r="C8">
        <v>0.99228405950930199</v>
      </c>
      <c r="D8">
        <v>0.94827180695441904</v>
      </c>
      <c r="E8">
        <v>0.86962184651765395</v>
      </c>
      <c r="F8">
        <v>0.77713008108680903</v>
      </c>
      <c r="G8">
        <v>0.68630200858616497</v>
      </c>
      <c r="H8">
        <v>0.60541668810995297</v>
      </c>
      <c r="I8">
        <v>0.535450615401872</v>
      </c>
      <c r="J8">
        <v>0.47623905178539999</v>
      </c>
      <c r="K8">
        <v>0.42724208728874102</v>
      </c>
      <c r="L8">
        <v>0.38663743688781499</v>
      </c>
      <c r="M8">
        <v>0.35302888901457002</v>
      </c>
      <c r="N8">
        <v>0.32545471166260997</v>
      </c>
      <c r="O8">
        <v>0.30315527180173601</v>
      </c>
      <c r="P8">
        <v>0.28545765715743099</v>
      </c>
      <c r="Q8">
        <v>0.27193841278423397</v>
      </c>
    </row>
    <row r="9" spans="1:17" x14ac:dyDescent="0.25">
      <c r="A9">
        <v>7</v>
      </c>
      <c r="B9">
        <v>0.99991888722568401</v>
      </c>
      <c r="C9">
        <v>0.99194666297131195</v>
      </c>
      <c r="D9">
        <v>0.94391708503042104</v>
      </c>
      <c r="E9">
        <v>0.85988720647616601</v>
      </c>
      <c r="F9">
        <v>0.76300689822993495</v>
      </c>
      <c r="G9">
        <v>0.66980133182142798</v>
      </c>
      <c r="H9">
        <v>0.58820077379841695</v>
      </c>
      <c r="I9">
        <v>0.51881227546306496</v>
      </c>
      <c r="J9">
        <v>0.46080019589854199</v>
      </c>
      <c r="K9">
        <v>0.41287577583198898</v>
      </c>
      <c r="L9">
        <v>0.37310135420451601</v>
      </c>
      <c r="M9">
        <v>0.34008484894845697</v>
      </c>
      <c r="N9">
        <v>0.31289128645460301</v>
      </c>
      <c r="O9">
        <v>0.290815818203979</v>
      </c>
      <c r="P9">
        <v>0.27323918197612901</v>
      </c>
      <c r="Q9">
        <v>0.25977550439081099</v>
      </c>
    </row>
    <row r="10" spans="1:17" x14ac:dyDescent="0.25">
      <c r="A10">
        <v>8</v>
      </c>
      <c r="B10">
        <v>0.999915516926842</v>
      </c>
      <c r="C10">
        <v>0.99161769166281499</v>
      </c>
      <c r="D10">
        <v>0.93971315310869896</v>
      </c>
      <c r="E10">
        <v>0.85059737838627802</v>
      </c>
      <c r="F10">
        <v>0.74971823093510903</v>
      </c>
      <c r="G10">
        <v>0.65445734625737695</v>
      </c>
      <c r="H10">
        <v>0.57231314637411002</v>
      </c>
      <c r="I10">
        <v>0.50355310822016597</v>
      </c>
      <c r="J10">
        <v>0.44668857135843199</v>
      </c>
      <c r="K10">
        <v>0.39975196311349198</v>
      </c>
      <c r="L10">
        <v>0.36073600962722302</v>
      </c>
      <c r="M10">
        <v>0.32826542034303902</v>
      </c>
      <c r="N10">
        <v>0.30143342158741099</v>
      </c>
      <c r="O10">
        <v>0.279584363432761</v>
      </c>
      <c r="P10">
        <v>0.26214475305893897</v>
      </c>
      <c r="Q10">
        <v>0.24875923443832099</v>
      </c>
    </row>
    <row r="11" spans="1:17" x14ac:dyDescent="0.25">
      <c r="A11">
        <v>9</v>
      </c>
      <c r="B11">
        <v>0.99991219995349501</v>
      </c>
      <c r="C11">
        <v>0.99129424560116797</v>
      </c>
      <c r="D11">
        <v>0.93560999729686201</v>
      </c>
      <c r="E11">
        <v>0.84162748676057397</v>
      </c>
      <c r="F11">
        <v>0.73705179367603701</v>
      </c>
      <c r="G11">
        <v>0.639999165808116</v>
      </c>
      <c r="H11">
        <v>0.55747522800967297</v>
      </c>
      <c r="I11">
        <v>0.48939077524946301</v>
      </c>
      <c r="J11">
        <v>0.43363183855952597</v>
      </c>
      <c r="K11">
        <v>0.38763347590338498</v>
      </c>
      <c r="L11">
        <v>0.34934176927625099</v>
      </c>
      <c r="M11">
        <v>0.317401212177084</v>
      </c>
      <c r="N11">
        <v>0.29093276297224502</v>
      </c>
      <c r="O11">
        <v>0.269325119207868</v>
      </c>
      <c r="P11">
        <v>0.252044708413657</v>
      </c>
      <c r="Q11">
        <v>0.238761801591864</v>
      </c>
    </row>
    <row r="12" spans="1:17" x14ac:dyDescent="0.25">
      <c r="A12">
        <v>10</v>
      </c>
      <c r="B12">
        <v>0.99990892613269799</v>
      </c>
      <c r="C12">
        <v>0.99097527862875201</v>
      </c>
      <c r="D12">
        <v>0.93158251298529604</v>
      </c>
      <c r="E12">
        <v>0.83291535127742899</v>
      </c>
      <c r="F12">
        <v>0.72490179150165102</v>
      </c>
      <c r="G12">
        <v>0.62629213522358196</v>
      </c>
      <c r="H12">
        <v>0.54354711328254701</v>
      </c>
      <c r="I12">
        <v>0.47618332645452899</v>
      </c>
      <c r="J12">
        <v>0.421494840112557</v>
      </c>
      <c r="K12">
        <v>0.376400538886842</v>
      </c>
      <c r="L12">
        <v>0.33881254697001001</v>
      </c>
      <c r="M12">
        <v>0.30739505290096802</v>
      </c>
      <c r="N12">
        <v>0.281296237519991</v>
      </c>
      <c r="O12">
        <v>0.259945305456384</v>
      </c>
      <c r="P12">
        <v>0.242844103937991</v>
      </c>
      <c r="Q12">
        <v>0.229684864682138</v>
      </c>
    </row>
    <row r="13" spans="1:17" x14ac:dyDescent="0.25">
      <c r="A13">
        <v>11</v>
      </c>
      <c r="B13">
        <v>0.99990569163991105</v>
      </c>
      <c r="C13">
        <v>0.99066039360001301</v>
      </c>
      <c r="D13">
        <v>0.92761793748141197</v>
      </c>
      <c r="E13">
        <v>0.82442882079572999</v>
      </c>
      <c r="F13">
        <v>0.71321157354555997</v>
      </c>
      <c r="G13">
        <v>0.61326096225136295</v>
      </c>
      <c r="H13">
        <v>0.53044508683674996</v>
      </c>
      <c r="I13">
        <v>0.46384295613332699</v>
      </c>
      <c r="J13">
        <v>0.41019300025261601</v>
      </c>
      <c r="K13">
        <v>0.36597449338260002</v>
      </c>
      <c r="L13">
        <v>0.32907371130235102</v>
      </c>
      <c r="M13">
        <v>0.298173646030229</v>
      </c>
      <c r="N13">
        <v>0.27244938531528101</v>
      </c>
      <c r="O13">
        <v>0.25136749488937998</v>
      </c>
      <c r="P13">
        <v>0.23446155567184301</v>
      </c>
      <c r="Q13">
        <v>0.221442813289908</v>
      </c>
    </row>
    <row r="14" spans="1:17" x14ac:dyDescent="0.25">
      <c r="A14">
        <v>12</v>
      </c>
      <c r="B14">
        <v>0.99990249486457605</v>
      </c>
      <c r="C14">
        <v>0.990349420829713</v>
      </c>
      <c r="D14">
        <v>0.92370962528311895</v>
      </c>
      <c r="E14">
        <v>0.81615015589794504</v>
      </c>
      <c r="F14">
        <v>0.70194731729557702</v>
      </c>
      <c r="G14">
        <v>0.60085666894707501</v>
      </c>
      <c r="H14">
        <v>0.51810915174969296</v>
      </c>
      <c r="I14">
        <v>0.452304087772395</v>
      </c>
      <c r="J14">
        <v>0.39966192799988798</v>
      </c>
      <c r="K14">
        <v>0.35629284646672799</v>
      </c>
      <c r="L14">
        <v>0.320063245599638</v>
      </c>
      <c r="M14">
        <v>0.289673918712608</v>
      </c>
      <c r="N14">
        <v>0.26432664206265299</v>
      </c>
      <c r="O14">
        <v>0.243522630778291</v>
      </c>
      <c r="P14">
        <v>0.22682404345177901</v>
      </c>
      <c r="Q14">
        <v>0.21395867707753599</v>
      </c>
    </row>
    <row r="15" spans="1:17" x14ac:dyDescent="0.25">
      <c r="A15">
        <v>13</v>
      </c>
      <c r="B15">
        <v>0.99989933497031702</v>
      </c>
      <c r="C15">
        <v>0.99004227059326899</v>
      </c>
      <c r="D15">
        <v>0.91985396489058502</v>
      </c>
      <c r="E15">
        <v>0.80806856159269502</v>
      </c>
      <c r="F15">
        <v>0.69108594730413597</v>
      </c>
      <c r="G15">
        <v>0.58904236138064803</v>
      </c>
      <c r="H15">
        <v>0.50649018993605699</v>
      </c>
      <c r="I15">
        <v>0.441511474248102</v>
      </c>
      <c r="J15">
        <v>0.389846640504321</v>
      </c>
      <c r="K15">
        <v>0.34730097912458502</v>
      </c>
      <c r="L15">
        <v>0.311725870878925</v>
      </c>
      <c r="M15">
        <v>0.28183896974853001</v>
      </c>
      <c r="N15">
        <v>0.256868522223204</v>
      </c>
      <c r="O15">
        <v>0.236347970981654</v>
      </c>
      <c r="P15">
        <v>0.21986528616333201</v>
      </c>
      <c r="Q15">
        <v>0.207162723163031</v>
      </c>
    </row>
    <row r="16" spans="1:17" x14ac:dyDescent="0.25">
      <c r="A16">
        <v>14</v>
      </c>
      <c r="B16">
        <v>0.99989621139351903</v>
      </c>
      <c r="C16">
        <v>0.98973888151412204</v>
      </c>
      <c r="D16">
        <v>0.91604885163666705</v>
      </c>
      <c r="E16">
        <v>0.80017661626928505</v>
      </c>
      <c r="F16">
        <v>0.68060958371142699</v>
      </c>
      <c r="G16">
        <v>0.577787082019251</v>
      </c>
      <c r="H16">
        <v>0.49554483249642201</v>
      </c>
      <c r="I16">
        <v>0.43141567774189998</v>
      </c>
      <c r="J16">
        <v>0.38069764291175301</v>
      </c>
      <c r="K16">
        <v>0.33894927034506001</v>
      </c>
      <c r="L16">
        <v>0.30401106591723298</v>
      </c>
      <c r="M16">
        <v>0.274616689303471</v>
      </c>
      <c r="N16">
        <v>0.25002058912539898</v>
      </c>
      <c r="O16">
        <v>0.229786231435953</v>
      </c>
      <c r="P16">
        <v>0.21352494817978701</v>
      </c>
      <c r="Q16">
        <v>0.20099166396829399</v>
      </c>
    </row>
    <row r="17" spans="1:17" x14ac:dyDescent="0.25">
      <c r="A17">
        <v>15</v>
      </c>
      <c r="B17">
        <v>0.999893123668673</v>
      </c>
      <c r="C17">
        <v>0.98943920250066797</v>
      </c>
      <c r="D17">
        <v>0.91229293122100696</v>
      </c>
      <c r="E17">
        <v>0.79246856330306603</v>
      </c>
      <c r="F17">
        <v>0.67050298639002803</v>
      </c>
      <c r="G17">
        <v>0.56706313465158997</v>
      </c>
      <c r="H17">
        <v>0.48523336100322101</v>
      </c>
      <c r="I17">
        <v>0.42197127597164402</v>
      </c>
      <c r="J17">
        <v>0.37216941113416102</v>
      </c>
      <c r="K17">
        <v>0.33119199063245403</v>
      </c>
      <c r="L17">
        <v>0.29687227007100198</v>
      </c>
      <c r="M17">
        <v>0.26795913649475001</v>
      </c>
      <c r="N17">
        <v>0.24373290613722201</v>
      </c>
      <c r="O17">
        <v>0.22378504491204801</v>
      </c>
      <c r="P17">
        <v>0.207748068002126</v>
      </c>
      <c r="Q17">
        <v>0.19538803818901301</v>
      </c>
    </row>
    <row r="18" spans="1:17" x14ac:dyDescent="0.25">
      <c r="A18">
        <v>16</v>
      </c>
      <c r="B18">
        <v>0.99989007136752495</v>
      </c>
      <c r="C18">
        <v>0.98914318642177201</v>
      </c>
      <c r="D18">
        <v>0.90858522497777905</v>
      </c>
      <c r="E18">
        <v>0.78493949313844302</v>
      </c>
      <c r="F18">
        <v>0.66075237353529204</v>
      </c>
      <c r="G18">
        <v>0.556844902123102</v>
      </c>
      <c r="H18">
        <v>0.47551880319842998</v>
      </c>
      <c r="I18">
        <v>0.413136080664533</v>
      </c>
      <c r="J18">
        <v>0.36421972306384298</v>
      </c>
      <c r="K18">
        <v>0.32398678162358102</v>
      </c>
      <c r="L18">
        <v>0.290266455322021</v>
      </c>
      <c r="M18">
        <v>0.26182214503276202</v>
      </c>
      <c r="N18">
        <v>0.237959633896376</v>
      </c>
      <c r="O18">
        <v>0.218296523255117</v>
      </c>
      <c r="P18">
        <v>0.202484571172977</v>
      </c>
      <c r="Q18">
        <v>0.19029966957074901</v>
      </c>
    </row>
    <row r="19" spans="1:17" x14ac:dyDescent="0.25">
      <c r="A19">
        <v>17</v>
      </c>
      <c r="B19">
        <v>0.99988705407784595</v>
      </c>
      <c r="C19">
        <v>0.98885078788949399</v>
      </c>
      <c r="D19">
        <v>0.90492494421846803</v>
      </c>
      <c r="E19">
        <v>0.77758495109690695</v>
      </c>
      <c r="F19">
        <v>0.65134487104277405</v>
      </c>
      <c r="G19">
        <v>0.54710830668338495</v>
      </c>
      <c r="H19">
        <v>0.46636650209337399</v>
      </c>
      <c r="I19">
        <v>0.40487073656786698</v>
      </c>
      <c r="J19">
        <v>0.356809295242703</v>
      </c>
      <c r="K19">
        <v>0.31729433724693801</v>
      </c>
      <c r="L19">
        <v>0.28415382295661301</v>
      </c>
      <c r="M19">
        <v>0.25616500920878199</v>
      </c>
      <c r="N19">
        <v>0.23265868627999101</v>
      </c>
      <c r="O19">
        <v>0.213276870557846</v>
      </c>
      <c r="P19">
        <v>0.19768883387521299</v>
      </c>
      <c r="Q19">
        <v>0.185679179800847</v>
      </c>
    </row>
    <row r="20" spans="1:17" x14ac:dyDescent="0.25">
      <c r="A20">
        <v>18</v>
      </c>
      <c r="B20">
        <v>0.99988407139600499</v>
      </c>
      <c r="C20">
        <v>0.98856196247893102</v>
      </c>
      <c r="D20">
        <v>0.90131139822501605</v>
      </c>
      <c r="E20">
        <v>0.77040074873227504</v>
      </c>
      <c r="F20">
        <v>0.64226825153893197</v>
      </c>
      <c r="G20">
        <v>0.53783054778566097</v>
      </c>
      <c r="H20">
        <v>0.45774387524876398</v>
      </c>
      <c r="I20">
        <v>0.397138467884882</v>
      </c>
      <c r="J20">
        <v>0.34990153491382198</v>
      </c>
      <c r="K20">
        <v>0.31107816091318602</v>
      </c>
      <c r="L20">
        <v>0.278497550626229</v>
      </c>
      <c r="M20">
        <v>0.25095020810083901</v>
      </c>
      <c r="N20">
        <v>0.22779142109436201</v>
      </c>
      <c r="O20">
        <v>0.20868603258004001</v>
      </c>
      <c r="P20">
        <v>0.193319286946772</v>
      </c>
      <c r="Q20">
        <v>0.18148354709622999</v>
      </c>
    </row>
    <row r="21" spans="1:17" x14ac:dyDescent="0.25">
      <c r="A21">
        <v>19</v>
      </c>
      <c r="B21">
        <v>0.99988112292434805</v>
      </c>
      <c r="C21">
        <v>0.98827666645093104</v>
      </c>
      <c r="D21">
        <v>0.89774394862903095</v>
      </c>
      <c r="E21">
        <v>0.76338287251938097</v>
      </c>
      <c r="F21">
        <v>0.633510806573374</v>
      </c>
      <c r="G21">
        <v>0.52898996046305102</v>
      </c>
      <c r="H21">
        <v>0.44962025283326701</v>
      </c>
      <c r="I21">
        <v>0.38990488582673499</v>
      </c>
      <c r="J21">
        <v>0.34346234054692698</v>
      </c>
      <c r="K21">
        <v>0.30530435728062499</v>
      </c>
      <c r="L21">
        <v>0.27326356659226603</v>
      </c>
      <c r="M21">
        <v>0.24614315511572499</v>
      </c>
      <c r="N21">
        <v>0.22332235774598899</v>
      </c>
      <c r="O21">
        <v>0.20448737687420801</v>
      </c>
      <c r="P21">
        <v>0.18933805544694499</v>
      </c>
      <c r="Q21">
        <v>0.17767370556801301</v>
      </c>
    </row>
    <row r="22" spans="1:17" x14ac:dyDescent="0.25">
      <c r="A22">
        <v>20</v>
      </c>
      <c r="B22">
        <v>0.99987820827025198</v>
      </c>
      <c r="C22">
        <v>0.98799485665081999</v>
      </c>
      <c r="D22">
        <v>0.89422198676687703</v>
      </c>
      <c r="E22">
        <v>0.75652743909959297</v>
      </c>
      <c r="F22">
        <v>0.62506128017818796</v>
      </c>
      <c r="G22">
        <v>0.52056592684987801</v>
      </c>
      <c r="H22">
        <v>0.441966750502506</v>
      </c>
      <c r="I22">
        <v>0.38313782505898097</v>
      </c>
      <c r="J22">
        <v>0.337459926937968</v>
      </c>
      <c r="K22">
        <v>0.29994144444756499</v>
      </c>
      <c r="L22">
        <v>0.268420343309275</v>
      </c>
      <c r="M22">
        <v>0.24171196815544699</v>
      </c>
      <c r="N22">
        <v>0.219218918437834</v>
      </c>
      <c r="O22">
        <v>0.200647400416094</v>
      </c>
      <c r="P22">
        <v>0.18571063033358101</v>
      </c>
      <c r="Q22">
        <v>0.1742141814641</v>
      </c>
    </row>
    <row r="23" spans="1:17" x14ac:dyDescent="0.25">
      <c r="A23">
        <v>21</v>
      </c>
      <c r="B23">
        <v>0.99987532704575799</v>
      </c>
      <c r="C23">
        <v>0.98771649046874799</v>
      </c>
      <c r="D23">
        <v>0.89074492241541303</v>
      </c>
      <c r="E23">
        <v>0.74983067280855897</v>
      </c>
      <c r="F23">
        <v>0.61690883085159198</v>
      </c>
      <c r="G23">
        <v>0.51253881182751304</v>
      </c>
      <c r="H23">
        <v>0.43475615962167602</v>
      </c>
      <c r="I23">
        <v>0.37680719676560498</v>
      </c>
      <c r="J23">
        <v>0.33186466602514098</v>
      </c>
      <c r="K23">
        <v>0.29496018132831398</v>
      </c>
      <c r="L23">
        <v>0.263938707162236</v>
      </c>
      <c r="M23">
        <v>0.237627258041788</v>
      </c>
      <c r="N23">
        <v>0.21545119064780599</v>
      </c>
      <c r="O23">
        <v>0.197135462253821</v>
      </c>
      <c r="P23">
        <v>0.18240556933548399</v>
      </c>
      <c r="Q23">
        <v>0.17107276286770701</v>
      </c>
    </row>
    <row r="24" spans="1:17" x14ac:dyDescent="0.25">
      <c r="A24">
        <v>22</v>
      </c>
      <c r="B24">
        <v>0.99987247886741804</v>
      </c>
      <c r="C24">
        <v>0.987441525821666</v>
      </c>
      <c r="D24">
        <v>0.88731217816525798</v>
      </c>
      <c r="E24">
        <v>0.74328889388100705</v>
      </c>
      <c r="F24">
        <v>0.60904300684514201</v>
      </c>
      <c r="G24">
        <v>0.50488991027161101</v>
      </c>
      <c r="H24">
        <v>0.42796284776032001</v>
      </c>
      <c r="I24">
        <v>0.370884853424368</v>
      </c>
      <c r="J24">
        <v>0.32664893984667898</v>
      </c>
      <c r="K24">
        <v>0.290333407903478</v>
      </c>
      <c r="L24">
        <v>0.25979166263097198</v>
      </c>
      <c r="M24">
        <v>0.23386193356336599</v>
      </c>
      <c r="N24">
        <v>0.21199170906716999</v>
      </c>
      <c r="O24">
        <v>0.19392353900606801</v>
      </c>
      <c r="P24">
        <v>0.17939422441173</v>
      </c>
      <c r="Q24">
        <v>0.16822019976901401</v>
      </c>
    </row>
    <row r="25" spans="1:17" x14ac:dyDescent="0.25">
      <c r="A25">
        <v>23</v>
      </c>
      <c r="B25">
        <v>0.99986966335619798</v>
      </c>
      <c r="C25">
        <v>0.98716992114290303</v>
      </c>
      <c r="D25">
        <v>0.88392318658693303</v>
      </c>
      <c r="E25">
        <v>0.73689851178410803</v>
      </c>
      <c r="F25">
        <v>0.60145372780913398</v>
      </c>
      <c r="G25">
        <v>0.49760140046461498</v>
      </c>
      <c r="H25">
        <v>0.42156266648357599</v>
      </c>
      <c r="I25">
        <v>0.36534446312623597</v>
      </c>
      <c r="J25">
        <v>0.32178700394162901</v>
      </c>
      <c r="K25">
        <v>0.28603589702994903</v>
      </c>
      <c r="L25">
        <v>0.25595422964873199</v>
      </c>
      <c r="M25">
        <v>0.23039102178805801</v>
      </c>
      <c r="N25">
        <v>0.208815255386153</v>
      </c>
      <c r="O25">
        <v>0.19098600124970699</v>
      </c>
      <c r="P25">
        <v>0.176650493432151</v>
      </c>
      <c r="Q25">
        <v>0.16562993171578999</v>
      </c>
    </row>
    <row r="26" spans="1:17" x14ac:dyDescent="0.25">
      <c r="A26">
        <v>24</v>
      </c>
      <c r="B26">
        <v>0.99986688013741898</v>
      </c>
      <c r="C26">
        <v>0.98690163537446995</v>
      </c>
      <c r="D26">
        <v>0.88057738878093705</v>
      </c>
      <c r="E26">
        <v>0.73065602102636995</v>
      </c>
      <c r="F26">
        <v>0.59413126960133</v>
      </c>
      <c r="G26">
        <v>0.49065630128342103</v>
      </c>
      <c r="H26">
        <v>0.415532865083174</v>
      </c>
      <c r="I26">
        <v>0.36016139230341399</v>
      </c>
      <c r="J26">
        <v>0.31725486017994498</v>
      </c>
      <c r="K26">
        <v>0.28204421685877101</v>
      </c>
      <c r="L26">
        <v>0.25240329312323501</v>
      </c>
      <c r="M26">
        <v>0.22719150243132299</v>
      </c>
      <c r="N26">
        <v>0.20589867446132601</v>
      </c>
      <c r="O26">
        <v>0.18829940901057901</v>
      </c>
      <c r="P26">
        <v>0.174150593925811</v>
      </c>
      <c r="Q26">
        <v>0.16327784050678801</v>
      </c>
    </row>
    <row r="27" spans="1:17" x14ac:dyDescent="0.25">
      <c r="A27">
        <v>25</v>
      </c>
      <c r="B27">
        <v>0.99986412884070397</v>
      </c>
      <c r="C27">
        <v>0.98663662796035101</v>
      </c>
      <c r="D27">
        <v>0.87727423361388102</v>
      </c>
      <c r="E27">
        <v>0.724557998173192</v>
      </c>
      <c r="F27">
        <v>0.58706625078480301</v>
      </c>
      <c r="G27">
        <v>0.48403843208275099</v>
      </c>
      <c r="H27">
        <v>0.409852009537716</v>
      </c>
      <c r="I27">
        <v>0.35531259613225902</v>
      </c>
      <c r="J27">
        <v>0.31303013827576098</v>
      </c>
      <c r="K27">
        <v>0.27833660306408597</v>
      </c>
      <c r="L27">
        <v>0.24911746369818399</v>
      </c>
      <c r="M27">
        <v>0.224242155177029</v>
      </c>
      <c r="N27">
        <v>0.203220705523213</v>
      </c>
      <c r="O27">
        <v>0.18584232472503301</v>
      </c>
      <c r="P27">
        <v>0.17187285693617299</v>
      </c>
      <c r="Q27">
        <v>0.161142025625167</v>
      </c>
    </row>
    <row r="28" spans="1:17" x14ac:dyDescent="0.25">
      <c r="A28">
        <v>26</v>
      </c>
      <c r="B28">
        <v>0.99986140909992205</v>
      </c>
      <c r="C28">
        <v>0.98637485884020304</v>
      </c>
      <c r="D28">
        <v>0.87401317729500205</v>
      </c>
      <c r="E28">
        <v>0.71860109946198503</v>
      </c>
      <c r="F28">
        <v>0.58024962013030701</v>
      </c>
      <c r="G28">
        <v>0.47773237476004599</v>
      </c>
      <c r="H28">
        <v>0.40449990625569299</v>
      </c>
      <c r="I28">
        <v>0.35077651604557403</v>
      </c>
      <c r="J28">
        <v>0.30909198535770499</v>
      </c>
      <c r="K28">
        <v>0.27489284017136401</v>
      </c>
      <c r="L28">
        <v>0.246076948911889</v>
      </c>
      <c r="M28">
        <v>0.221523418936793</v>
      </c>
      <c r="N28">
        <v>0.20076182719329699</v>
      </c>
      <c r="O28">
        <v>0.18359514217966699</v>
      </c>
      <c r="P28">
        <v>0.16979753919607701</v>
      </c>
      <c r="Q28">
        <v>0.15920260032095501</v>
      </c>
    </row>
    <row r="29" spans="1:17" x14ac:dyDescent="0.25">
      <c r="A29">
        <v>27</v>
      </c>
      <c r="B29">
        <v>0.99985872055314295</v>
      </c>
      <c r="C29">
        <v>0.98611628844323695</v>
      </c>
      <c r="D29">
        <v>0.87079368312186201</v>
      </c>
      <c r="E29">
        <v>0.71278205872607903</v>
      </c>
      <c r="F29">
        <v>0.57367264480106706</v>
      </c>
      <c r="G29">
        <v>0.47172343773285302</v>
      </c>
      <c r="H29">
        <v>0.39945753026800102</v>
      </c>
      <c r="I29">
        <v>0.34653298386984399</v>
      </c>
      <c r="J29">
        <v>0.30542096303676203</v>
      </c>
      <c r="K29">
        <v>0.27169415133299002</v>
      </c>
      <c r="L29">
        <v>0.24326343397550099</v>
      </c>
      <c r="M29">
        <v>0.21901726211405101</v>
      </c>
      <c r="N29">
        <v>0.19850411518055</v>
      </c>
      <c r="O29">
        <v>0.18153993006427499</v>
      </c>
      <c r="P29">
        <v>0.16790665199445901</v>
      </c>
      <c r="Q29">
        <v>0.15744150644386501</v>
      </c>
    </row>
    <row r="30" spans="1:17" x14ac:dyDescent="0.25">
      <c r="A30">
        <v>28</v>
      </c>
      <c r="B30">
        <v>0.99985606284258799</v>
      </c>
      <c r="C30">
        <v>0.98586087768221697</v>
      </c>
      <c r="D30">
        <v>0.86761522131039204</v>
      </c>
      <c r="E30">
        <v>0.70709768548791896</v>
      </c>
      <c r="F30">
        <v>0.56732689906445</v>
      </c>
      <c r="G30">
        <v>0.46599762166720199</v>
      </c>
      <c r="H30">
        <v>0.39470695759027602</v>
      </c>
      <c r="I30">
        <v>0.34256313215055501</v>
      </c>
      <c r="J30">
        <v>0.30199895145859701</v>
      </c>
      <c r="K30">
        <v>0.268723095948604</v>
      </c>
      <c r="L30">
        <v>0.24065997145231699</v>
      </c>
      <c r="M30">
        <v>0.216707063012265</v>
      </c>
      <c r="N30">
        <v>0.196431111620154</v>
      </c>
      <c r="O30">
        <v>0.179660288889611</v>
      </c>
      <c r="P30">
        <v>0.16618380525144699</v>
      </c>
      <c r="Q30">
        <v>0.15584234630235999</v>
      </c>
    </row>
    <row r="31" spans="1:17" x14ac:dyDescent="0.25">
      <c r="A31">
        <v>29</v>
      </c>
      <c r="B31">
        <v>0.99985343561458195</v>
      </c>
      <c r="C31">
        <v>0.98560858794754203</v>
      </c>
      <c r="D31">
        <v>0.86447726886729204</v>
      </c>
      <c r="E31">
        <v>0.70154486315433895</v>
      </c>
      <c r="F31">
        <v>0.56120425345163105</v>
      </c>
      <c r="G31">
        <v>0.46054158684381902</v>
      </c>
      <c r="H31">
        <v>0.39023130150506202</v>
      </c>
      <c r="I31">
        <v>0.33884931026302201</v>
      </c>
      <c r="J31">
        <v>0.29880905986498701</v>
      </c>
      <c r="K31">
        <v>0.26596347457147501</v>
      </c>
      <c r="L31">
        <v>0.23825087917348201</v>
      </c>
      <c r="M31">
        <v>0.21457749959410199</v>
      </c>
      <c r="N31">
        <v>0.19452770510189299</v>
      </c>
      <c r="O31">
        <v>0.17794122012827401</v>
      </c>
      <c r="P31">
        <v>0.16461406545027299</v>
      </c>
      <c r="Q31">
        <v>0.15439022998338001</v>
      </c>
    </row>
    <row r="32" spans="1:17" x14ac:dyDescent="0.25">
      <c r="A32">
        <v>30</v>
      </c>
      <c r="B32">
        <v>0.99985083851950596</v>
      </c>
      <c r="C32">
        <v>0.98535938110140697</v>
      </c>
      <c r="D32">
        <v>0.86137930948395203</v>
      </c>
      <c r="E32">
        <v>0.69612054728131301</v>
      </c>
      <c r="F32">
        <v>0.555296864321845</v>
      </c>
      <c r="G32">
        <v>0.45534262207184101</v>
      </c>
      <c r="H32">
        <v>0.38601465253354</v>
      </c>
      <c r="I32">
        <v>0.33537500593426101</v>
      </c>
      <c r="J32">
        <v>0.29583554322230698</v>
      </c>
      <c r="K32">
        <v>0.26340024058225098</v>
      </c>
      <c r="L32">
        <v>0.23602164577516699</v>
      </c>
      <c r="M32">
        <v>0.21261444786039099</v>
      </c>
      <c r="N32">
        <v>0.19278002051370799</v>
      </c>
      <c r="O32">
        <v>0.17636900653450999</v>
      </c>
      <c r="P32">
        <v>0.16318382619458499</v>
      </c>
      <c r="Q32">
        <v>0.153071636711124</v>
      </c>
    </row>
    <row r="33" spans="1:17" x14ac:dyDescent="0.25">
      <c r="A33">
        <v>31</v>
      </c>
      <c r="B33">
        <v>0.99984827121175002</v>
      </c>
      <c r="C33">
        <v>0.985113219472039</v>
      </c>
      <c r="D33">
        <v>0.85832083344157895</v>
      </c>
      <c r="E33">
        <v>0.69082176389211103</v>
      </c>
      <c r="F33">
        <v>0.54959716380428802</v>
      </c>
      <c r="G33">
        <v>0.45038861507146299</v>
      </c>
      <c r="H33">
        <v>0.382042021881975</v>
      </c>
      <c r="I33">
        <v>0.33212477182649702</v>
      </c>
      <c r="J33">
        <v>0.29306372450531498</v>
      </c>
      <c r="K33">
        <v>0.26101941814842899</v>
      </c>
      <c r="L33">
        <v>0.23395884328818001</v>
      </c>
      <c r="M33">
        <v>0.21080488817488899</v>
      </c>
      <c r="N33">
        <v>0.19117531789738501</v>
      </c>
      <c r="O33">
        <v>0.174931102687956</v>
      </c>
      <c r="P33">
        <v>0.16188069026914101</v>
      </c>
      <c r="Q33">
        <v>0.151874288953983</v>
      </c>
    </row>
    <row r="34" spans="1:17" x14ac:dyDescent="0.25">
      <c r="A34">
        <v>32</v>
      </c>
      <c r="B34">
        <v>0.99984573334967097</v>
      </c>
      <c r="C34">
        <v>0.98487006584799996</v>
      </c>
      <c r="D34">
        <v>0.85530133752242499</v>
      </c>
      <c r="E34">
        <v>0.68564560784070505</v>
      </c>
      <c r="F34">
        <v>0.54409785009857203</v>
      </c>
      <c r="G34">
        <v>0.44566802425388502</v>
      </c>
      <c r="H34">
        <v>0.37829928816126901</v>
      </c>
      <c r="I34">
        <v>0.32908415685564002</v>
      </c>
      <c r="J34">
        <v>0.29047992225258801</v>
      </c>
      <c r="K34">
        <v>0.25880802602222402</v>
      </c>
      <c r="L34">
        <v>0.23205004625349601</v>
      </c>
      <c r="M34">
        <v>0.209136818913564</v>
      </c>
      <c r="N34">
        <v>0.18970189957908901</v>
      </c>
      <c r="O34">
        <v>0.17361603488792399</v>
      </c>
      <c r="P34">
        <v>0.16069336218159899</v>
      </c>
      <c r="Q34">
        <v>0.150787038107421</v>
      </c>
    </row>
    <row r="35" spans="1:17" x14ac:dyDescent="0.25">
      <c r="A35">
        <v>33</v>
      </c>
      <c r="B35">
        <v>0.99984322459554098</v>
      </c>
      <c r="C35">
        <v>0.98462988347255997</v>
      </c>
      <c r="D35">
        <v>0.85232032492455301</v>
      </c>
      <c r="E35">
        <v>0.680589241216078</v>
      </c>
      <c r="F35">
        <v>0.53879187811845497</v>
      </c>
      <c r="G35">
        <v>0.44116985183167801</v>
      </c>
      <c r="H35">
        <v>0.374773147189989</v>
      </c>
      <c r="I35">
        <v>0.32623964193933602</v>
      </c>
      <c r="J35">
        <v>0.28807138303597901</v>
      </c>
      <c r="K35">
        <v>0.25675400676132798</v>
      </c>
      <c r="L35">
        <v>0.23028375687649399</v>
      </c>
      <c r="M35">
        <v>0.20759917686568499</v>
      </c>
      <c r="N35">
        <v>0.18834902489775901</v>
      </c>
      <c r="O35">
        <v>0.172413309599422</v>
      </c>
      <c r="P35">
        <v>0.159611550253971</v>
      </c>
      <c r="Q35">
        <v>0.14979976068839301</v>
      </c>
    </row>
    <row r="36" spans="1:17" x14ac:dyDescent="0.25">
      <c r="A36">
        <v>34</v>
      </c>
      <c r="B36">
        <v>0.99984074461550798</v>
      </c>
      <c r="C36">
        <v>0.98439263603814697</v>
      </c>
      <c r="D36">
        <v>0.84937730517889498</v>
      </c>
      <c r="E36">
        <v>0.67564989178491197</v>
      </c>
      <c r="F36">
        <v>0.53367245046554901</v>
      </c>
      <c r="G36">
        <v>0.43688361819643501</v>
      </c>
      <c r="H36">
        <v>0.37145106470236899</v>
      </c>
      <c r="I36">
        <v>0.32357857988884903</v>
      </c>
      <c r="J36">
        <v>0.28582621851078399</v>
      </c>
      <c r="K36">
        <v>0.25484616098665402</v>
      </c>
      <c r="L36">
        <v>0.228649335769053</v>
      </c>
      <c r="M36">
        <v>0.206181763858788</v>
      </c>
      <c r="N36">
        <v>0.187106831909754</v>
      </c>
      <c r="O36">
        <v>0.17131332972038901</v>
      </c>
      <c r="P36">
        <v>0.15862587741506601</v>
      </c>
      <c r="Q36">
        <v>0.14890326407475099</v>
      </c>
    </row>
    <row r="37" spans="1:17" x14ac:dyDescent="0.25">
      <c r="A37">
        <v>35</v>
      </c>
      <c r="B37">
        <v>0.99983829307954697</v>
      </c>
      <c r="C37">
        <v>0.98415828768085101</v>
      </c>
      <c r="D37">
        <v>0.84647179406795803</v>
      </c>
      <c r="E37">
        <v>0.67082485147100301</v>
      </c>
      <c r="F37">
        <v>0.52873300872085505</v>
      </c>
      <c r="G37">
        <v>0.432799337503804</v>
      </c>
      <c r="H37">
        <v>0.36832123179311799</v>
      </c>
      <c r="I37">
        <v>0.321089139177552</v>
      </c>
      <c r="J37">
        <v>0.28373334673587702</v>
      </c>
      <c r="K37">
        <v>0.25307408631859202</v>
      </c>
      <c r="L37">
        <v>0.227136937862328</v>
      </c>
      <c r="M37">
        <v>0.20487517912088099</v>
      </c>
      <c r="N37">
        <v>0.18596626549902601</v>
      </c>
      <c r="O37">
        <v>0.170307318001964</v>
      </c>
      <c r="P37">
        <v>0.157727799920687</v>
      </c>
      <c r="Q37">
        <v>0.148089200911974</v>
      </c>
    </row>
    <row r="38" spans="1:17" x14ac:dyDescent="0.25">
      <c r="A38">
        <v>36</v>
      </c>
      <c r="B38">
        <v>0.99983586966142002</v>
      </c>
      <c r="C38">
        <v>0.98392680297500801</v>
      </c>
      <c r="D38">
        <v>0.84360331354585705</v>
      </c>
      <c r="E38">
        <v>0.66611147487019995</v>
      </c>
      <c r="F38">
        <v>0.52396722504267002</v>
      </c>
      <c r="G38">
        <v>0.42890749440893799</v>
      </c>
      <c r="H38">
        <v>0.36537252294066103</v>
      </c>
      <c r="I38">
        <v>0.31876025133597302</v>
      </c>
      <c r="J38">
        <v>0.28178243747419601</v>
      </c>
      <c r="K38">
        <v>0.251428120658856</v>
      </c>
      <c r="L38">
        <v>0.22573745310417401</v>
      </c>
      <c r="M38">
        <v>0.203670756931285</v>
      </c>
      <c r="N38">
        <v>0.18491901136875699</v>
      </c>
      <c r="O38">
        <v>0.169387247010759</v>
      </c>
      <c r="P38">
        <v>0.15690953329703999</v>
      </c>
      <c r="Q38">
        <v>0.14734999139025701</v>
      </c>
    </row>
    <row r="39" spans="1:17" x14ac:dyDescent="0.25">
      <c r="A39">
        <v>37</v>
      </c>
      <c r="B39">
        <v>0.99983347403863099</v>
      </c>
      <c r="C39">
        <v>0.98369814692783997</v>
      </c>
      <c r="D39">
        <v>0.84077139165951997</v>
      </c>
      <c r="E39">
        <v>0.66150717779987001</v>
      </c>
      <c r="F39">
        <v>0.51936899406000203</v>
      </c>
      <c r="G39">
        <v>0.42519902189811698</v>
      </c>
      <c r="H39">
        <v>0.36259445645958499</v>
      </c>
      <c r="I39">
        <v>0.316581561739534</v>
      </c>
      <c r="J39">
        <v>0.27996386120356798</v>
      </c>
      <c r="K39">
        <v>0.24989928950864701</v>
      </c>
      <c r="L39">
        <v>0.224442451584009</v>
      </c>
      <c r="M39">
        <v>0.202560509146579</v>
      </c>
      <c r="N39">
        <v>0.183957435433283</v>
      </c>
      <c r="O39">
        <v>0.16854577507424701</v>
      </c>
      <c r="P39">
        <v>0.15616398486545699</v>
      </c>
      <c r="Q39">
        <v>0.14667875266827499</v>
      </c>
    </row>
    <row r="40" spans="1:17" x14ac:dyDescent="0.25">
      <c r="A40">
        <v>38</v>
      </c>
      <c r="B40">
        <v>0.999831105892381</v>
      </c>
      <c r="C40">
        <v>0.98347228497417105</v>
      </c>
      <c r="D40">
        <v>0.83797556247095895</v>
      </c>
      <c r="E40">
        <v>0.657009435882005</v>
      </c>
      <c r="F40">
        <v>0.51493242505103198</v>
      </c>
      <c r="G40">
        <v>0.42166528016488197</v>
      </c>
      <c r="H40">
        <v>0.35997715724170798</v>
      </c>
      <c r="I40">
        <v>0.31454338357015699</v>
      </c>
      <c r="J40">
        <v>0.27826864158620801</v>
      </c>
      <c r="K40">
        <v>0.24847925703590101</v>
      </c>
      <c r="L40">
        <v>0.22324413275455501</v>
      </c>
      <c r="M40">
        <v>0.20153707222048101</v>
      </c>
      <c r="N40">
        <v>0.183074528168505</v>
      </c>
      <c r="O40">
        <v>0.167776187698157</v>
      </c>
      <c r="P40">
        <v>0.155484692263544</v>
      </c>
      <c r="Q40">
        <v>0.146069234786466</v>
      </c>
    </row>
    <row r="41" spans="1:17" x14ac:dyDescent="0.25">
      <c r="A41">
        <v>39</v>
      </c>
      <c r="B41">
        <v>0.99982876490752903</v>
      </c>
      <c r="C41">
        <v>0.98324918297119801</v>
      </c>
      <c r="D41">
        <v>0.835215365980578</v>
      </c>
      <c r="E41">
        <v>0.65261578315916102</v>
      </c>
      <c r="F41">
        <v>0.51065183439658302</v>
      </c>
      <c r="G41">
        <v>0.41829803648145802</v>
      </c>
      <c r="H41">
        <v>0.35751132165333699</v>
      </c>
      <c r="I41">
        <v>0.31263665474705599</v>
      </c>
      <c r="J41">
        <v>0.27668841116227799</v>
      </c>
      <c r="K41">
        <v>0.24716028062481801</v>
      </c>
      <c r="L41">
        <v>0.22213527844460701</v>
      </c>
      <c r="M41">
        <v>0.200593658366267</v>
      </c>
      <c r="N41">
        <v>0.18226385351511601</v>
      </c>
      <c r="O41">
        <v>0.167072343988417</v>
      </c>
      <c r="P41">
        <v>0.15486576742986899</v>
      </c>
      <c r="Q41">
        <v>0.14551576247314801</v>
      </c>
    </row>
    <row r="42" spans="1:17" x14ac:dyDescent="0.25">
      <c r="A42">
        <v>40</v>
      </c>
      <c r="B42">
        <v>0.99982645077254695</v>
      </c>
      <c r="C42">
        <v>0.98302880719332797</v>
      </c>
      <c r="D42">
        <v>0.83249034805146704</v>
      </c>
      <c r="E42">
        <v>0.64832381074243906</v>
      </c>
      <c r="F42">
        <v>0.506521738298914</v>
      </c>
      <c r="G42">
        <v>0.41508944601857001</v>
      </c>
      <c r="H42">
        <v>0.35518818446392197</v>
      </c>
      <c r="I42">
        <v>0.31085289763520402</v>
      </c>
      <c r="J42">
        <v>0.27521537004881902</v>
      </c>
      <c r="K42">
        <v>0.24593516865985901</v>
      </c>
      <c r="L42">
        <v>0.22110920937978901</v>
      </c>
      <c r="M42">
        <v>0.19972401053783101</v>
      </c>
      <c r="N42">
        <v>0.18151950196216701</v>
      </c>
      <c r="O42">
        <v>0.16642862765011401</v>
      </c>
      <c r="P42">
        <v>0.15430184556665399</v>
      </c>
      <c r="Q42">
        <v>0.145013182301586</v>
      </c>
    </row>
    <row r="43" spans="1:17" x14ac:dyDescent="0.25">
      <c r="A43">
        <v>41</v>
      </c>
      <c r="B43">
        <v>0.99982416317948197</v>
      </c>
      <c r="C43">
        <v>0.98281112432708695</v>
      </c>
      <c r="D43">
        <v>0.82980006033467901</v>
      </c>
      <c r="E43">
        <v>0.64413116549076599</v>
      </c>
      <c r="F43">
        <v>0.50253684575651203</v>
      </c>
      <c r="G43">
        <v>0.412032033568972</v>
      </c>
      <c r="H43">
        <v>0.35299948768855799</v>
      </c>
      <c r="I43">
        <v>0.30918418135235798</v>
      </c>
      <c r="J43">
        <v>0.27384224744019098</v>
      </c>
      <c r="K43">
        <v>0.244797241314022</v>
      </c>
      <c r="L43">
        <v>0.22015974494940499</v>
      </c>
      <c r="M43">
        <v>0.19892236093079499</v>
      </c>
      <c r="N43">
        <v>0.180836047468973</v>
      </c>
      <c r="O43">
        <v>0.16583990217247799</v>
      </c>
      <c r="P43">
        <v>0.153788038638074</v>
      </c>
      <c r="Q43">
        <v>0.14455681470600901</v>
      </c>
    </row>
    <row r="44" spans="1:17" x14ac:dyDescent="0.25">
      <c r="A44">
        <v>42</v>
      </c>
      <c r="B44">
        <v>0.99982190182391295</v>
      </c>
      <c r="C44">
        <v>0.98259610146607501</v>
      </c>
      <c r="D44">
        <v>0.82714406019545195</v>
      </c>
      <c r="E44">
        <v>0.64003554872074697</v>
      </c>
      <c r="F44">
        <v>0.49869205178586901</v>
      </c>
      <c r="G44">
        <v>0.40911867613209102</v>
      </c>
      <c r="H44">
        <v>0.350937451233582</v>
      </c>
      <c r="I44">
        <v>0.30762308650702502</v>
      </c>
      <c r="J44">
        <v>0.27256226571999398</v>
      </c>
      <c r="K44">
        <v>0.243740294127608</v>
      </c>
      <c r="L44">
        <v>0.219281165977017</v>
      </c>
      <c r="M44">
        <v>0.19818339272843899</v>
      </c>
      <c r="N44">
        <v>0.180208507911332</v>
      </c>
      <c r="O44">
        <v>0.165301469842281</v>
      </c>
      <c r="P44">
        <v>0.15331989300110299</v>
      </c>
      <c r="Q44">
        <v>0.14414241040978501</v>
      </c>
    </row>
    <row r="45" spans="1:17" x14ac:dyDescent="0.25">
      <c r="A45">
        <v>43</v>
      </c>
      <c r="B45">
        <v>0.99981966640490705</v>
      </c>
      <c r="C45">
        <v>0.98238370610600001</v>
      </c>
      <c r="D45">
        <v>0.82452191064038505</v>
      </c>
      <c r="E45">
        <v>0.63603471494637198</v>
      </c>
      <c r="F45">
        <v>0.49498243088156701</v>
      </c>
      <c r="G45">
        <v>0.40634258631923498</v>
      </c>
      <c r="H45">
        <v>0.34899474524090501</v>
      </c>
      <c r="I45">
        <v>0.306162672210614</v>
      </c>
      <c r="J45">
        <v>0.27136910700733202</v>
      </c>
      <c r="K45">
        <v>0.24275856417889499</v>
      </c>
      <c r="L45">
        <v>0.218468180270528</v>
      </c>
      <c r="M45">
        <v>0.19750220483874401</v>
      </c>
      <c r="N45">
        <v>0.17963230876372799</v>
      </c>
      <c r="O45">
        <v>0.16480903425861201</v>
      </c>
      <c r="P45">
        <v>0.15289335080164199</v>
      </c>
      <c r="Q45">
        <v>0.14376611086004901</v>
      </c>
    </row>
    <row r="46" spans="1:17" x14ac:dyDescent="0.25">
      <c r="A46">
        <v>44</v>
      </c>
      <c r="B46">
        <v>0.999817456624988</v>
      </c>
      <c r="C46">
        <v>0.98217390613975797</v>
      </c>
      <c r="D46">
        <v>0.82193318024553497</v>
      </c>
      <c r="E46">
        <v>0.63212647064789196</v>
      </c>
      <c r="F46">
        <v>0.491403230706286</v>
      </c>
      <c r="G46">
        <v>0.40369729654068398</v>
      </c>
      <c r="H46">
        <v>0.347164464032793</v>
      </c>
      <c r="I46">
        <v>0.30479644521707899</v>
      </c>
      <c r="J46">
        <v>0.27025688197228798</v>
      </c>
      <c r="K46">
        <v>0.241846698662255</v>
      </c>
      <c r="L46">
        <v>0.21771589074422801</v>
      </c>
      <c r="M46">
        <v>0.19687427938865201</v>
      </c>
      <c r="N46">
        <v>0.179103249752775</v>
      </c>
      <c r="O46">
        <v>0.16435866604989899</v>
      </c>
      <c r="P46">
        <v>0.152504714801318</v>
      </c>
      <c r="Q46">
        <v>0.14342441230040301</v>
      </c>
    </row>
    <row r="47" spans="1:17" x14ac:dyDescent="0.25">
      <c r="A47">
        <v>45</v>
      </c>
      <c r="B47">
        <v>0.99981527219008703</v>
      </c>
      <c r="C47">
        <v>0.98196666985258296</v>
      </c>
      <c r="D47">
        <v>0.81937744308543703</v>
      </c>
      <c r="E47">
        <v>0.62830867306918903</v>
      </c>
      <c r="F47">
        <v>0.48794986600266699</v>
      </c>
      <c r="G47">
        <v>0.40117664393784103</v>
      </c>
      <c r="H47">
        <v>0.34544010156446597</v>
      </c>
      <c r="I47">
        <v>0.30351833105286402</v>
      </c>
      <c r="J47">
        <v>0.269220100766695</v>
      </c>
      <c r="K47">
        <v>0.24099972570240399</v>
      </c>
      <c r="L47">
        <v>0.217019765920799</v>
      </c>
      <c r="M47">
        <v>0.19629545175997801</v>
      </c>
      <c r="N47">
        <v>0.17861747423881399</v>
      </c>
      <c r="O47">
        <v>0.16394677151963699</v>
      </c>
      <c r="P47">
        <v>0.15215061633008101</v>
      </c>
      <c r="Q47">
        <v>0.143114133147142</v>
      </c>
    </row>
    <row r="48" spans="1:17" x14ac:dyDescent="0.25">
      <c r="A48">
        <v>46</v>
      </c>
      <c r="B48">
        <v>0.99981311280951102</v>
      </c>
      <c r="C48">
        <v>0.98176196591725196</v>
      </c>
      <c r="D48">
        <v>0.81685427866302296</v>
      </c>
      <c r="E48">
        <v>0.62457922904297503</v>
      </c>
      <c r="F48">
        <v>0.48461791271920202</v>
      </c>
      <c r="G48">
        <v>0.39877475602531798</v>
      </c>
      <c r="H48">
        <v>0.34381552829725598</v>
      </c>
      <c r="I48">
        <v>0.30232264700877998</v>
      </c>
      <c r="J48">
        <v>0.26825364592670897</v>
      </c>
      <c r="K48">
        <v>0.24021302724563701</v>
      </c>
      <c r="L48">
        <v>0.21637561263558799</v>
      </c>
      <c r="M48">
        <v>0.195761882968227</v>
      </c>
      <c r="N48">
        <v>0.17817144110247601</v>
      </c>
      <c r="O48">
        <v>0.16357006397062099</v>
      </c>
      <c r="P48">
        <v>0.15182798608679901</v>
      </c>
      <c r="Q48">
        <v>0.14283238436526899</v>
      </c>
    </row>
    <row r="49" spans="1:17" x14ac:dyDescent="0.25">
      <c r="A49">
        <v>47</v>
      </c>
      <c r="B49">
        <v>0.99981097819590004</v>
      </c>
      <c r="C49">
        <v>0.98155976338934903</v>
      </c>
      <c r="D49">
        <v>0.814363271840439</v>
      </c>
      <c r="E49">
        <v>0.62093609384318105</v>
      </c>
      <c r="F49">
        <v>0.48140310234265699</v>
      </c>
      <c r="G49">
        <v>0.396486037009529</v>
      </c>
      <c r="H49">
        <v>0.34228496941012498</v>
      </c>
      <c r="I49">
        <v>0.30120407687372902</v>
      </c>
      <c r="J49">
        <v>0.26735274711344498</v>
      </c>
      <c r="K49">
        <v>0.23948231388025601</v>
      </c>
      <c r="L49">
        <v>0.215779550778747</v>
      </c>
      <c r="M49">
        <v>0.19527003420111899</v>
      </c>
      <c r="N49">
        <v>0.17776189893125899</v>
      </c>
      <c r="O49">
        <v>0.16322553747886101</v>
      </c>
      <c r="P49">
        <v>0.15153402753477099</v>
      </c>
      <c r="Q49">
        <v>0.14257654256844601</v>
      </c>
    </row>
    <row r="50" spans="1:17" x14ac:dyDescent="0.25">
      <c r="A50">
        <v>48</v>
      </c>
      <c r="B50">
        <v>0.99980886806518998</v>
      </c>
      <c r="C50">
        <v>0.98136003170258801</v>
      </c>
      <c r="D50">
        <v>0.81190401277074098</v>
      </c>
      <c r="E50">
        <v>0.61737727006390197</v>
      </c>
      <c r="F50">
        <v>0.47830131642974</v>
      </c>
      <c r="G50">
        <v>0.39430515475190098</v>
      </c>
      <c r="H50">
        <v>0.34084298427208398</v>
      </c>
      <c r="I50">
        <v>0.30015764729793998</v>
      </c>
      <c r="J50">
        <v>0.266512957566993</v>
      </c>
      <c r="K50">
        <v>0.23880360144888799</v>
      </c>
      <c r="L50">
        <v>0.21522798992306399</v>
      </c>
      <c r="M50">
        <v>0.19481664334797</v>
      </c>
      <c r="N50">
        <v>0.17738586231796499</v>
      </c>
      <c r="O50">
        <v>0.162910442907929</v>
      </c>
      <c r="P50">
        <v>0.15126619266153901</v>
      </c>
      <c r="Q50">
        <v>0.14234422559242699</v>
      </c>
    </row>
    <row r="51" spans="1:17" x14ac:dyDescent="0.25">
      <c r="A51">
        <v>49</v>
      </c>
      <c r="B51">
        <v>0.99980678213657403</v>
      </c>
      <c r="C51">
        <v>0.98116274066419096</v>
      </c>
      <c r="D51">
        <v>0.80947609683046395</v>
      </c>
      <c r="E51">
        <v>0.61390080652429102</v>
      </c>
      <c r="F51">
        <v>0.47530858133103698</v>
      </c>
      <c r="G51">
        <v>0.39222702834633399</v>
      </c>
      <c r="H51">
        <v>0.33948444710254699</v>
      </c>
      <c r="I51">
        <v>0.29917870568062699</v>
      </c>
      <c r="J51">
        <v>0.26573013215758101</v>
      </c>
      <c r="K51">
        <v>0.238173189325176</v>
      </c>
      <c r="L51">
        <v>0.21471760769674</v>
      </c>
      <c r="M51">
        <v>0.194398703364247</v>
      </c>
      <c r="N51">
        <v>0.17704059009821499</v>
      </c>
      <c r="O51">
        <v>0.16262226597232099</v>
      </c>
      <c r="P51">
        <v>0.15102215989289</v>
      </c>
      <c r="Q51">
        <v>0.14213327031452999</v>
      </c>
    </row>
    <row r="52" spans="1:17" x14ac:dyDescent="0.25">
      <c r="A52">
        <v>50</v>
      </c>
      <c r="B52">
        <v>0.99980472013246702</v>
      </c>
      <c r="C52">
        <v>0.98096786045032502</v>
      </c>
      <c r="D52">
        <v>0.80707912455304598</v>
      </c>
      <c r="E52">
        <v>0.61050479719878803</v>
      </c>
      <c r="F52">
        <v>0.47242106310042098</v>
      </c>
      <c r="G52">
        <v>0.390246816281966</v>
      </c>
      <c r="H52">
        <v>0.33820452875087897</v>
      </c>
      <c r="I52">
        <v>0.29826289948374402</v>
      </c>
      <c r="J52">
        <v>0.26500040692557603</v>
      </c>
      <c r="K52">
        <v>0.23758764023640899</v>
      </c>
      <c r="L52">
        <v>0.21424532977080801</v>
      </c>
      <c r="M52">
        <v>0.19401344232781301</v>
      </c>
      <c r="N52">
        <v>0.17672356536839601</v>
      </c>
      <c r="O52">
        <v>0.16235870717481399</v>
      </c>
      <c r="P52">
        <v>0.15079981396961301</v>
      </c>
      <c r="Q52">
        <v>0.141941712512619</v>
      </c>
    </row>
    <row r="53" spans="1:17" x14ac:dyDescent="0.25">
      <c r="A53">
        <v>51</v>
      </c>
      <c r="B53">
        <v>0.99980268177846798</v>
      </c>
      <c r="C53">
        <v>0.98077536160159395</v>
      </c>
      <c r="D53">
        <v>0.80471270156310903</v>
      </c>
      <c r="E53">
        <v>0.60718738017212004</v>
      </c>
      <c r="F53">
        <v>0.469635062583451</v>
      </c>
      <c r="G53">
        <v>0.38835990516368302</v>
      </c>
      <c r="H53">
        <v>0.336998679530356</v>
      </c>
      <c r="I53">
        <v>0.29740615687987998</v>
      </c>
      <c r="J53">
        <v>0.26432018000930202</v>
      </c>
      <c r="K53">
        <v>0.237043761522058</v>
      </c>
      <c r="L53">
        <v>0.213808311340661</v>
      </c>
      <c r="M53">
        <v>0.19365830505458001</v>
      </c>
      <c r="N53">
        <v>0.176432477138393</v>
      </c>
      <c r="O53">
        <v>0.16211766345770501</v>
      </c>
      <c r="P53">
        <v>0.15059722761257799</v>
      </c>
      <c r="Q53">
        <v>0.14176776857607201</v>
      </c>
    </row>
    <row r="54" spans="1:17" x14ac:dyDescent="0.25">
      <c r="A54">
        <v>52</v>
      </c>
      <c r="B54">
        <v>0.99980066680332202</v>
      </c>
      <c r="C54">
        <v>0.98058521501858398</v>
      </c>
      <c r="D54">
        <v>0.80237643851156604</v>
      </c>
      <c r="E54">
        <v>0.60394673661846998</v>
      </c>
      <c r="F54">
        <v>0.46694701067844402</v>
      </c>
      <c r="G54">
        <v>0.38656189896405901</v>
      </c>
      <c r="H54">
        <v>0.335862613045536</v>
      </c>
      <c r="I54">
        <v>0.29660466864822699</v>
      </c>
      <c r="J54">
        <v>0.26368609386656</v>
      </c>
      <c r="K54">
        <v>0.236538587726045</v>
      </c>
      <c r="L54">
        <v>0.21340391999014199</v>
      </c>
      <c r="M54">
        <v>0.19333093615165001</v>
      </c>
      <c r="N54">
        <v>0.17616520348534101</v>
      </c>
      <c r="O54">
        <v>0.161897211421549</v>
      </c>
      <c r="P54">
        <v>0.150412644817212</v>
      </c>
      <c r="Q54">
        <v>0.14160981889843099</v>
      </c>
    </row>
    <row r="55" spans="1:17" x14ac:dyDescent="0.25">
      <c r="A55">
        <v>53</v>
      </c>
      <c r="B55">
        <v>0.99979867493888697</v>
      </c>
      <c r="C55">
        <v>0.980397391957466</v>
      </c>
      <c r="D55">
        <v>0.80006995101156497</v>
      </c>
      <c r="E55">
        <v>0.60078108980427702</v>
      </c>
      <c r="F55">
        <v>0.46435346376414599</v>
      </c>
      <c r="G55">
        <v>0.384848608781728</v>
      </c>
      <c r="H55">
        <v>0.33479229095553997</v>
      </c>
      <c r="I55">
        <v>0.29585487123815202</v>
      </c>
      <c r="J55">
        <v>0.26309501870208502</v>
      </c>
      <c r="K55">
        <v>0.236069364427827</v>
      </c>
      <c r="L55">
        <v>0.21302971983496899</v>
      </c>
      <c r="M55">
        <v>0.193029164395533</v>
      </c>
      <c r="N55">
        <v>0.175919796085616</v>
      </c>
      <c r="O55">
        <v>0.161695591977456</v>
      </c>
      <c r="P55">
        <v>0.15024446563257399</v>
      </c>
      <c r="Q55">
        <v>0.14146639279711301</v>
      </c>
    </row>
    <row r="56" spans="1:17" x14ac:dyDescent="0.25">
      <c r="A56">
        <v>54</v>
      </c>
      <c r="B56">
        <v>0.99979670592009295</v>
      </c>
      <c r="C56">
        <v>0.98021186402565097</v>
      </c>
      <c r="D56">
        <v>0.79779285957524404</v>
      </c>
      <c r="E56">
        <v>0.597688704114122</v>
      </c>
      <c r="F56">
        <v>0.46185109928817403</v>
      </c>
      <c r="G56">
        <v>0.38321604308229601</v>
      </c>
      <c r="H56">
        <v>0.33378390861908103</v>
      </c>
      <c r="I56">
        <v>0.29515343092505503</v>
      </c>
      <c r="J56">
        <v>0.26254403701914097</v>
      </c>
      <c r="K56">
        <v>0.23563353322413499</v>
      </c>
      <c r="L56">
        <v>0.21268345684998699</v>
      </c>
      <c r="M56">
        <v>0.192750988331849</v>
      </c>
      <c r="N56">
        <v>0.175694466012291</v>
      </c>
      <c r="O56">
        <v>0.161511196310512</v>
      </c>
      <c r="P56">
        <v>0.15009123229308599</v>
      </c>
      <c r="Q56">
        <v>0.14133615481976</v>
      </c>
    </row>
    <row r="57" spans="1:17" x14ac:dyDescent="0.25">
      <c r="A57">
        <v>55</v>
      </c>
      <c r="B57">
        <v>0.99979475948491503</v>
      </c>
      <c r="C57">
        <v>0.98002860317749496</v>
      </c>
      <c r="D57">
        <v>0.79554478955129504</v>
      </c>
      <c r="E57">
        <v>0.59466788409913895</v>
      </c>
      <c r="F57">
        <v>0.459436711510537</v>
      </c>
      <c r="G57">
        <v>0.38166039839907401</v>
      </c>
      <c r="H57">
        <v>0.33283388157022897</v>
      </c>
      <c r="I57">
        <v>0.29449722898806802</v>
      </c>
      <c r="J57">
        <v>0.26203042921900799</v>
      </c>
      <c r="K57">
        <v>0.23522871777947599</v>
      </c>
      <c r="L57">
        <v>0.21236304529186401</v>
      </c>
      <c r="M57">
        <v>0.192494563000987</v>
      </c>
      <c r="N57">
        <v>0.17548757069453999</v>
      </c>
      <c r="O57">
        <v>0.161342553042295</v>
      </c>
      <c r="P57">
        <v>0.14995161658273001</v>
      </c>
      <c r="Q57">
        <v>0.141217892309736</v>
      </c>
    </row>
    <row r="58" spans="1:17" x14ac:dyDescent="0.25">
      <c r="A58">
        <v>56</v>
      </c>
      <c r="B58">
        <v>0.99979283537432895</v>
      </c>
      <c r="C58">
        <v>0.97984758171006203</v>
      </c>
      <c r="D58">
        <v>0.79332537106332102</v>
      </c>
      <c r="E58">
        <v>0.591716973547466</v>
      </c>
      <c r="F58">
        <v>0.45710720739681798</v>
      </c>
      <c r="G58">
        <v>0.38017805047195402</v>
      </c>
      <c r="H58">
        <v>0.33193883277681002</v>
      </c>
      <c r="I58">
        <v>0.29388334784370701</v>
      </c>
      <c r="J58">
        <v>0.26155166017727</v>
      </c>
      <c r="K58">
        <v>0.234852710869357</v>
      </c>
      <c r="L58">
        <v>0.212066555135448</v>
      </c>
      <c r="M58">
        <v>0.192258187701702</v>
      </c>
      <c r="N58">
        <v>0.175297601943918</v>
      </c>
      <c r="O58">
        <v>0.16118831649007001</v>
      </c>
      <c r="P58">
        <v>0.14982440832215599</v>
      </c>
      <c r="Q58">
        <v>0.141110504114975</v>
      </c>
    </row>
    <row r="59" spans="1:17" x14ac:dyDescent="0.25">
      <c r="A59">
        <v>57</v>
      </c>
      <c r="B59">
        <v>0.99979093333228397</v>
      </c>
      <c r="C59">
        <v>0.979668772258938</v>
      </c>
      <c r="D59">
        <v>0.79113423894898005</v>
      </c>
      <c r="E59">
        <v>0.58883435457619904</v>
      </c>
      <c r="F59">
        <v>0.454859602655732</v>
      </c>
      <c r="G59">
        <v>0.378765545803804</v>
      </c>
      <c r="H59">
        <v>0.331095580636182</v>
      </c>
      <c r="I59">
        <v>0.29330905807380397</v>
      </c>
      <c r="J59">
        <v>0.26110536673066098</v>
      </c>
      <c r="K59">
        <v>0.23450346234555999</v>
      </c>
      <c r="L59">
        <v>0.21179220044809899</v>
      </c>
      <c r="M59">
        <v>0.19204029471147299</v>
      </c>
      <c r="N59">
        <v>0.17512317496023599</v>
      </c>
      <c r="O59">
        <v>0.16104725592895799</v>
      </c>
      <c r="P59">
        <v>0.149708504878932</v>
      </c>
      <c r="Q59">
        <v>0.14101299033506601</v>
      </c>
    </row>
    <row r="60" spans="1:17" x14ac:dyDescent="0.25">
      <c r="A60">
        <v>58</v>
      </c>
      <c r="B60">
        <v>0.99978905310566502</v>
      </c>
      <c r="C60">
        <v>0.979492147794089</v>
      </c>
      <c r="D60">
        <v>0.78897103269990698</v>
      </c>
      <c r="E60">
        <v>0.58601844674435999</v>
      </c>
      <c r="F60">
        <v>0.45269101791600203</v>
      </c>
      <c r="G60">
        <v>0.37741959361468203</v>
      </c>
      <c r="H60">
        <v>0.33030112766568098</v>
      </c>
      <c r="I60">
        <v>0.292771806290061</v>
      </c>
      <c r="J60">
        <v>0.260689346012691</v>
      </c>
      <c r="K60">
        <v>0.234179067957871</v>
      </c>
      <c r="L60">
        <v>0.21153832863198099</v>
      </c>
      <c r="M60">
        <v>0.19183943888882499</v>
      </c>
      <c r="N60">
        <v>0.174963018236899</v>
      </c>
      <c r="O60">
        <v>0.160918245771417</v>
      </c>
      <c r="P60">
        <v>0.149602901610006</v>
      </c>
      <c r="Q60">
        <v>0.140924443011095</v>
      </c>
    </row>
    <row r="61" spans="1:17" x14ac:dyDescent="0.25">
      <c r="A61">
        <v>59</v>
      </c>
      <c r="B61">
        <v>0.99978719444426201</v>
      </c>
      <c r="C61">
        <v>0.97931768161578003</v>
      </c>
      <c r="D61">
        <v>0.78683539640239397</v>
      </c>
      <c r="E61">
        <v>0.5832677061864</v>
      </c>
      <c r="F61">
        <v>0.45059867503763701</v>
      </c>
      <c r="G61">
        <v>0.37613705817515303</v>
      </c>
      <c r="H61">
        <v>0.32955264984756699</v>
      </c>
      <c r="I61">
        <v>0.29226920378125198</v>
      </c>
      <c r="J61">
        <v>0.26030154458048199</v>
      </c>
      <c r="K61">
        <v>0.233877758971309</v>
      </c>
      <c r="L61">
        <v>0.21130341046950499</v>
      </c>
      <c r="M61">
        <v>0.191654288088661</v>
      </c>
      <c r="N61">
        <v>0.174815964292098</v>
      </c>
      <c r="O61">
        <v>0.160800256585655</v>
      </c>
      <c r="P61">
        <v>0.149506683153524</v>
      </c>
      <c r="Q61">
        <v>0.140844037671565</v>
      </c>
    </row>
    <row r="62" spans="1:17" x14ac:dyDescent="0.25">
      <c r="A62">
        <v>60</v>
      </c>
      <c r="B62">
        <v>0.99978535710073202</v>
      </c>
      <c r="C62">
        <v>0.97914534735053704</v>
      </c>
      <c r="D62">
        <v>0.784726978678839</v>
      </c>
      <c r="E62">
        <v>0.58058062476574701</v>
      </c>
      <c r="F62">
        <v>0.44857989355290201</v>
      </c>
      <c r="G62">
        <v>0.37491495150082998</v>
      </c>
      <c r="H62">
        <v>0.328847486590571</v>
      </c>
      <c r="I62">
        <v>0.29179901589262303</v>
      </c>
      <c r="J62">
        <v>0.25994004827915002</v>
      </c>
      <c r="K62">
        <v>0.23359789252223201</v>
      </c>
      <c r="L62">
        <v>0.21108603091195699</v>
      </c>
      <c r="M62">
        <v>0.191483614327006</v>
      </c>
      <c r="N62">
        <v>0.17468094115831301</v>
      </c>
      <c r="O62">
        <v>0.16069234688131701</v>
      </c>
      <c r="P62">
        <v>0.14941901549454001</v>
      </c>
      <c r="Q62">
        <v>0.14077102565567401</v>
      </c>
    </row>
    <row r="63" spans="1:17" x14ac:dyDescent="0.25">
      <c r="A63">
        <v>61</v>
      </c>
      <c r="B63">
        <v>0.99978354083057097</v>
      </c>
      <c r="C63">
        <v>0.97897511894716005</v>
      </c>
      <c r="D63">
        <v>0.78264543262992603</v>
      </c>
      <c r="E63">
        <v>0.57795572924794703</v>
      </c>
      <c r="F63">
        <v>0.44663208723241299</v>
      </c>
      <c r="G63">
        <v>0.373750426391118</v>
      </c>
      <c r="H63">
        <v>0.32818313127237198</v>
      </c>
      <c r="I63">
        <v>0.29135915209023699</v>
      </c>
      <c r="J63">
        <v>0.25960307279370098</v>
      </c>
      <c r="K63">
        <v>0.233337942660752</v>
      </c>
      <c r="L63">
        <v>0.21088488055584501</v>
      </c>
      <c r="M63">
        <v>0.19132628563660001</v>
      </c>
      <c r="N63">
        <v>0.17455696456807901</v>
      </c>
      <c r="O63">
        <v>0.160593655596899</v>
      </c>
      <c r="P63">
        <v>0.14933913873583299</v>
      </c>
      <c r="Q63">
        <v>0.14070472714247001</v>
      </c>
    </row>
    <row r="64" spans="1:17" x14ac:dyDescent="0.25">
      <c r="A64">
        <v>62</v>
      </c>
      <c r="B64">
        <v>0.99978174539207698</v>
      </c>
      <c r="C64">
        <v>0.97880697067278499</v>
      </c>
      <c r="D64">
        <v>0.78059041577755395</v>
      </c>
      <c r="E64">
        <v>0.57539158049294103</v>
      </c>
      <c r="F64">
        <v>0.44475276077196102</v>
      </c>
      <c r="G64">
        <v>0.37264076979596</v>
      </c>
      <c r="H64">
        <v>0.327557222329387</v>
      </c>
      <c r="I64">
        <v>0.290947656666113</v>
      </c>
      <c r="J64">
        <v>0.25928895484180198</v>
      </c>
      <c r="K64">
        <v>0.233096492030618</v>
      </c>
      <c r="L64">
        <v>0.210698747755591</v>
      </c>
      <c r="M64">
        <v>0.19118125855929899</v>
      </c>
      <c r="N64">
        <v>0.174443130779044</v>
      </c>
      <c r="O64">
        <v>0.160503395228938</v>
      </c>
      <c r="P64">
        <v>0.14926636051116399</v>
      </c>
      <c r="Q64">
        <v>0.140644524820983</v>
      </c>
    </row>
    <row r="65" spans="1:17" x14ac:dyDescent="0.25">
      <c r="A65">
        <v>63</v>
      </c>
      <c r="B65">
        <v>0.99977997054632295</v>
      </c>
      <c r="C65">
        <v>0.97864087710899395</v>
      </c>
      <c r="D65">
        <v>0.77856159000848801</v>
      </c>
      <c r="E65">
        <v>0.57288677266603505</v>
      </c>
      <c r="F65">
        <v>0.44293950659581099</v>
      </c>
      <c r="G65">
        <v>0.37158339649511202</v>
      </c>
      <c r="H65">
        <v>0.32696753486218799</v>
      </c>
      <c r="I65">
        <v>0.29056270004281998</v>
      </c>
      <c r="J65">
        <v>0.25899614396395998</v>
      </c>
      <c r="K65">
        <v>0.232872224141185</v>
      </c>
      <c r="L65">
        <v>0.21052651132509301</v>
      </c>
      <c r="M65">
        <v>0.19104757122550001</v>
      </c>
      <c r="N65">
        <v>0.17433860998603301</v>
      </c>
      <c r="O65">
        <v>0.160420845548159</v>
      </c>
      <c r="P65">
        <v>0.14920004998390199</v>
      </c>
      <c r="Q65">
        <v>0.140589858142391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05FC-6733-4655-AA9A-2F7575BBAF00}">
  <dimension ref="A1"/>
  <sheetViews>
    <sheetView workbookViewId="0">
      <selection activeCell="X16" sqref="X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A712-BCAF-40C8-AEF1-4D438726D255}">
  <dimension ref="A1:L27"/>
  <sheetViews>
    <sheetView workbookViewId="0">
      <selection activeCell="D23" sqref="D23"/>
    </sheetView>
  </sheetViews>
  <sheetFormatPr defaultRowHeight="15" x14ac:dyDescent="0.25"/>
  <cols>
    <col min="5" max="5" width="13.140625" bestFit="1" customWidth="1"/>
    <col min="10" max="10" width="13.140625" bestFit="1" customWidth="1"/>
  </cols>
  <sheetData>
    <row r="1" spans="1:6" x14ac:dyDescent="0.25">
      <c r="A1" t="s">
        <v>5</v>
      </c>
    </row>
    <row r="2" spans="1:6" x14ac:dyDescent="0.25">
      <c r="A2">
        <v>0</v>
      </c>
    </row>
    <row r="3" spans="1:6" x14ac:dyDescent="0.25">
      <c r="A3">
        <v>0.01</v>
      </c>
      <c r="B3">
        <v>4.7377623335552198E-2</v>
      </c>
    </row>
    <row r="4" spans="1:6" x14ac:dyDescent="0.25">
      <c r="A4">
        <v>0.1</v>
      </c>
      <c r="B4">
        <v>0.70651144224294704</v>
      </c>
    </row>
    <row r="5" spans="1:6" x14ac:dyDescent="0.25">
      <c r="A5">
        <v>0.24349999999999999</v>
      </c>
      <c r="B5">
        <v>0.70258260144009399</v>
      </c>
      <c r="C5">
        <v>0.65120509959794004</v>
      </c>
      <c r="D5">
        <v>0.13</v>
      </c>
      <c r="E5">
        <v>1.05</v>
      </c>
      <c r="F5">
        <f>(B5-E5)^2</f>
        <v>0.12069884882213261</v>
      </c>
    </row>
    <row r="6" spans="1:6" x14ac:dyDescent="0.25">
      <c r="A6">
        <v>0.40550000000000003</v>
      </c>
      <c r="B6">
        <v>0.73803016276860001</v>
      </c>
      <c r="C6">
        <v>0.67856975599690195</v>
      </c>
      <c r="D6">
        <v>0.13</v>
      </c>
      <c r="E6">
        <f>E5</f>
        <v>1.05</v>
      </c>
      <c r="F6">
        <f>(B6-E6)^2</f>
        <v>9.7325179342186235E-2</v>
      </c>
    </row>
    <row r="7" spans="1:6" x14ac:dyDescent="0.25">
      <c r="A7">
        <v>0.56440000000000001</v>
      </c>
      <c r="B7">
        <v>0.77934023013519804</v>
      </c>
      <c r="C7">
        <v>0.70739776651162201</v>
      </c>
      <c r="D7">
        <v>0.13</v>
      </c>
      <c r="E7">
        <f t="shared" ref="E7:E17" si="0">E6</f>
        <v>1.05</v>
      </c>
      <c r="F7">
        <f t="shared" ref="F7:F17" si="1">(B7-E7)^2</f>
        <v>7.3256711023267584E-2</v>
      </c>
    </row>
    <row r="8" spans="1:6" x14ac:dyDescent="0.25">
      <c r="A8">
        <v>0.71899999999999997</v>
      </c>
      <c r="B8">
        <v>0.84533791373696598</v>
      </c>
      <c r="C8">
        <v>0.76266538462809796</v>
      </c>
      <c r="D8">
        <v>0.13</v>
      </c>
      <c r="E8">
        <f t="shared" si="0"/>
        <v>1.05</v>
      </c>
      <c r="F8">
        <f t="shared" si="1"/>
        <v>4.1886569553537596E-2</v>
      </c>
    </row>
    <row r="9" spans="1:6" x14ac:dyDescent="0.25">
      <c r="A9">
        <v>0.86819999999999997</v>
      </c>
      <c r="B9">
        <v>0.93537624307524103</v>
      </c>
      <c r="C9">
        <v>0.84199679947695605</v>
      </c>
      <c r="D9">
        <v>0.13</v>
      </c>
      <c r="E9">
        <f t="shared" si="0"/>
        <v>1.05</v>
      </c>
      <c r="F9">
        <f t="shared" si="1"/>
        <v>1.313860565154624E-2</v>
      </c>
    </row>
    <row r="10" spans="1:6" x14ac:dyDescent="0.25">
      <c r="A10">
        <v>1.0107999999999999</v>
      </c>
      <c r="B10">
        <v>0.99906003394814102</v>
      </c>
      <c r="C10">
        <v>0.93104043575587503</v>
      </c>
      <c r="D10">
        <v>0.13</v>
      </c>
      <c r="E10">
        <f t="shared" si="0"/>
        <v>1.05</v>
      </c>
      <c r="F10">
        <f t="shared" si="1"/>
        <v>2.5948801413645493E-3</v>
      </c>
    </row>
    <row r="11" spans="1:6" x14ac:dyDescent="0.25">
      <c r="A11">
        <v>1.1456999999999999</v>
      </c>
      <c r="B11">
        <v>1.05306352390352</v>
      </c>
      <c r="C11">
        <v>0.98507588680292502</v>
      </c>
      <c r="D11">
        <v>0.13</v>
      </c>
      <c r="E11">
        <f t="shared" si="0"/>
        <v>1.05</v>
      </c>
      <c r="F11">
        <f t="shared" si="1"/>
        <v>9.3851787074380375E-6</v>
      </c>
    </row>
    <row r="12" spans="1:6" x14ac:dyDescent="0.25">
      <c r="A12">
        <v>1.2719</v>
      </c>
      <c r="B12">
        <v>1.12625893266045</v>
      </c>
      <c r="C12">
        <v>1.04692008866515</v>
      </c>
      <c r="D12">
        <v>0.13</v>
      </c>
      <c r="E12">
        <f t="shared" si="0"/>
        <v>1.05</v>
      </c>
      <c r="F12">
        <f>(B12-E12)^2</f>
        <v>5.8154248105110355E-3</v>
      </c>
    </row>
    <row r="13" spans="1:6" x14ac:dyDescent="0.25">
      <c r="A13">
        <v>1.3884000000000001</v>
      </c>
      <c r="B13">
        <v>1.2064534322170199</v>
      </c>
      <c r="C13">
        <v>1.11522190699057</v>
      </c>
      <c r="D13">
        <v>0.13</v>
      </c>
      <c r="E13">
        <f t="shared" si="0"/>
        <v>1.05</v>
      </c>
      <c r="F13">
        <f t="shared" si="1"/>
        <v>2.4477676452485643E-2</v>
      </c>
    </row>
    <row r="14" spans="1:6" x14ac:dyDescent="0.25">
      <c r="A14">
        <v>1.4944</v>
      </c>
      <c r="B14">
        <v>1.28734496677212</v>
      </c>
      <c r="C14">
        <v>1.1845981526551601</v>
      </c>
      <c r="D14">
        <v>0.13</v>
      </c>
      <c r="E14">
        <f t="shared" si="0"/>
        <v>1.05</v>
      </c>
      <c r="F14">
        <f t="shared" si="1"/>
        <v>5.6332633252058707E-2</v>
      </c>
    </row>
    <row r="15" spans="1:6" x14ac:dyDescent="0.25">
      <c r="A15">
        <v>1.5891</v>
      </c>
      <c r="B15">
        <v>1.36676604664999</v>
      </c>
      <c r="C15">
        <v>1.25168686162069</v>
      </c>
      <c r="D15">
        <v>0.13</v>
      </c>
      <c r="E15">
        <f t="shared" si="0"/>
        <v>1.05</v>
      </c>
      <c r="F15">
        <f t="shared" si="1"/>
        <v>0.10034072831026362</v>
      </c>
    </row>
    <row r="16" spans="1:6" x14ac:dyDescent="0.25">
      <c r="A16">
        <v>1.6717</v>
      </c>
      <c r="B16">
        <v>1.44196778243874</v>
      </c>
      <c r="C16">
        <v>1.31340851586267</v>
      </c>
      <c r="D16">
        <v>0.13</v>
      </c>
      <c r="E16">
        <f t="shared" si="0"/>
        <v>1.05</v>
      </c>
      <c r="F16">
        <f t="shared" si="1"/>
        <v>0.15363874246994338</v>
      </c>
    </row>
    <row r="17" spans="1:12" x14ac:dyDescent="0.25">
      <c r="A17">
        <v>1.7417</v>
      </c>
      <c r="B17">
        <v>1.5102761993474201</v>
      </c>
      <c r="C17">
        <v>1.36703460234055</v>
      </c>
      <c r="D17">
        <v>0.13</v>
      </c>
      <c r="E17">
        <f t="shared" si="0"/>
        <v>1.05</v>
      </c>
      <c r="F17">
        <f t="shared" si="1"/>
        <v>0.21185417968570594</v>
      </c>
    </row>
    <row r="18" spans="1:12" x14ac:dyDescent="0.25">
      <c r="A18">
        <v>1.7982</v>
      </c>
      <c r="B18">
        <v>1.56891618159795</v>
      </c>
      <c r="C18">
        <v>1.4105352936787201</v>
      </c>
      <c r="E18" t="s">
        <v>6</v>
      </c>
      <c r="F18">
        <f>SUM(F5:F17)</f>
        <v>0.90136956469371066</v>
      </c>
    </row>
    <row r="22" spans="1:12" x14ac:dyDescent="0.25">
      <c r="J22" t="s">
        <v>31</v>
      </c>
      <c r="K22" t="s">
        <v>7</v>
      </c>
      <c r="L22" t="s">
        <v>8</v>
      </c>
    </row>
    <row r="23" spans="1:12" x14ac:dyDescent="0.25">
      <c r="J23">
        <f>E5</f>
        <v>1.05</v>
      </c>
      <c r="K23">
        <f>J23/2</f>
        <v>0.52500000000000002</v>
      </c>
      <c r="L23">
        <f>K23*10^12</f>
        <v>525000000000</v>
      </c>
    </row>
    <row r="27" spans="1:12" x14ac:dyDescent="0.25">
      <c r="I27" t="s">
        <v>32</v>
      </c>
      <c r="J27">
        <f>GEOMEAN(L23,'[1]FWHM (2)'!K23)</f>
        <v>938011635242.46057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950E-C8C9-4918-8603-F1884A5D191D}">
  <dimension ref="A1:AB33"/>
  <sheetViews>
    <sheetView topLeftCell="C1" workbookViewId="0">
      <selection activeCell="O25" sqref="O25"/>
    </sheetView>
  </sheetViews>
  <sheetFormatPr defaultRowHeight="15" x14ac:dyDescent="0.25"/>
  <cols>
    <col min="3" max="3" width="12.5703125" customWidth="1"/>
    <col min="4" max="4" width="13.140625" bestFit="1" customWidth="1"/>
    <col min="9" max="9" width="13.140625" bestFit="1" customWidth="1"/>
    <col min="19" max="20" width="12" bestFit="1" customWidth="1"/>
    <col min="27" max="27" width="12" bestFit="1" customWidth="1"/>
    <col min="28" max="28" width="10.7109375" customWidth="1"/>
  </cols>
  <sheetData>
    <row r="1" spans="1:28" x14ac:dyDescent="0.25">
      <c r="A1" t="s">
        <v>5</v>
      </c>
      <c r="B1" t="s">
        <v>40</v>
      </c>
      <c r="C1" t="s">
        <v>31</v>
      </c>
      <c r="O1" t="s">
        <v>60</v>
      </c>
      <c r="S1" s="2" t="s">
        <v>70</v>
      </c>
      <c r="T1" s="2"/>
      <c r="U1" s="2"/>
      <c r="V1" s="2"/>
      <c r="AA1" s="2" t="s">
        <v>71</v>
      </c>
    </row>
    <row r="2" spans="1:28" x14ac:dyDescent="0.25">
      <c r="A2">
        <v>0</v>
      </c>
      <c r="B2">
        <f>A2^2</f>
        <v>0</v>
      </c>
      <c r="S2" s="2" t="s">
        <v>41</v>
      </c>
      <c r="T2" s="2" t="s">
        <v>42</v>
      </c>
      <c r="U2" s="2" t="s">
        <v>43</v>
      </c>
      <c r="V2" s="2" t="s">
        <v>44</v>
      </c>
      <c r="AA2" s="2" t="s">
        <v>41</v>
      </c>
      <c r="AB2" s="2" t="s">
        <v>42</v>
      </c>
    </row>
    <row r="3" spans="1:28" x14ac:dyDescent="0.25">
      <c r="A3">
        <v>0.01</v>
      </c>
      <c r="B3">
        <f t="shared" ref="B3:B18" si="0">A3^2</f>
        <v>1E-4</v>
      </c>
      <c r="S3">
        <f>1/$T$27*(1-SIN(A3*$V$26)/(A3*$V$26))</f>
        <v>8.2220723054494376E-6</v>
      </c>
      <c r="U3">
        <v>3.4134120500000004E-2</v>
      </c>
      <c r="V3">
        <f>(L3-U3)^2</f>
        <v>1.1651381823085205E-3</v>
      </c>
      <c r="AA3">
        <f t="shared" ref="AA3:AA18" si="1">(1/(6*$AA$26))*(B3*$AA$23)/(1+(B3*$AA$23)/6)</f>
        <v>1.433474111066681E-5</v>
      </c>
    </row>
    <row r="4" spans="1:28" x14ac:dyDescent="0.25">
      <c r="A4">
        <v>0.1</v>
      </c>
      <c r="B4">
        <f t="shared" si="0"/>
        <v>1.0000000000000002E-2</v>
      </c>
      <c r="S4">
        <f t="shared" ref="S4:S18" si="2">1/$T$27*(1-SIN(A4*$V$26)/(A4*$V$26))</f>
        <v>8.1868035888978737E-4</v>
      </c>
      <c r="T4">
        <f t="shared" ref="T4:T17" si="3">(S4-C4)^2</f>
        <v>6.7023753003191105E-7</v>
      </c>
      <c r="U4">
        <f>U3</f>
        <v>3.4134120500000004E-2</v>
      </c>
      <c r="V4">
        <f>(L4-U4)^2</f>
        <v>1.1651381823085205E-3</v>
      </c>
      <c r="AA4">
        <f t="shared" si="1"/>
        <v>1.4094459928364678E-3</v>
      </c>
    </row>
    <row r="5" spans="1:28" x14ac:dyDescent="0.25">
      <c r="A5">
        <v>0.24349999999999999</v>
      </c>
      <c r="B5">
        <f t="shared" si="0"/>
        <v>5.9292249999999998E-2</v>
      </c>
      <c r="C5">
        <v>9.6480745673607204E-3</v>
      </c>
      <c r="D5">
        <v>0.13</v>
      </c>
      <c r="E5">
        <v>1.2999999999999999E-3</v>
      </c>
      <c r="F5">
        <f>(C5-E5)^2</f>
        <v>6.969034898221489E-5</v>
      </c>
      <c r="S5">
        <f t="shared" si="2"/>
        <v>4.7512870283486514E-3</v>
      </c>
      <c r="T5">
        <f t="shared" si="3"/>
        <v>2.3978528202223876E-5</v>
      </c>
      <c r="U5">
        <f t="shared" ref="U5" si="4">U4</f>
        <v>3.4134120500000004E-2</v>
      </c>
      <c r="V5">
        <f t="shared" ref="V5" si="5">(L5-U5)^2</f>
        <v>1.1651381823085205E-3</v>
      </c>
      <c r="AA5">
        <f t="shared" si="1"/>
        <v>7.7131872583851135E-3</v>
      </c>
    </row>
    <row r="6" spans="1:28" x14ac:dyDescent="0.25">
      <c r="A6">
        <v>0.40550000000000003</v>
      </c>
      <c r="B6">
        <f t="shared" si="0"/>
        <v>0.16443025000000003</v>
      </c>
      <c r="C6">
        <v>1.88838289737931E-2</v>
      </c>
      <c r="D6">
        <v>0.13</v>
      </c>
      <c r="E6">
        <f>E5</f>
        <v>1.2999999999999999E-3</v>
      </c>
      <c r="F6">
        <f>(C6-E6)^2</f>
        <v>3.0919104137960574E-4</v>
      </c>
      <c r="S6">
        <f t="shared" si="2"/>
        <v>1.2587115615707134E-2</v>
      </c>
      <c r="T6">
        <f t="shared" si="3"/>
        <v>3.9648599113898246E-5</v>
      </c>
      <c r="U6">
        <f>U5</f>
        <v>3.4134120500000004E-2</v>
      </c>
      <c r="V6">
        <f>(L6-U6)^2</f>
        <v>1.1651381823085205E-3</v>
      </c>
      <c r="AA6">
        <f t="shared" si="1"/>
        <v>1.8371818565003473E-2</v>
      </c>
    </row>
    <row r="7" spans="1:28" x14ac:dyDescent="0.25">
      <c r="A7">
        <v>0.56440000000000001</v>
      </c>
      <c r="B7">
        <f t="shared" si="0"/>
        <v>0.31854736</v>
      </c>
      <c r="C7">
        <v>2.92080423510328E-2</v>
      </c>
      <c r="D7">
        <v>0.13</v>
      </c>
      <c r="E7">
        <f t="shared" ref="E7:E17" si="6">E6</f>
        <v>1.2999999999999999E-3</v>
      </c>
      <c r="F7">
        <f t="shared" ref="F7:F17" si="7">(C7-E7)^2</f>
        <v>7.7885882786704044E-4</v>
      </c>
      <c r="S7">
        <f t="shared" si="2"/>
        <v>2.2799460573322196E-2</v>
      </c>
      <c r="T7">
        <f t="shared" si="3"/>
        <v>4.1069920401604408E-5</v>
      </c>
      <c r="AA7">
        <f t="shared" si="1"/>
        <v>2.9490971768488378E-2</v>
      </c>
    </row>
    <row r="8" spans="1:28" x14ac:dyDescent="0.25">
      <c r="A8">
        <v>0.71899999999999997</v>
      </c>
      <c r="B8">
        <f t="shared" si="0"/>
        <v>0.516961</v>
      </c>
      <c r="C8">
        <v>3.9211798053413197E-2</v>
      </c>
      <c r="D8">
        <v>0.13</v>
      </c>
      <c r="E8">
        <f t="shared" si="6"/>
        <v>1.2999999999999999E-3</v>
      </c>
      <c r="F8">
        <f t="shared" si="7"/>
        <v>1.4373044316427844E-3</v>
      </c>
      <c r="S8">
        <f t="shared" si="2"/>
        <v>3.3924783881381107E-2</v>
      </c>
      <c r="T8">
        <f t="shared" si="3"/>
        <v>2.795251885526816E-5</v>
      </c>
      <c r="U8" s="2" t="s">
        <v>45</v>
      </c>
      <c r="V8">
        <f>SUM(V4:V7)</f>
        <v>3.4954145469255618E-3</v>
      </c>
      <c r="AA8">
        <f t="shared" si="1"/>
        <v>3.9208160502972766E-2</v>
      </c>
      <c r="AB8">
        <f t="shared" ref="AB8:AB18" si="8">(AA8-C8)^2</f>
        <v>1.3231773206673406E-11</v>
      </c>
    </row>
    <row r="9" spans="1:28" x14ac:dyDescent="0.25">
      <c r="A9">
        <v>0.86819999999999997</v>
      </c>
      <c r="B9">
        <f t="shared" si="0"/>
        <v>0.75377123999999995</v>
      </c>
      <c r="C9">
        <v>4.7857525578805002E-2</v>
      </c>
      <c r="D9">
        <v>0.13</v>
      </c>
      <c r="E9">
        <f t="shared" si="6"/>
        <v>1.2999999999999999E-3</v>
      </c>
      <c r="F9">
        <f t="shared" si="7"/>
        <v>2.1676031880210819E-3</v>
      </c>
      <c r="S9">
        <f t="shared" si="2"/>
        <v>4.4584954170159126E-2</v>
      </c>
      <c r="T9">
        <f t="shared" si="3"/>
        <v>1.0709723624686453E-5</v>
      </c>
      <c r="AA9">
        <f t="shared" si="1"/>
        <v>4.7023112769993644E-2</v>
      </c>
      <c r="AB9">
        <f t="shared" si="8"/>
        <v>6.9624473550845955E-7</v>
      </c>
    </row>
    <row r="10" spans="1:28" x14ac:dyDescent="0.25">
      <c r="A10">
        <v>1.0107999999999999</v>
      </c>
      <c r="B10">
        <f t="shared" si="0"/>
        <v>1.0217166399999997</v>
      </c>
      <c r="C10">
        <v>5.4670072021026903E-2</v>
      </c>
      <c r="D10">
        <v>0.13</v>
      </c>
      <c r="E10">
        <f t="shared" si="6"/>
        <v>1.2999999999999999E-3</v>
      </c>
      <c r="F10">
        <f t="shared" si="7"/>
        <v>2.8483645875295983E-3</v>
      </c>
      <c r="S10">
        <f t="shared" si="2"/>
        <v>5.3719237886989825E-2</v>
      </c>
      <c r="T10">
        <f t="shared" si="3"/>
        <v>9.0408555045003935E-7</v>
      </c>
      <c r="AA10">
        <f t="shared" si="1"/>
        <v>5.3080069752304983E-2</v>
      </c>
      <c r="AB10">
        <f t="shared" si="8"/>
        <v>2.5281072145408522E-6</v>
      </c>
    </row>
    <row r="11" spans="1:28" x14ac:dyDescent="0.25">
      <c r="A11">
        <v>1.1456999999999999</v>
      </c>
      <c r="B11">
        <f t="shared" si="0"/>
        <v>1.3126284899999998</v>
      </c>
      <c r="C11">
        <v>5.7513281149870497E-2</v>
      </c>
      <c r="D11">
        <v>0.13</v>
      </c>
      <c r="E11">
        <f t="shared" si="6"/>
        <v>1.2999999999999999E-3</v>
      </c>
      <c r="F11">
        <f t="shared" si="7"/>
        <v>3.1599329776343856E-3</v>
      </c>
      <c r="S11">
        <f t="shared" si="2"/>
        <v>6.0725118683168051E-2</v>
      </c>
      <c r="T11">
        <f t="shared" si="3"/>
        <v>1.0315900340298916E-5</v>
      </c>
      <c r="AA11">
        <f t="shared" si="1"/>
        <v>5.7715016887767617E-2</v>
      </c>
      <c r="AB11">
        <f t="shared" si="8"/>
        <v>4.069730794489546E-8</v>
      </c>
    </row>
    <row r="12" spans="1:28" x14ac:dyDescent="0.25">
      <c r="A12">
        <v>1.2719</v>
      </c>
      <c r="B12">
        <f t="shared" si="0"/>
        <v>1.61772961</v>
      </c>
      <c r="C12">
        <v>5.97420050808804E-2</v>
      </c>
      <c r="D12">
        <v>0.13</v>
      </c>
      <c r="E12">
        <f t="shared" si="6"/>
        <v>1.2999999999999999E-3</v>
      </c>
      <c r="F12">
        <f>(C12-E12)^2</f>
        <v>3.4154679578736503E-3</v>
      </c>
      <c r="S12">
        <f t="shared" si="2"/>
        <v>6.5453765803243136E-2</v>
      </c>
      <c r="T12">
        <f t="shared" si="3"/>
        <v>3.2624210549525675E-5</v>
      </c>
      <c r="X12" t="s">
        <v>2</v>
      </c>
      <c r="AA12">
        <f t="shared" si="1"/>
        <v>6.1258120819214147E-2</v>
      </c>
      <c r="AB12">
        <f t="shared" si="8"/>
        <v>2.298606932023282E-6</v>
      </c>
    </row>
    <row r="13" spans="1:28" x14ac:dyDescent="0.25">
      <c r="A13">
        <v>1.3884000000000001</v>
      </c>
      <c r="B13">
        <f t="shared" si="0"/>
        <v>1.9276545600000001</v>
      </c>
      <c r="C13">
        <v>6.2052187943563798E-2</v>
      </c>
      <c r="D13">
        <v>0.13</v>
      </c>
      <c r="E13">
        <f t="shared" si="6"/>
        <v>1.2999999999999999E-3</v>
      </c>
      <c r="F13">
        <f t="shared" si="7"/>
        <v>3.6908283399300981E-3</v>
      </c>
      <c r="S13">
        <f t="shared" si="2"/>
        <v>6.8107885188050402E-2</v>
      </c>
      <c r="T13">
        <f t="shared" si="3"/>
        <v>3.6671469116882644E-5</v>
      </c>
      <c r="AA13">
        <f t="shared" si="1"/>
        <v>6.397474121326889E-2</v>
      </c>
      <c r="AB13">
        <f t="shared" si="8"/>
        <v>3.6962110748537406E-6</v>
      </c>
    </row>
    <row r="14" spans="1:28" x14ac:dyDescent="0.25">
      <c r="A14">
        <v>1.4944</v>
      </c>
      <c r="B14">
        <f t="shared" si="0"/>
        <v>2.23323136</v>
      </c>
      <c r="C14">
        <v>6.4408825048808002E-2</v>
      </c>
      <c r="D14">
        <v>0.13</v>
      </c>
      <c r="E14">
        <f t="shared" si="6"/>
        <v>1.2999999999999999E-3</v>
      </c>
      <c r="F14">
        <f t="shared" si="7"/>
        <v>3.9827237990410569E-3</v>
      </c>
      <c r="S14">
        <f t="shared" si="2"/>
        <v>6.9106341608136848E-2</v>
      </c>
      <c r="T14">
        <f t="shared" si="3"/>
        <v>2.206666182516872E-5</v>
      </c>
      <c r="AA14">
        <f t="shared" si="1"/>
        <v>6.6067350921128976E-2</v>
      </c>
      <c r="AB14">
        <f t="shared" si="8"/>
        <v>2.7507080691580455E-6</v>
      </c>
    </row>
    <row r="15" spans="1:28" x14ac:dyDescent="0.25">
      <c r="A15">
        <v>1.5891</v>
      </c>
      <c r="B15">
        <f t="shared" si="0"/>
        <v>2.5252388099999998</v>
      </c>
      <c r="C15">
        <v>6.6796473774798595E-2</v>
      </c>
      <c r="D15">
        <v>0.13</v>
      </c>
      <c r="E15">
        <f t="shared" si="6"/>
        <v>1.2999999999999999E-3</v>
      </c>
      <c r="F15">
        <f t="shared" si="7"/>
        <v>4.2897880769328803E-3</v>
      </c>
      <c r="S15">
        <f t="shared" si="2"/>
        <v>6.894218005906981E-2</v>
      </c>
      <c r="T15">
        <f t="shared" si="3"/>
        <v>4.6040554583609839E-6</v>
      </c>
      <c r="AA15">
        <f t="shared" si="1"/>
        <v>6.7682285833689737E-2</v>
      </c>
      <c r="AB15">
        <f t="shared" si="8"/>
        <v>7.8466300367696348E-7</v>
      </c>
    </row>
    <row r="16" spans="1:28" x14ac:dyDescent="0.25">
      <c r="A16">
        <v>1.6717</v>
      </c>
      <c r="B16">
        <f t="shared" si="0"/>
        <v>2.7945808899999998</v>
      </c>
      <c r="C16">
        <v>6.9123497345295395E-2</v>
      </c>
      <c r="D16">
        <v>0.13</v>
      </c>
      <c r="E16">
        <f t="shared" si="6"/>
        <v>1.2999999999999999E-3</v>
      </c>
      <c r="F16">
        <f t="shared" si="7"/>
        <v>4.6000267921472923E-3</v>
      </c>
      <c r="S16">
        <f t="shared" si="2"/>
        <v>6.8085635293262531E-2</v>
      </c>
      <c r="T16">
        <f t="shared" si="3"/>
        <v>1.0771576390498686E-6</v>
      </c>
      <c r="AA16">
        <f t="shared" si="1"/>
        <v>6.8924128928905551E-2</v>
      </c>
      <c r="AB16">
        <f t="shared" si="8"/>
        <v>3.9747765453794455E-8</v>
      </c>
    </row>
    <row r="17" spans="1:28" x14ac:dyDescent="0.25">
      <c r="A17">
        <v>1.7417</v>
      </c>
      <c r="B17">
        <f t="shared" si="0"/>
        <v>3.0335188900000003</v>
      </c>
      <c r="C17">
        <v>7.1213351972692296E-2</v>
      </c>
      <c r="D17">
        <v>0.13</v>
      </c>
      <c r="E17">
        <f t="shared" si="6"/>
        <v>1.2999999999999999E-3</v>
      </c>
      <c r="F17">
        <f t="shared" si="7"/>
        <v>4.8878767840575587E-3</v>
      </c>
      <c r="S17">
        <f t="shared" si="2"/>
        <v>6.692244215594878E-2</v>
      </c>
      <c r="T17">
        <f t="shared" si="3"/>
        <v>1.841190705542587E-5</v>
      </c>
      <c r="AA17">
        <f t="shared" si="1"/>
        <v>6.9870855433375137E-2</v>
      </c>
      <c r="AB17">
        <f t="shared" si="8"/>
        <v>1.8022969580785482E-6</v>
      </c>
    </row>
    <row r="18" spans="1:28" x14ac:dyDescent="0.25">
      <c r="A18">
        <v>1.7982</v>
      </c>
      <c r="B18">
        <f t="shared" si="0"/>
        <v>3.2335232400000002</v>
      </c>
      <c r="C18">
        <v>7.2920436462838203E-2</v>
      </c>
      <c r="E18" t="s">
        <v>6</v>
      </c>
      <c r="F18">
        <f>SUM(F5:F17)</f>
        <v>3.5637657153039251E-2</v>
      </c>
      <c r="S18">
        <f t="shared" si="2"/>
        <v>6.5744939440715133E-2</v>
      </c>
      <c r="T18">
        <f>(S18-C18)^2</f>
        <v>5.1487757514497049E-5</v>
      </c>
      <c r="AA18">
        <f t="shared" si="1"/>
        <v>7.0572119076232828E-2</v>
      </c>
      <c r="AB18">
        <f t="shared" si="8"/>
        <v>5.5145945482330999E-6</v>
      </c>
    </row>
    <row r="20" spans="1:28" x14ac:dyDescent="0.25">
      <c r="AA20" t="s">
        <v>63</v>
      </c>
      <c r="AB20">
        <f>SUM(AB3:AB18)</f>
        <v>2.0151890841244885E-5</v>
      </c>
    </row>
    <row r="22" spans="1:28" x14ac:dyDescent="0.25">
      <c r="I22" t="s">
        <v>31</v>
      </c>
      <c r="J22" t="s">
        <v>7</v>
      </c>
      <c r="K22" t="s">
        <v>8</v>
      </c>
      <c r="S22" s="1" t="s">
        <v>46</v>
      </c>
      <c r="T22" s="1">
        <f>SUM(T4:T18)</f>
        <v>3.2219273277737286E-4</v>
      </c>
      <c r="AA22" t="s">
        <v>61</v>
      </c>
    </row>
    <row r="23" spans="1:28" x14ac:dyDescent="0.25">
      <c r="I23">
        <f>E5</f>
        <v>1.2999999999999999E-3</v>
      </c>
      <c r="J23">
        <f>I23/2</f>
        <v>6.4999999999999997E-4</v>
      </c>
      <c r="K23">
        <f>J23*10^12</f>
        <v>650000000</v>
      </c>
      <c r="S23" t="s">
        <v>6</v>
      </c>
      <c r="T23">
        <f>SUM(P6:P15)</f>
        <v>0</v>
      </c>
      <c r="U23" t="s">
        <v>47</v>
      </c>
      <c r="AA23">
        <v>10.333850379526311</v>
      </c>
      <c r="AB23">
        <v>1.1715785678739918</v>
      </c>
    </row>
    <row r="25" spans="1:28" x14ac:dyDescent="0.25">
      <c r="T25" s="2" t="s">
        <v>48</v>
      </c>
      <c r="U25" s="2"/>
      <c r="V25" s="2" t="s">
        <v>49</v>
      </c>
      <c r="W25" s="2" t="s">
        <v>50</v>
      </c>
      <c r="X25">
        <f>SUM(T7:T12)</f>
        <v>1.2357635932183365E-4</v>
      </c>
      <c r="AA25" t="s">
        <v>62</v>
      </c>
    </row>
    <row r="26" spans="1:28" x14ac:dyDescent="0.25">
      <c r="S26" s="2" t="s">
        <v>51</v>
      </c>
      <c r="T26" s="11">
        <v>0</v>
      </c>
      <c r="U26">
        <v>0</v>
      </c>
      <c r="V26" s="11">
        <v>2.9467651064466054</v>
      </c>
      <c r="W26" s="2"/>
      <c r="AA26">
        <v>12.012856038019875</v>
      </c>
    </row>
    <row r="27" spans="1:28" x14ac:dyDescent="0.25">
      <c r="H27" t="s">
        <v>32</v>
      </c>
      <c r="I27">
        <f>GEOMEAN(K23,'[1]FWHM (2)'!K23)</f>
        <v>33005419125.108841</v>
      </c>
      <c r="S27" s="2" t="s">
        <v>52</v>
      </c>
      <c r="T27">
        <v>17.601093066887767</v>
      </c>
      <c r="W27" s="2" t="s">
        <v>53</v>
      </c>
      <c r="X27" s="2" t="s">
        <v>54</v>
      </c>
    </row>
    <row r="28" spans="1:28" x14ac:dyDescent="0.25">
      <c r="W28">
        <f>(V26^2)/(6*T27)</f>
        <v>8.2224292922911835E-2</v>
      </c>
      <c r="X28" s="12">
        <f>W28*10^-8</f>
        <v>8.2224292922911841E-10</v>
      </c>
      <c r="AA28" s="2" t="s">
        <v>53</v>
      </c>
      <c r="AB28" s="2" t="s">
        <v>54</v>
      </c>
    </row>
    <row r="29" spans="1:28" x14ac:dyDescent="0.25">
      <c r="X29" t="s">
        <v>55</v>
      </c>
      <c r="AA29">
        <f>(6*AB23^2)/(6*AA26)</f>
        <v>0.11426061682230267</v>
      </c>
      <c r="AB29" s="12">
        <f>AA29*10^-8</f>
        <v>1.1426061682230268E-9</v>
      </c>
    </row>
    <row r="31" spans="1:28" x14ac:dyDescent="0.25">
      <c r="S31" s="2" t="s">
        <v>56</v>
      </c>
      <c r="T31" s="2" t="s">
        <v>72</v>
      </c>
      <c r="V31" s="2" t="s">
        <v>57</v>
      </c>
      <c r="W31" s="13">
        <v>3.9</v>
      </c>
    </row>
    <row r="32" spans="1:28" x14ac:dyDescent="0.25">
      <c r="S32">
        <f>(U6*(W31^2))/4.33</f>
        <v>0.11990299602886838</v>
      </c>
      <c r="T32" s="12">
        <f>S32*10^-8</f>
        <v>1.1990299602886837E-9</v>
      </c>
      <c r="V32" s="2" t="s">
        <v>58</v>
      </c>
      <c r="W32">
        <f>(((3.1415))/W31)^2</f>
        <v>0.64885090401051948</v>
      </c>
    </row>
    <row r="33" spans="20:20" x14ac:dyDescent="0.25">
      <c r="T33" s="1" t="s">
        <v>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799F-94BD-49E6-9527-CF18443DE8FA}">
  <dimension ref="B2:C19"/>
  <sheetViews>
    <sheetView workbookViewId="0">
      <selection activeCell="I27" sqref="I27"/>
    </sheetView>
  </sheetViews>
  <sheetFormatPr defaultRowHeight="15" x14ac:dyDescent="0.25"/>
  <sheetData>
    <row r="2" spans="2:3" x14ac:dyDescent="0.25">
      <c r="B2" t="s">
        <v>5</v>
      </c>
      <c r="C2" t="s">
        <v>4</v>
      </c>
    </row>
    <row r="3" spans="2:3" x14ac:dyDescent="0.25">
      <c r="B3">
        <v>0</v>
      </c>
      <c r="C3">
        <v>1</v>
      </c>
    </row>
    <row r="4" spans="2:3" x14ac:dyDescent="0.25">
      <c r="B4">
        <v>0.01</v>
      </c>
    </row>
    <row r="5" spans="2:3" x14ac:dyDescent="0.25">
      <c r="B5">
        <v>0.1</v>
      </c>
    </row>
    <row r="6" spans="2:3" x14ac:dyDescent="0.25">
      <c r="B6">
        <v>0.24349999999999999</v>
      </c>
      <c r="C6">
        <v>0.58526092433066101</v>
      </c>
    </row>
    <row r="7" spans="2:3" x14ac:dyDescent="0.25">
      <c r="B7">
        <v>0.40550000000000003</v>
      </c>
      <c r="C7">
        <v>0.45356203829957398</v>
      </c>
    </row>
    <row r="8" spans="2:3" x14ac:dyDescent="0.25">
      <c r="B8">
        <v>0.56440000000000001</v>
      </c>
      <c r="C8">
        <v>0.38916523066227099</v>
      </c>
    </row>
    <row r="9" spans="2:3" x14ac:dyDescent="0.25">
      <c r="B9">
        <v>0.71899999999999997</v>
      </c>
      <c r="C9">
        <v>0.35003515685076497</v>
      </c>
    </row>
    <row r="10" spans="2:3" x14ac:dyDescent="0.25">
      <c r="B10">
        <v>0.86819999999999997</v>
      </c>
      <c r="C10">
        <v>0.31729129642829002</v>
      </c>
    </row>
    <row r="11" spans="2:3" x14ac:dyDescent="0.25">
      <c r="B11">
        <v>1.0107999999999999</v>
      </c>
      <c r="C11">
        <v>0.28592534010278098</v>
      </c>
    </row>
    <row r="12" spans="2:3" x14ac:dyDescent="0.25">
      <c r="B12">
        <v>1.1456999999999999</v>
      </c>
      <c r="C12">
        <v>0.25357287008476098</v>
      </c>
    </row>
    <row r="13" spans="2:3" x14ac:dyDescent="0.25">
      <c r="B13">
        <v>1.2719</v>
      </c>
      <c r="C13">
        <v>0.22602868877190899</v>
      </c>
    </row>
    <row r="14" spans="2:3" x14ac:dyDescent="0.25">
      <c r="B14">
        <v>1.3884000000000001</v>
      </c>
      <c r="C14">
        <v>0.20289728137608801</v>
      </c>
    </row>
    <row r="15" spans="2:3" x14ac:dyDescent="0.25">
      <c r="B15">
        <v>1.4944</v>
      </c>
      <c r="C15">
        <v>0.183216821065423</v>
      </c>
    </row>
    <row r="16" spans="2:3" x14ac:dyDescent="0.25">
      <c r="B16">
        <v>1.5891</v>
      </c>
      <c r="C16">
        <v>0.16662955830128701</v>
      </c>
    </row>
    <row r="17" spans="2:3" x14ac:dyDescent="0.25">
      <c r="B17">
        <v>1.6717</v>
      </c>
      <c r="C17">
        <v>0.152957406815286</v>
      </c>
    </row>
    <row r="18" spans="2:3" x14ac:dyDescent="0.25">
      <c r="B18">
        <v>1.7417</v>
      </c>
      <c r="C18">
        <v>0.14195176854809399</v>
      </c>
    </row>
    <row r="19" spans="2:3" x14ac:dyDescent="0.25">
      <c r="B19">
        <v>1.7982</v>
      </c>
      <c r="C19">
        <v>0.13345542929201801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DFC5-83C4-4C38-AD68-2958AFCBCF96}">
  <dimension ref="A2:V105"/>
  <sheetViews>
    <sheetView tabSelected="1" topLeftCell="A26" zoomScale="85" zoomScaleNormal="85" workbookViewId="0">
      <selection activeCell="M60" sqref="M60"/>
    </sheetView>
  </sheetViews>
  <sheetFormatPr defaultRowHeight="15" x14ac:dyDescent="0.25"/>
  <cols>
    <col min="3" max="3" width="16.28515625" customWidth="1"/>
    <col min="5" max="5" width="32.140625" customWidth="1"/>
    <col min="6" max="6" width="30.140625" customWidth="1"/>
    <col min="7" max="7" width="12" bestFit="1" customWidth="1"/>
    <col min="8" max="8" width="11.42578125" customWidth="1"/>
    <col min="9" max="9" width="33" customWidth="1"/>
    <col min="10" max="12" width="22.5703125" customWidth="1"/>
    <col min="13" max="13" width="37.42578125" customWidth="1"/>
    <col min="14" max="14" width="22.85546875" customWidth="1"/>
    <col min="15" max="15" width="14.85546875" bestFit="1" customWidth="1"/>
    <col min="17" max="17" width="8.28515625" customWidth="1"/>
    <col min="18" max="18" width="22.140625" customWidth="1"/>
    <col min="19" max="19" width="32.5703125" customWidth="1"/>
    <col min="21" max="21" width="31.85546875" customWidth="1"/>
  </cols>
  <sheetData>
    <row r="2" spans="1:22" x14ac:dyDescent="0.25">
      <c r="F2" s="1" t="s">
        <v>9</v>
      </c>
      <c r="I2" s="2" t="s">
        <v>34</v>
      </c>
    </row>
    <row r="3" spans="1:22" x14ac:dyDescent="0.25">
      <c r="E3" t="s">
        <v>10</v>
      </c>
      <c r="F3" s="1">
        <v>0.99</v>
      </c>
      <c r="I3" s="2">
        <v>0.81200000000000006</v>
      </c>
    </row>
    <row r="4" spans="1:22" x14ac:dyDescent="0.25">
      <c r="H4" s="2" t="s">
        <v>11</v>
      </c>
      <c r="I4" s="2">
        <v>2</v>
      </c>
      <c r="J4" s="1"/>
      <c r="K4" s="1"/>
      <c r="L4" s="3" t="s">
        <v>12</v>
      </c>
      <c r="M4" s="3">
        <v>40</v>
      </c>
      <c r="N4">
        <v>1.75</v>
      </c>
      <c r="O4" s="3"/>
      <c r="P4" s="3"/>
      <c r="Q4" s="1"/>
      <c r="R4" s="4" t="s">
        <v>13</v>
      </c>
      <c r="S4" s="4">
        <v>3.4082178868020421</v>
      </c>
      <c r="T4" s="1"/>
    </row>
    <row r="5" spans="1:22" x14ac:dyDescent="0.25">
      <c r="A5" t="s">
        <v>14</v>
      </c>
      <c r="B5" t="s">
        <v>5</v>
      </c>
      <c r="C5" t="s">
        <v>66</v>
      </c>
      <c r="D5" t="s">
        <v>16</v>
      </c>
      <c r="E5" s="1" t="s">
        <v>64</v>
      </c>
      <c r="F5" s="1" t="s">
        <v>18</v>
      </c>
      <c r="G5" s="1" t="s">
        <v>19</v>
      </c>
      <c r="I5" s="2" t="s">
        <v>65</v>
      </c>
      <c r="J5" s="2" t="s">
        <v>20</v>
      </c>
      <c r="K5" s="2" t="s">
        <v>21</v>
      </c>
      <c r="L5" s="2"/>
      <c r="M5" s="3" t="s">
        <v>22</v>
      </c>
      <c r="N5" s="3" t="s">
        <v>23</v>
      </c>
      <c r="O5" s="3" t="s">
        <v>24</v>
      </c>
      <c r="P5" s="3"/>
      <c r="S5" s="4" t="s">
        <v>67</v>
      </c>
      <c r="T5" s="4" t="s">
        <v>26</v>
      </c>
      <c r="U5" s="4" t="s">
        <v>68</v>
      </c>
    </row>
    <row r="6" spans="1:22" x14ac:dyDescent="0.25">
      <c r="B6">
        <v>0</v>
      </c>
      <c r="D6">
        <v>0</v>
      </c>
      <c r="E6">
        <v>1</v>
      </c>
      <c r="F6">
        <v>1</v>
      </c>
      <c r="H6" s="5"/>
      <c r="I6" s="6">
        <v>1</v>
      </c>
      <c r="J6" s="6">
        <v>1</v>
      </c>
      <c r="K6" s="6"/>
      <c r="L6" s="6"/>
      <c r="M6">
        <v>1</v>
      </c>
      <c r="N6">
        <v>1</v>
      </c>
      <c r="Q6" s="6"/>
      <c r="R6" s="6"/>
      <c r="S6">
        <v>1</v>
      </c>
      <c r="T6">
        <f>B6*$S$4</f>
        <v>0</v>
      </c>
      <c r="U6">
        <v>1</v>
      </c>
    </row>
    <row r="7" spans="1:22" x14ac:dyDescent="0.25">
      <c r="A7">
        <v>1</v>
      </c>
      <c r="B7">
        <f>[1]EISF!B6</f>
        <v>0.24349999999999999</v>
      </c>
      <c r="C7">
        <f>EISF!C6</f>
        <v>0.58526092433066101</v>
      </c>
      <c r="E7">
        <f>(SIN(B7*$F$3)/(B7*$F$3))^2</f>
        <v>0.98077869133942763</v>
      </c>
      <c r="F7">
        <f>($F$21*E7)+((1-$F$21))</f>
        <v>0.98077869133942763</v>
      </c>
      <c r="G7">
        <f>(C7-F7)^2</f>
        <v>0.15643430401960098</v>
      </c>
      <c r="I7" cm="1">
        <f t="array" aca="1" ref="I7" ca="1">1/$I$4*(SUMPRODUCT(SIN(2*$B7*$I$3*SIN((ROW(INDIRECT("1:"&amp;$I$4))*PI())/$I$4))/(2*$B7*$I$3*SIN((ROW(INDIRECT("1:"&amp;$I$4))*PI())/$I$4))))</f>
        <v>0.98707018103648636</v>
      </c>
      <c r="J7">
        <f ca="1">($J$21*I7)+((1-$J$21))</f>
        <v>0.98707018103648636</v>
      </c>
      <c r="K7">
        <f ca="1">(C7-J7)^2</f>
        <v>0.16145067877448785</v>
      </c>
      <c r="M7" s="7" cm="1">
        <f t="array" aca="1" ref="M7" ca="1">1/$M$4*(SUMPRODUCT(SIN(2*$B7*$I$3*SIN((ROW(INDIRECT("1:"&amp;$M$4))*PI())/$M$4))/(2*$B7*$I$3*SIN((ROW(INDIRECT("1:"&amp;$M$4))*PI())/$M$4))))</f>
        <v>0.98704485058974145</v>
      </c>
      <c r="N7" s="7">
        <f ca="1">($N$21*M7)+(1-$N$21)</f>
        <v>0.98704485058974145</v>
      </c>
      <c r="O7" s="7">
        <f ca="1">(C7-N7)^2</f>
        <v>0.1614303234001622</v>
      </c>
      <c r="P7" s="7"/>
      <c r="S7">
        <f>((3*(((SIN(T7))/((T7)^2))-(COS(T7)/(T7))))/T7)^2</f>
        <v>0.87011419159860437</v>
      </c>
      <c r="T7">
        <f>B7*$S$4</f>
        <v>0.82990105543629722</v>
      </c>
      <c r="U7">
        <f>($T$21*S7)+((1-$T$21))</f>
        <v>0.8863186074340933</v>
      </c>
      <c r="V7">
        <f>(C7-U7)^2</f>
        <v>9.0635728555606657E-2</v>
      </c>
    </row>
    <row r="8" spans="1:22" x14ac:dyDescent="0.25">
      <c r="A8">
        <v>2</v>
      </c>
      <c r="B8">
        <f>[1]EISF!B7</f>
        <v>0.40550000000000003</v>
      </c>
      <c r="C8">
        <f>EISF!C7</f>
        <v>0.45356203829957398</v>
      </c>
      <c r="E8">
        <f>(SIN(B8*$F$3)/(B8*$F$3))^2</f>
        <v>0.94742175242957982</v>
      </c>
      <c r="F8">
        <f t="shared" ref="F8:F19" si="0">($F$21*E8)+((1-$F$21))</f>
        <v>0.94742175242957982</v>
      </c>
      <c r="G8">
        <f t="shared" ref="G8:G20" si="1">(C8-F8)^2</f>
        <v>0.2438974172405711</v>
      </c>
      <c r="I8" cm="1">
        <f t="array" aca="1" ref="I8" ca="1">1/$I$4*(SUMPRODUCT(SIN(2*$B8*$I$3*SIN((ROW(INDIRECT("1:"&amp;$I$4))*PI())/$I$4))/(2*$B8*$I$3*SIN((ROW(INDIRECT("1:"&amp;$I$4))*PI())/$I$4))))</f>
        <v>0.964636861347271</v>
      </c>
      <c r="J8">
        <f t="shared" ref="J8:J13" ca="1" si="2">($J$21*I8)+((1-$J$21))</f>
        <v>0.964636861347271</v>
      </c>
      <c r="K8">
        <f t="shared" ref="K8:K19" ca="1" si="3">(C8-J8)^2</f>
        <v>0.26119747475323485</v>
      </c>
      <c r="M8" s="7" cm="1">
        <f t="array" aca="1" ref="M8" ca="1">1/$M$4*(SUMPRODUCT(SIN(2*$B8*$I$3*SIN((ROW(INDIRECT("1:"&amp;$M$4))*PI())/$M$4))/(2*$B8*$I$3*SIN((ROW(INDIRECT("1:"&amp;$M$4))*PI())/$M$4))))</f>
        <v>0.96444397263629122</v>
      </c>
      <c r="N8" s="7">
        <f t="shared" ref="N8:N20" ca="1" si="4">($N$21*M8)+(1-$N$21)</f>
        <v>0.96444397263629122</v>
      </c>
      <c r="O8" s="7">
        <f t="shared" ref="O8:O16" ca="1" si="5">(C9-N8)^2</f>
        <v>0.3309456309672113</v>
      </c>
      <c r="P8" s="7"/>
      <c r="S8">
        <f t="shared" ref="S8:S20" si="6">((3*(((SIN(T8))/((T8)^2))-(COS(T8)/(T8))))/T8)^2</f>
        <v>0.67498840317811948</v>
      </c>
      <c r="T8">
        <f t="shared" ref="T8:T20" si="7">B8*$S$4</f>
        <v>1.3820323530982281</v>
      </c>
      <c r="U8">
        <f>($T$21*S8)+((1-$T$21))</f>
        <v>0.71553650563117732</v>
      </c>
      <c r="V8">
        <f t="shared" ref="V8" si="8">(C8-U8)^2</f>
        <v>6.8630621533677313E-2</v>
      </c>
    </row>
    <row r="9" spans="1:22" x14ac:dyDescent="0.25">
      <c r="A9">
        <v>3</v>
      </c>
      <c r="B9">
        <f>[1]EISF!B8</f>
        <v>0.56440000000000001</v>
      </c>
      <c r="C9">
        <f>EISF!C8</f>
        <v>0.38916523066227099</v>
      </c>
      <c r="E9">
        <f t="shared" ref="E9:E20" si="9">(SIN(B9*$F$3)/(B9*$F$3))^2</f>
        <v>0.90016747320216983</v>
      </c>
      <c r="F9">
        <f t="shared" si="0"/>
        <v>0.90016747320216983</v>
      </c>
      <c r="G9">
        <f t="shared" si="1"/>
        <v>0.26112329188080552</v>
      </c>
      <c r="I9" cm="1">
        <f t="array" aca="1" ref="I9" ca="1">1/$I$4*(SUMPRODUCT(SIN(2*$B9*$I$3*SIN((ROW(INDIRECT("1:"&amp;$I$4))*PI())/$I$4))/(2*$B9*$I$3*SIN((ROW(INDIRECT("1:"&amp;$I$4))*PI())/$I$4))))</f>
        <v>0.93287199477314608</v>
      </c>
      <c r="J9">
        <f t="shared" ca="1" si="2"/>
        <v>0.93287199477314608</v>
      </c>
      <c r="K9">
        <f t="shared" ca="1" si="3"/>
        <v>0.29561704533991873</v>
      </c>
      <c r="M9" s="7" cm="1">
        <f t="array" aca="1" ref="M9" ca="1">1/$M$4*(SUMPRODUCT(SIN(2*$B9*$I$3*SIN((ROW(INDIRECT("1:"&amp;$M$4))*PI())/$M$4))/(2*$B9*$I$3*SIN((ROW(INDIRECT("1:"&amp;$M$4))*PI())/$M$4))))</f>
        <v>0.93215852050696091</v>
      </c>
      <c r="N9" s="7">
        <f t="shared" ca="1" si="4"/>
        <v>0.93215852050696091</v>
      </c>
      <c r="O9" s="7">
        <f t="shared" ca="1" si="5"/>
        <v>0.33886761051440378</v>
      </c>
      <c r="P9" s="7"/>
      <c r="S9">
        <f t="shared" si="6"/>
        <v>0.45651942283528441</v>
      </c>
      <c r="T9">
        <f t="shared" si="7"/>
        <v>1.9235981753110727</v>
      </c>
      <c r="U9">
        <f t="shared" ref="U9:U20" si="10">($T$21*S9)+((1-$T$21))</f>
        <v>0.52432348379683558</v>
      </c>
      <c r="V9">
        <f>(C9-U9)^2</f>
        <v>1.826775339038704E-2</v>
      </c>
    </row>
    <row r="10" spans="1:22" x14ac:dyDescent="0.25">
      <c r="A10">
        <v>4</v>
      </c>
      <c r="B10">
        <f>[1]EISF!B9</f>
        <v>0.71899999999999997</v>
      </c>
      <c r="C10">
        <f>EISF!C9</f>
        <v>0.35003515685076497</v>
      </c>
      <c r="E10">
        <f t="shared" si="9"/>
        <v>0.84211476050412992</v>
      </c>
      <c r="F10">
        <f t="shared" si="0"/>
        <v>0.84211476050412992</v>
      </c>
      <c r="G10">
        <f t="shared" si="1"/>
        <v>0.24214233633165275</v>
      </c>
      <c r="I10" cm="1">
        <f t="array" aca="1" ref="I10" ca="1">1/$I$4*(SUMPRODUCT(SIN(2*$B10*$I$3*SIN((ROW(INDIRECT("1:"&amp;$I$4))*PI())/$I$4))/(2*$B10*$I$3*SIN((ROW(INDIRECT("1:"&amp;$I$4))*PI())/$I$4))))</f>
        <v>0.89388036954811168</v>
      </c>
      <c r="J10">
        <f t="shared" ca="1" si="2"/>
        <v>0.89388036954811168</v>
      </c>
      <c r="K10">
        <f t="shared" ca="1" si="3"/>
        <v>0.29576761537382235</v>
      </c>
      <c r="M10" s="7" cm="1">
        <f t="array" aca="1" ref="M10" ca="1">1/$M$4*(SUMPRODUCT(SIN(2*$B10*$I$3*SIN((ROW(INDIRECT("1:"&amp;$M$4))*PI())/$M$4))/(2*$B10*$I$3*SIN((ROW(INDIRECT("1:"&amp;$M$4))*PI())/$M$4))))</f>
        <v>0.89203616022543175</v>
      </c>
      <c r="N10" s="7">
        <f t="shared" ca="1" si="4"/>
        <v>0.89203616022543175</v>
      </c>
      <c r="O10" s="7">
        <f t="shared" ca="1" si="5"/>
        <v>0.330331658461195</v>
      </c>
      <c r="P10" s="7"/>
      <c r="S10">
        <f t="shared" si="6"/>
        <v>0.26512037570320013</v>
      </c>
      <c r="T10">
        <f t="shared" si="7"/>
        <v>2.4505086606106681</v>
      </c>
      <c r="U10">
        <f t="shared" si="10"/>
        <v>0.35680317898785263</v>
      </c>
      <c r="V10">
        <f t="shared" ref="V10:V20" si="11">(C10-U10)^2</f>
        <v>4.5806123648108606E-5</v>
      </c>
    </row>
    <row r="11" spans="1:22" x14ac:dyDescent="0.25">
      <c r="A11">
        <v>5</v>
      </c>
      <c r="B11">
        <f>[1]EISF!B10</f>
        <v>0.86819999999999997</v>
      </c>
      <c r="C11">
        <f>EISF!C10</f>
        <v>0.31729129642829002</v>
      </c>
      <c r="E11">
        <f t="shared" si="9"/>
        <v>0.77676102800107349</v>
      </c>
      <c r="F11">
        <f t="shared" si="0"/>
        <v>0.77676102800107349</v>
      </c>
      <c r="G11">
        <f t="shared" si="1"/>
        <v>0.2111124342315657</v>
      </c>
      <c r="I11" cm="1">
        <f t="array" aca="1" ref="I11" ca="1">1/$I$4*(SUMPRODUCT(SIN(2*$B11*$I$3*SIN((ROW(INDIRECT("1:"&amp;$I$4))*PI())/$I$4))/(2*$B11*$I$3*SIN((ROW(INDIRECT("1:"&amp;$I$4))*PI())/$I$4))))</f>
        <v>0.85004376857025354</v>
      </c>
      <c r="J11">
        <f t="shared" ca="1" si="2"/>
        <v>0.85004376857025354</v>
      </c>
      <c r="K11">
        <f t="shared" ca="1" si="3"/>
        <v>0.28382519657337363</v>
      </c>
      <c r="M11" s="7" cm="1">
        <f t="array" aca="1" ref="M11" ca="1">1/$M$4*(SUMPRODUCT(SIN(2*$B11*$I$3*SIN((ROW(INDIRECT("1:"&amp;$M$4))*PI())/$M$4))/(2*$B11*$I$3*SIN((ROW(INDIRECT("1:"&amp;$M$4))*PI())/$M$4))))</f>
        <v>0.84620976995139552</v>
      </c>
      <c r="N11" s="7">
        <f t="shared" ca="1" si="4"/>
        <v>0.84620976995139552</v>
      </c>
      <c r="O11" s="7">
        <f t="shared" ca="1" si="5"/>
        <v>0.31391864233078698</v>
      </c>
      <c r="P11" s="7"/>
      <c r="S11">
        <f t="shared" si="6"/>
        <v>0.12813551919976313</v>
      </c>
      <c r="T11">
        <f t="shared" si="7"/>
        <v>2.959014769321533</v>
      </c>
      <c r="U11">
        <f t="shared" si="10"/>
        <v>0.23690840803931001</v>
      </c>
      <c r="V11">
        <f t="shared" si="11"/>
        <v>6.4614087457552155E-3</v>
      </c>
    </row>
    <row r="12" spans="1:22" x14ac:dyDescent="0.25">
      <c r="A12">
        <v>6</v>
      </c>
      <c r="B12">
        <f>[1]EISF!B11</f>
        <v>1.0107999999999999</v>
      </c>
      <c r="C12">
        <f>EISF!C11</f>
        <v>0.28592534010278098</v>
      </c>
      <c r="E12">
        <f t="shared" si="9"/>
        <v>0.70772262559763488</v>
      </c>
      <c r="F12">
        <f t="shared" si="0"/>
        <v>0.70772262559763488</v>
      </c>
      <c r="G12">
        <f t="shared" si="1"/>
        <v>0.1779129500508273</v>
      </c>
      <c r="I12" cm="1">
        <f t="array" aca="1" ref="I12" ca="1">1/$I$4*(SUMPRODUCT(SIN(2*$B12*$I$3*SIN((ROW(INDIRECT("1:"&amp;$I$4))*PI())/$I$4))/(2*$B12*$I$3*SIN((ROW(INDIRECT("1:"&amp;$I$4))*PI())/$I$4))))</f>
        <v>0.8038303216689402</v>
      </c>
      <c r="J12">
        <f t="shared" ca="1" si="2"/>
        <v>0.8038303216689402</v>
      </c>
      <c r="K12">
        <f t="shared" ca="1" si="3"/>
        <v>0.26822556993104368</v>
      </c>
      <c r="M12" s="7" cm="1">
        <f t="array" aca="1" ref="M12" ca="1">1/$M$4*(SUMPRODUCT(SIN(2*$B12*$I$3*SIN((ROW(INDIRECT("1:"&amp;$M$4))*PI())/$M$4))/(2*$B12*$I$3*SIN((ROW(INDIRECT("1:"&amp;$M$4))*PI())/$M$4))))</f>
        <v>0.79696251024708953</v>
      </c>
      <c r="N12" s="7">
        <f t="shared" ca="1" si="4"/>
        <v>0.79696251024708953</v>
      </c>
      <c r="O12" s="7">
        <f t="shared" ca="1" si="5"/>
        <v>0.29527230103574498</v>
      </c>
      <c r="P12" s="7"/>
      <c r="S12">
        <f t="shared" si="6"/>
        <v>4.8094324194750897E-2</v>
      </c>
      <c r="T12">
        <f t="shared" si="7"/>
        <v>3.445026639979504</v>
      </c>
      <c r="U12">
        <f t="shared" si="10"/>
        <v>0.16685306771537578</v>
      </c>
      <c r="V12">
        <f t="shared" si="11"/>
        <v>1.4178206051500419E-2</v>
      </c>
    </row>
    <row r="13" spans="1:22" x14ac:dyDescent="0.25">
      <c r="A13">
        <v>7</v>
      </c>
      <c r="B13">
        <f>[1]EISF!B12</f>
        <v>1.1456999999999999</v>
      </c>
      <c r="C13">
        <f>EISF!C12</f>
        <v>0.25357287008476098</v>
      </c>
      <c r="E13">
        <f t="shared" si="9"/>
        <v>0.63833648026252532</v>
      </c>
      <c r="F13">
        <f t="shared" si="0"/>
        <v>0.63833648026252532</v>
      </c>
      <c r="G13">
        <f t="shared" si="1"/>
        <v>0.14804303571702659</v>
      </c>
      <c r="I13" cm="1">
        <f t="array" aca="1" ref="I13" ca="1">1/$I$4*(SUMPRODUCT(SIN(2*$B13*$I$3*SIN((ROW(INDIRECT("1:"&amp;$I$4))*PI())/$I$4))/(2*$B13*$I$3*SIN((ROW(INDIRECT("1:"&amp;$I$4))*PI())/$I$4))))</f>
        <v>0.75752083829320749</v>
      </c>
      <c r="J13">
        <f t="shared" ca="1" si="2"/>
        <v>0.75752083829320749</v>
      </c>
      <c r="K13">
        <f t="shared" ca="1" si="3"/>
        <v>0.25396355466142134</v>
      </c>
      <c r="M13" s="7" cm="1">
        <f t="array" aca="1" ref="M13" ca="1">1/$M$4*(SUMPRODUCT(SIN(2*$B13*$I$3*SIN((ROW(INDIRECT("1:"&amp;$M$4))*PI())/$M$4))/(2*$B13*$I$3*SIN((ROW(INDIRECT("1:"&amp;$M$4))*PI())/$M$4))))</f>
        <v>0.74649369082624417</v>
      </c>
      <c r="N13" s="7">
        <f t="shared" ca="1" si="4"/>
        <v>0.74649369082624417</v>
      </c>
      <c r="O13" s="7">
        <f t="shared" ca="1" si="5"/>
        <v>0.27088381836341918</v>
      </c>
      <c r="P13" s="7"/>
      <c r="S13">
        <f t="shared" si="6"/>
        <v>1.1523983455667028E-2</v>
      </c>
      <c r="T13">
        <f t="shared" si="7"/>
        <v>3.9047952329090996</v>
      </c>
      <c r="U13">
        <f t="shared" si="10"/>
        <v>0.13484520393875019</v>
      </c>
      <c r="V13">
        <f t="shared" si="11"/>
        <v>1.4096258708478597E-2</v>
      </c>
    </row>
    <row r="14" spans="1:22" x14ac:dyDescent="0.25">
      <c r="A14">
        <v>8</v>
      </c>
      <c r="B14">
        <f>[1]EISF!B13</f>
        <v>1.2719</v>
      </c>
      <c r="C14">
        <f>EISF!C13</f>
        <v>0.22602868877190899</v>
      </c>
      <c r="E14">
        <f t="shared" si="9"/>
        <v>0.57141439413084127</v>
      </c>
      <c r="F14">
        <f t="shared" si="0"/>
        <v>0.57141439413084127</v>
      </c>
      <c r="G14">
        <f t="shared" si="1"/>
        <v>0.1192912854662872</v>
      </c>
      <c r="I14" cm="1">
        <f t="array" aca="1" ref="I14" ca="1">1/$I$4*(SUMPRODUCT(SIN(2*$B14*$I$3*SIN((ROW(INDIRECT("1:"&amp;$I$4))*PI())/$I$4))/(2*$B14*$I$3*SIN((ROW(INDIRECT("1:"&amp;$I$4))*PI())/$I$4))))</f>
        <v>0.71303566658524453</v>
      </c>
      <c r="J14">
        <f ca="1">($J$21*I14)+((1-$J$21))</f>
        <v>0.71303566658524453</v>
      </c>
      <c r="K14">
        <f t="shared" ca="1" si="3"/>
        <v>0.23717579643887873</v>
      </c>
      <c r="M14" s="7" cm="1">
        <f t="array" aca="1" ref="M14" ca="1">1/$M$4*(SUMPRODUCT(SIN(2*$B14*$I$3*SIN((ROW(INDIRECT("1:"&amp;$M$4))*PI())/$M$4))/(2*$B14*$I$3*SIN((ROW(INDIRECT("1:"&amp;$M$4))*PI())/$M$4))))</f>
        <v>0.69676486493000267</v>
      </c>
      <c r="N14" s="7">
        <f t="shared" ca="1" si="4"/>
        <v>0.69676486493000267</v>
      </c>
      <c r="O14" s="7">
        <f t="shared" ca="1" si="5"/>
        <v>0.24390519008538292</v>
      </c>
      <c r="P14" s="7"/>
      <c r="S14">
        <f t="shared" si="6"/>
        <v>6.054863310760132E-4</v>
      </c>
      <c r="T14">
        <f t="shared" si="7"/>
        <v>4.3349123302235171</v>
      </c>
      <c r="U14">
        <f t="shared" si="10"/>
        <v>0.125288886946716</v>
      </c>
      <c r="V14">
        <f t="shared" si="11"/>
        <v>1.0148507671779156E-2</v>
      </c>
    </row>
    <row r="15" spans="1:22" x14ac:dyDescent="0.25">
      <c r="A15">
        <v>9</v>
      </c>
      <c r="B15">
        <f>[1]EISF!B14</f>
        <v>1.3884000000000001</v>
      </c>
      <c r="C15">
        <f>EISF!C14</f>
        <v>0.20289728137608801</v>
      </c>
      <c r="E15">
        <f t="shared" si="9"/>
        <v>0.50916698492989687</v>
      </c>
      <c r="F15">
        <f t="shared" si="0"/>
        <v>0.50916698492989687</v>
      </c>
      <c r="G15">
        <f t="shared" si="1"/>
        <v>9.3801131314937974E-2</v>
      </c>
      <c r="I15" cm="1">
        <f t="array" aca="1" ref="I15" ca="1">1/$I$4*(SUMPRODUCT(SIN(2*$B15*$I$3*SIN((ROW(INDIRECT("1:"&amp;$I$4))*PI())/$I$4))/(2*$B15*$I$3*SIN((ROW(INDIRECT("1:"&amp;$I$4))*PI())/$I$4))))</f>
        <v>0.67187477295227405</v>
      </c>
      <c r="J15">
        <f t="shared" ref="J15:J20" ca="1" si="12">($J$21*I15)+((1-$J$21))</f>
        <v>0.67187477295227405</v>
      </c>
      <c r="K15">
        <f t="shared" ca="1" si="3"/>
        <v>0.21993988760509167</v>
      </c>
      <c r="M15" s="7" cm="1">
        <f t="array" aca="1" ref="M15" ca="1">1/$M$4*(SUMPRODUCT(SIN(2*$B15*$I$3*SIN((ROW(INDIRECT("1:"&amp;$M$4))*PI())/$M$4))/(2*$B15*$I$3*SIN((ROW(INDIRECT("1:"&amp;$M$4))*PI())/$M$4))))</f>
        <v>0.64944354624395861</v>
      </c>
      <c r="N15" s="7">
        <f t="shared" ca="1" si="4"/>
        <v>0.64944354624395861</v>
      </c>
      <c r="O15" s="7">
        <f t="shared" ca="1" si="5"/>
        <v>0.21736735927070175</v>
      </c>
      <c r="P15" s="7"/>
      <c r="S15">
        <f t="shared" si="6"/>
        <v>9.5675365076125399E-4</v>
      </c>
      <c r="T15">
        <f t="shared" si="7"/>
        <v>4.7319697140359551</v>
      </c>
      <c r="U15">
        <f t="shared" si="10"/>
        <v>0.12559633052778302</v>
      </c>
      <c r="V15">
        <f t="shared" si="11"/>
        <v>5.9754370020520635E-3</v>
      </c>
    </row>
    <row r="16" spans="1:22" x14ac:dyDescent="0.25">
      <c r="A16">
        <v>10</v>
      </c>
      <c r="B16">
        <f>[1]EISF!B15</f>
        <v>1.4944</v>
      </c>
      <c r="C16">
        <f>EISF!C15</f>
        <v>0.183216821065423</v>
      </c>
      <c r="E16">
        <f t="shared" si="9"/>
        <v>0.45307228914313924</v>
      </c>
      <c r="F16">
        <f t="shared" si="0"/>
        <v>0.45307228914313924</v>
      </c>
      <c r="G16">
        <f t="shared" si="1"/>
        <v>7.2821973651443314E-2</v>
      </c>
      <c r="I16" cm="1">
        <f t="array" aca="1" ref="I16" ca="1">1/$I$4*(SUMPRODUCT(SIN(2*$B16*$I$3*SIN((ROW(INDIRECT("1:"&amp;$I$4))*PI())/$I$4))/(2*$B16*$I$3*SIN((ROW(INDIRECT("1:"&amp;$I$4))*PI())/$I$4))))</f>
        <v>0.63502401594806446</v>
      </c>
      <c r="J16">
        <f t="shared" ca="1" si="12"/>
        <v>0.63502401594806446</v>
      </c>
      <c r="K16">
        <f t="shared" ca="1" si="3"/>
        <v>0.20412974134772113</v>
      </c>
      <c r="M16" s="7" cm="1">
        <f t="array" aca="1" ref="M16" ca="1">1/$M$4*(SUMPRODUCT(SIN(2*$B16*$I$3*SIN((ROW(INDIRECT("1:"&amp;$M$4))*PI())/$M$4))/(2*$B16*$I$3*SIN((ROW(INDIRECT("1:"&amp;$M$4))*PI())/$M$4))))</f>
        <v>0.60578124031915626</v>
      </c>
      <c r="N16" s="7">
        <f t="shared" ca="1" si="4"/>
        <v>0.60578124031915626</v>
      </c>
      <c r="O16" s="7">
        <f t="shared" ca="1" si="5"/>
        <v>0.19285419981912374</v>
      </c>
      <c r="P16" s="7"/>
      <c r="S16">
        <f t="shared" si="6"/>
        <v>4.1044697596374366E-3</v>
      </c>
      <c r="T16">
        <f t="shared" si="7"/>
        <v>5.0932408100369715</v>
      </c>
      <c r="U16">
        <f t="shared" si="10"/>
        <v>0.12835134091008232</v>
      </c>
      <c r="V16">
        <f t="shared" si="11"/>
        <v>3.0102209126760819E-3</v>
      </c>
    </row>
    <row r="17" spans="1:22" x14ac:dyDescent="0.25">
      <c r="A17">
        <v>11</v>
      </c>
      <c r="B17">
        <f>[1]EISF!B16</f>
        <v>1.5891</v>
      </c>
      <c r="C17">
        <f>EISF!C16</f>
        <v>0.16662955830128701</v>
      </c>
      <c r="E17">
        <f t="shared" si="9"/>
        <v>0.40404024656855902</v>
      </c>
      <c r="F17">
        <f t="shared" si="0"/>
        <v>0.40404024656855902</v>
      </c>
      <c r="G17">
        <f t="shared" si="1"/>
        <v>5.6363834903539814E-2</v>
      </c>
      <c r="I17" cm="1">
        <f t="array" aca="1" ref="I17" ca="1">1/$I$4*(SUMPRODUCT(SIN(2*$B17*$I$3*SIN((ROW(INDIRECT("1:"&amp;$I$4))*PI())/$I$4))/(2*$B17*$I$3*SIN((ROW(INDIRECT("1:"&amp;$I$4))*PI())/$I$4))))</f>
        <v>0.60306195531263973</v>
      </c>
      <c r="J17">
        <f t="shared" ca="1" si="12"/>
        <v>0.60306195531263973</v>
      </c>
      <c r="K17">
        <f t="shared" ca="1" si="3"/>
        <v>0.190473237161075</v>
      </c>
      <c r="M17" s="7" cm="1">
        <f t="array" aca="1" ref="M17" ca="1">1/$M$4*(SUMPRODUCT(SIN(2*$B17*$I$3*SIN((ROW(INDIRECT("1:"&amp;$M$4))*PI())/$M$4))/(2*$B17*$I$3*SIN((ROW(INDIRECT("1:"&amp;$M$4))*PI())/$M$4))))</f>
        <v>0.56669933425516295</v>
      </c>
      <c r="N17" s="7">
        <f t="shared" ca="1" si="4"/>
        <v>0.56669933425516295</v>
      </c>
      <c r="O17" s="7">
        <f ca="1">(C17-N17)^2</f>
        <v>0.1600558256317845</v>
      </c>
      <c r="P17" s="7"/>
      <c r="S17">
        <f t="shared" si="6"/>
        <v>6.4911210919982509E-3</v>
      </c>
      <c r="T17">
        <f t="shared" si="7"/>
        <v>5.4159990439171253</v>
      </c>
      <c r="U17">
        <f t="shared" si="10"/>
        <v>0.13044023615099717</v>
      </c>
      <c r="V17">
        <f t="shared" si="11"/>
        <v>1.3096670376974583E-3</v>
      </c>
    </row>
    <row r="18" spans="1:22" x14ac:dyDescent="0.25">
      <c r="B18">
        <f>[1]EISF!B17</f>
        <v>1.6717</v>
      </c>
      <c r="C18">
        <f>EISF!C17</f>
        <v>0.152957406815286</v>
      </c>
      <c r="E18">
        <f t="shared" si="9"/>
        <v>0.36251941140722777</v>
      </c>
      <c r="F18">
        <f t="shared" si="0"/>
        <v>0.36251941140722777</v>
      </c>
      <c r="G18">
        <f t="shared" si="1"/>
        <v>4.3916233768593022E-2</v>
      </c>
      <c r="I18" cm="1">
        <f t="array" aca="1" ref="I18" ca="1">1/$I$4*(SUMPRODUCT(SIN(2*$B18*$I$3*SIN((ROW(INDIRECT("1:"&amp;$I$4))*PI())/$I$4))/(2*$B18*$I$3*SIN((ROW(INDIRECT("1:"&amp;$I$4))*PI())/$I$4))))</f>
        <v>0.57623212283711323</v>
      </c>
      <c r="J18">
        <f t="shared" ca="1" si="12"/>
        <v>0.57623212283711323</v>
      </c>
      <c r="K18">
        <f t="shared" ca="1" si="3"/>
        <v>0.17916148522335845</v>
      </c>
      <c r="M18" s="7" cm="1">
        <f t="array" aca="1" ref="M18" ca="1">1/$M$4*(SUMPRODUCT(SIN(2*$B18*$I$3*SIN((ROW(INDIRECT("1:"&amp;$M$4))*PI())/$M$4))/(2*$B18*$I$3*SIN((ROW(INDIRECT("1:"&amp;$M$4))*PI())/$M$4))))</f>
        <v>0.53283051227580613</v>
      </c>
      <c r="N18" s="7">
        <f t="shared" ca="1" si="4"/>
        <v>0.53283051227580613</v>
      </c>
      <c r="O18" s="7">
        <f t="shared" ref="O18:O20" ca="1" si="13">(C19-N18)^2</f>
        <v>0.15278619229815446</v>
      </c>
      <c r="P18" s="7"/>
      <c r="S18">
        <f t="shared" si="6"/>
        <v>7.3926822589758792E-3</v>
      </c>
      <c r="T18">
        <f t="shared" si="7"/>
        <v>5.6975178413669738</v>
      </c>
      <c r="U18">
        <f t="shared" si="10"/>
        <v>0.13122931950203293</v>
      </c>
      <c r="V18">
        <f t="shared" si="11"/>
        <v>4.7210977829234899E-4</v>
      </c>
    </row>
    <row r="19" spans="1:22" x14ac:dyDescent="0.25">
      <c r="B19">
        <f>[1]EISF!B18</f>
        <v>1.7417</v>
      </c>
      <c r="C19">
        <f>EISF!C18</f>
        <v>0.14195176854809399</v>
      </c>
      <c r="E19">
        <f t="shared" si="9"/>
        <v>0.32848179349666062</v>
      </c>
      <c r="F19">
        <f t="shared" si="0"/>
        <v>0.32848179349666062</v>
      </c>
      <c r="G19">
        <f t="shared" si="1"/>
        <v>3.4793450207312893E-2</v>
      </c>
      <c r="I19" cm="1">
        <f t="array" aca="1" ref="I19" ca="1">1/$I$4*(SUMPRODUCT(SIN(2*$B19*$I$3*SIN((ROW(INDIRECT("1:"&amp;$I$4))*PI())/$I$4))/(2*$B19*$I$3*SIN((ROW(INDIRECT("1:"&amp;$I$4))*PI())/$I$4))))</f>
        <v>0.55444234700855122</v>
      </c>
      <c r="J19">
        <f t="shared" ca="1" si="12"/>
        <v>0.55444234700855122</v>
      </c>
      <c r="K19">
        <f t="shared" ca="1" si="3"/>
        <v>0.1701484773186426</v>
      </c>
      <c r="M19" s="7" cm="1">
        <f t="array" aca="1" ref="M19" ca="1">1/$M$4*(SUMPRODUCT(SIN(2*$B19*$I$3*SIN((ROW(INDIRECT("1:"&amp;$M$4))*PI())/$M$4))/(2*$B19*$I$3*SIN((ROW(INDIRECT("1:"&amp;$M$4))*PI())/$M$4))))</f>
        <v>0.50445765356676497</v>
      </c>
      <c r="N19" s="7">
        <f t="shared" ca="1" si="4"/>
        <v>0.50445765356676497</v>
      </c>
      <c r="O19" s="7">
        <f t="shared" ca="1" si="13"/>
        <v>0.13764265041680962</v>
      </c>
      <c r="P19" s="7"/>
      <c r="S19">
        <f t="shared" si="6"/>
        <v>7.2146256081700357E-3</v>
      </c>
      <c r="T19">
        <f t="shared" si="7"/>
        <v>5.9360930934431169</v>
      </c>
      <c r="U19">
        <f t="shared" si="10"/>
        <v>0.13107347701032149</v>
      </c>
      <c r="V19">
        <f t="shared" si="11"/>
        <v>1.183372267807729E-4</v>
      </c>
    </row>
    <row r="20" spans="1:22" ht="15.75" thickBot="1" x14ac:dyDescent="0.3">
      <c r="B20">
        <f>[1]EISF!B19</f>
        <v>1.7982</v>
      </c>
      <c r="C20">
        <f>EISF!C19</f>
        <v>0.13345542929201801</v>
      </c>
      <c r="D20" s="8"/>
      <c r="E20">
        <f t="shared" si="9"/>
        <v>0.3019018019214898</v>
      </c>
      <c r="F20">
        <f>($F$21*E20)+((1-$F$21))</f>
        <v>0.3019018019214898</v>
      </c>
      <c r="G20">
        <f t="shared" si="1"/>
        <v>2.8374180452026863E-2</v>
      </c>
      <c r="I20" cm="1">
        <f t="array" aca="1" ref="I20" ca="1">1/$I$4*(SUMPRODUCT(SIN(2*$B20*$I$3*SIN((ROW(INDIRECT("1:"&amp;$I$4))*PI())/$I$4))/(2*$B20*$I$3*SIN((ROW(INDIRECT("1:"&amp;$I$4))*PI())/$I$4))))</f>
        <v>0.53758437760817701</v>
      </c>
      <c r="J20">
        <f t="shared" ca="1" si="12"/>
        <v>0.53758437760817701</v>
      </c>
      <c r="K20">
        <f ca="1">(C20-J20)^2</f>
        <v>0.1633202068671247</v>
      </c>
      <c r="M20" s="7" cm="1">
        <f t="array" aca="1" ref="M20" ca="1">1/$M$4*(SUMPRODUCT(SIN(2*$B20*$I$3*SIN((ROW(INDIRECT("1:"&amp;$M$4))*PI())/$M$4))/(2*$B20*$I$3*SIN((ROW(INDIRECT("1:"&amp;$M$4))*PI())/$M$4))))</f>
        <v>0.48186895604375435</v>
      </c>
      <c r="N20" s="7">
        <f t="shared" ca="1" si="4"/>
        <v>0.48186895604375435</v>
      </c>
      <c r="O20" s="7">
        <f t="shared" ca="1" si="13"/>
        <v>0.23219769079869765</v>
      </c>
      <c r="P20" s="7"/>
      <c r="S20">
        <f t="shared" si="6"/>
        <v>6.5489222487143638E-3</v>
      </c>
      <c r="T20">
        <f t="shared" si="7"/>
        <v>6.1286574040474324</v>
      </c>
      <c r="U20">
        <f t="shared" si="10"/>
        <v>0.13049082609664467</v>
      </c>
      <c r="V20">
        <f t="shared" si="11"/>
        <v>8.7888721060178098E-6</v>
      </c>
    </row>
    <row r="21" spans="1:22" ht="15.75" thickBot="1" x14ac:dyDescent="0.3">
      <c r="B21" s="9"/>
      <c r="C21" s="10"/>
      <c r="E21" s="1" t="s">
        <v>28</v>
      </c>
      <c r="F21" s="1">
        <v>1</v>
      </c>
      <c r="G21" s="1">
        <f>SUM(G7:G20)</f>
        <v>1.8900278592361905</v>
      </c>
      <c r="I21" s="2" t="s">
        <v>28</v>
      </c>
      <c r="J21" s="2">
        <v>1</v>
      </c>
      <c r="K21" s="2">
        <f ca="1">SUM(K7:K20)</f>
        <v>3.1843959673691948</v>
      </c>
      <c r="L21" s="2"/>
      <c r="M21" s="3" t="s">
        <v>28</v>
      </c>
      <c r="N21" s="3">
        <v>1</v>
      </c>
      <c r="O21" s="3">
        <f ca="1">SUM(O7:O19)</f>
        <v>3.1462614025948805</v>
      </c>
      <c r="P21" s="3"/>
      <c r="S21" s="4" t="s">
        <v>28</v>
      </c>
      <c r="T21" s="4">
        <v>0.87524105955123876</v>
      </c>
      <c r="V21" s="4">
        <f>SUM(V7:V20)</f>
        <v>0.23335885161043726</v>
      </c>
    </row>
    <row r="23" spans="1:22" x14ac:dyDescent="0.25">
      <c r="F23" t="s">
        <v>2</v>
      </c>
    </row>
    <row r="61" spans="5:13" x14ac:dyDescent="0.25">
      <c r="E61" s="1"/>
      <c r="H61" s="2"/>
    </row>
    <row r="62" spans="5:13" x14ac:dyDescent="0.25">
      <c r="F62" s="1"/>
      <c r="J62" s="1" t="s">
        <v>9</v>
      </c>
      <c r="M62" t="s">
        <v>69</v>
      </c>
    </row>
    <row r="63" spans="5:13" x14ac:dyDescent="0.25">
      <c r="F63" s="1"/>
      <c r="I63" t="s">
        <v>10</v>
      </c>
      <c r="J63" s="1">
        <v>0.99</v>
      </c>
    </row>
    <row r="64" spans="5:13" x14ac:dyDescent="0.25">
      <c r="E64" s="4">
        <v>9.3809550237942823</v>
      </c>
      <c r="F64" s="1"/>
      <c r="L64" t="s">
        <v>29</v>
      </c>
      <c r="M64">
        <v>0.41948447136634054</v>
      </c>
    </row>
    <row r="65" spans="1:15" x14ac:dyDescent="0.25">
      <c r="A65" t="s">
        <v>14</v>
      </c>
      <c r="B65" t="s">
        <v>5</v>
      </c>
      <c r="C65" t="s">
        <v>15</v>
      </c>
      <c r="D65" t="s">
        <v>16</v>
      </c>
      <c r="E65" s="4" t="s">
        <v>25</v>
      </c>
      <c r="F65" s="4" t="s">
        <v>26</v>
      </c>
      <c r="G65" s="4" t="s">
        <v>27</v>
      </c>
      <c r="I65" s="1" t="s">
        <v>17</v>
      </c>
      <c r="J65" s="1" t="s">
        <v>18</v>
      </c>
      <c r="K65" s="1" t="s">
        <v>19</v>
      </c>
    </row>
    <row r="66" spans="1:15" x14ac:dyDescent="0.25">
      <c r="B66">
        <v>0</v>
      </c>
      <c r="E66">
        <v>1</v>
      </c>
      <c r="G66">
        <v>1</v>
      </c>
      <c r="I66">
        <v>1</v>
      </c>
      <c r="J66">
        <v>1</v>
      </c>
      <c r="M66">
        <f>$M$64*I66+(1-$M$64)*E66</f>
        <v>1</v>
      </c>
      <c r="N66">
        <v>1</v>
      </c>
    </row>
    <row r="67" spans="1:15" x14ac:dyDescent="0.25">
      <c r="A67">
        <v>1</v>
      </c>
      <c r="B67">
        <v>0.24349999999999999</v>
      </c>
      <c r="C67">
        <f>C7</f>
        <v>0.58526092433066101</v>
      </c>
      <c r="E67">
        <f>((3*(((SIN(F67))/((F67)^2))-(COS(F67)/(F67))))/F67)^2</f>
        <v>0.3210242360202028</v>
      </c>
      <c r="F67">
        <f>B67*$E$64</f>
        <v>2.2842625482939076</v>
      </c>
      <c r="G67">
        <f>($F$81*E67)+((1-$F$81))</f>
        <v>0.37748646841777539</v>
      </c>
      <c r="H67">
        <f>(B67-G67)^2</f>
        <v>1.7952373719067525E-2</v>
      </c>
      <c r="I67">
        <f>(SIN(B67*$J$63)/(B67*$J$63))^2</f>
        <v>0.98077869133942763</v>
      </c>
      <c r="J67">
        <f>($F$21*I67)+((1-$F$21))</f>
        <v>0.98077869133942763</v>
      </c>
      <c r="K67">
        <f>(G67-J67)^2</f>
        <v>0.36396150623774848</v>
      </c>
      <c r="M67">
        <f>$M$64*I67+(1-$M$64)*E67</f>
        <v>0.59778098494137577</v>
      </c>
      <c r="N67">
        <f>($N$81*M67)+((1-$N$81))</f>
        <v>0.59778098494137577</v>
      </c>
      <c r="O67">
        <f>(C67-N67)^2</f>
        <v>1.5675191769597114E-4</v>
      </c>
    </row>
    <row r="68" spans="1:15" x14ac:dyDescent="0.25">
      <c r="A68">
        <v>2</v>
      </c>
      <c r="B68">
        <v>0.40550000000000003</v>
      </c>
      <c r="C68">
        <f t="shared" ref="C68:C80" si="14">C8</f>
        <v>0.45356203829957398</v>
      </c>
      <c r="E68">
        <f t="shared" ref="E68:E80" si="15">((3*(((SIN(F68))/((F68)^2))-(COS(F68)/(F68))))/F68)^2</f>
        <v>1.688983906475849E-2</v>
      </c>
      <c r="F68">
        <f t="shared" ref="F68:F80" si="16">B68*$E$64</f>
        <v>3.8039772621485817</v>
      </c>
      <c r="G68">
        <f t="shared" ref="G68:G80" si="17">($F$81*E68)+((1-$F$81))</f>
        <v>9.8643264332515537E-2</v>
      </c>
      <c r="H68">
        <f t="shared" ref="H68:H80" si="18">(B68-G68)^2</f>
        <v>9.416105622450445E-2</v>
      </c>
      <c r="I68">
        <f>(SIN(B68*$J$63)/(B68*$J$63))^2</f>
        <v>0.94742175242957982</v>
      </c>
      <c r="J68">
        <f t="shared" ref="J68:J79" si="19">($F$21*I68)+((1-$F$21))</f>
        <v>0.94742175242957982</v>
      </c>
      <c r="K68">
        <f t="shared" ref="K68:K80" si="20">(G68-J68)^2</f>
        <v>0.72042492185633822</v>
      </c>
      <c r="M68">
        <f>$M$64*I68+(1-$M$64)*E68</f>
        <v>0.40723352683210995</v>
      </c>
      <c r="N68">
        <f t="shared" ref="N68:N79" si="21">($N$81*M68)+((1-$N$81))</f>
        <v>0.40723352683210995</v>
      </c>
      <c r="O68">
        <f t="shared" ref="O68:O80" si="22">(C68-N68)^2</f>
        <v>2.146330974790946E-3</v>
      </c>
    </row>
    <row r="69" spans="1:15" x14ac:dyDescent="0.25">
      <c r="A69">
        <v>3</v>
      </c>
      <c r="B69">
        <v>0.56440000000000001</v>
      </c>
      <c r="C69">
        <f t="shared" si="14"/>
        <v>0.38916523066227099</v>
      </c>
      <c r="E69">
        <f t="shared" si="15"/>
        <v>5.734881188591094E-3</v>
      </c>
      <c r="F69">
        <f t="shared" si="16"/>
        <v>5.294611015429493</v>
      </c>
      <c r="G69">
        <f t="shared" si="17"/>
        <v>8.8415929881811142E-2</v>
      </c>
      <c r="H69">
        <f t="shared" si="18"/>
        <v>0.22656083500627694</v>
      </c>
      <c r="I69">
        <f t="shared" ref="I69:I80" si="23">(SIN(B69*$J$63)/(B69*$J$63))^2</f>
        <v>0.90016747320216983</v>
      </c>
      <c r="J69">
        <f t="shared" si="19"/>
        <v>0.90016747320216983</v>
      </c>
      <c r="K69">
        <f t="shared" si="20"/>
        <v>0.65894056808298418</v>
      </c>
      <c r="M69">
        <f t="shared" ref="M69:M79" si="24">$M$64*I69+(1-$M$64)*E69</f>
        <v>0.3809354642222329</v>
      </c>
      <c r="N69">
        <f t="shared" si="21"/>
        <v>0.3809354642222329</v>
      </c>
      <c r="O69">
        <f t="shared" si="22"/>
        <v>6.7729055657577195E-5</v>
      </c>
    </row>
    <row r="70" spans="1:15" x14ac:dyDescent="0.25">
      <c r="A70">
        <v>4</v>
      </c>
      <c r="B70">
        <v>0.71899999999999997</v>
      </c>
      <c r="C70">
        <f t="shared" si="14"/>
        <v>0.35003515685076497</v>
      </c>
      <c r="E70">
        <f t="shared" si="15"/>
        <v>2.9901831828409993E-3</v>
      </c>
      <c r="F70">
        <f t="shared" si="16"/>
        <v>6.7449066621080886</v>
      </c>
      <c r="G70">
        <f t="shared" si="17"/>
        <v>8.589947533463968E-2</v>
      </c>
      <c r="H70">
        <f t="shared" si="18"/>
        <v>0.40081627433155442</v>
      </c>
      <c r="I70">
        <f t="shared" si="23"/>
        <v>0.84211476050412992</v>
      </c>
      <c r="J70">
        <f t="shared" si="19"/>
        <v>0.84211476050412992</v>
      </c>
      <c r="K70">
        <f t="shared" si="20"/>
        <v>0.57186155752397339</v>
      </c>
      <c r="M70">
        <f t="shared" si="24"/>
        <v>0.35498991291096582</v>
      </c>
      <c r="N70">
        <f t="shared" si="21"/>
        <v>0.35498991291096582</v>
      </c>
      <c r="O70">
        <f t="shared" si="22"/>
        <v>2.454960761609704E-5</v>
      </c>
    </row>
    <row r="71" spans="1:15" x14ac:dyDescent="0.25">
      <c r="A71">
        <v>5</v>
      </c>
      <c r="B71">
        <v>0.86819999999999997</v>
      </c>
      <c r="C71">
        <f t="shared" si="14"/>
        <v>0.31729129642829002</v>
      </c>
      <c r="E71">
        <f t="shared" si="15"/>
        <v>3.3404963482655303E-4</v>
      </c>
      <c r="F71">
        <f t="shared" si="16"/>
        <v>8.1445451516581961</v>
      </c>
      <c r="G71">
        <f t="shared" si="17"/>
        <v>8.3464220406486309E-2</v>
      </c>
      <c r="H71">
        <f t="shared" si="18"/>
        <v>0.61581024377423976</v>
      </c>
      <c r="I71">
        <f t="shared" si="23"/>
        <v>0.77676102800107349</v>
      </c>
      <c r="J71">
        <f t="shared" si="19"/>
        <v>0.77676102800107349</v>
      </c>
      <c r="K71">
        <f t="shared" si="20"/>
        <v>0.48066046342084612</v>
      </c>
      <c r="M71">
        <f t="shared" si="24"/>
        <v>0.32603311020935677</v>
      </c>
      <c r="N71">
        <f t="shared" si="21"/>
        <v>0.32603311020935677</v>
      </c>
      <c r="O71">
        <f t="shared" si="22"/>
        <v>7.6419308182848613E-5</v>
      </c>
    </row>
    <row r="72" spans="1:15" x14ac:dyDescent="0.25">
      <c r="A72">
        <v>6</v>
      </c>
      <c r="B72">
        <v>1.0107999999999999</v>
      </c>
      <c r="C72">
        <f t="shared" si="14"/>
        <v>0.28592534010278098</v>
      </c>
      <c r="E72">
        <f t="shared" si="15"/>
        <v>1.0961473792382593E-3</v>
      </c>
      <c r="F72">
        <f t="shared" si="16"/>
        <v>9.4822693380512604</v>
      </c>
      <c r="G72">
        <f t="shared" si="17"/>
        <v>8.4162943665036516E-2</v>
      </c>
      <c r="H72">
        <f t="shared" si="18"/>
        <v>0.8586562341731262</v>
      </c>
      <c r="I72">
        <f t="shared" si="23"/>
        <v>0.70772262559763488</v>
      </c>
      <c r="J72">
        <f t="shared" si="19"/>
        <v>0.70772262559763488</v>
      </c>
      <c r="K72">
        <f t="shared" si="20"/>
        <v>0.38882667693188322</v>
      </c>
      <c r="M72">
        <f t="shared" si="24"/>
        <v>0.29751498204814136</v>
      </c>
      <c r="N72">
        <f t="shared" si="21"/>
        <v>0.29751498204814136</v>
      </c>
      <c r="O72">
        <f t="shared" si="22"/>
        <v>1.3431980042165684E-4</v>
      </c>
    </row>
    <row r="73" spans="1:15" x14ac:dyDescent="0.25">
      <c r="A73">
        <v>7</v>
      </c>
      <c r="B73">
        <v>1.1456999999999999</v>
      </c>
      <c r="C73">
        <f t="shared" si="14"/>
        <v>0.25357287008476098</v>
      </c>
      <c r="E73">
        <f t="shared" si="15"/>
        <v>1.6222252923141786E-5</v>
      </c>
      <c r="F73">
        <f t="shared" si="16"/>
        <v>10.747760170761108</v>
      </c>
      <c r="G73">
        <f t="shared" si="17"/>
        <v>8.317282289800601E-2</v>
      </c>
      <c r="H73">
        <f t="shared" si="18"/>
        <v>1.128964002080332</v>
      </c>
      <c r="I73">
        <f t="shared" si="23"/>
        <v>0.63833648026252532</v>
      </c>
      <c r="J73">
        <f t="shared" si="19"/>
        <v>0.63833648026252532</v>
      </c>
      <c r="K73">
        <f t="shared" si="20"/>
        <v>0.30820668645834942</v>
      </c>
      <c r="M73">
        <f t="shared" si="24"/>
        <v>0.26778165824650718</v>
      </c>
      <c r="N73">
        <f t="shared" si="21"/>
        <v>0.26778165824650718</v>
      </c>
      <c r="O73">
        <f t="shared" si="22"/>
        <v>2.0188966102537896E-4</v>
      </c>
    </row>
    <row r="74" spans="1:15" x14ac:dyDescent="0.25">
      <c r="A74">
        <v>8</v>
      </c>
      <c r="B74">
        <v>1.2719</v>
      </c>
      <c r="C74">
        <f t="shared" si="14"/>
        <v>0.22602868877190899</v>
      </c>
      <c r="E74">
        <f t="shared" si="15"/>
        <v>3.2456352062608206E-4</v>
      </c>
      <c r="F74">
        <f t="shared" si="16"/>
        <v>11.931636694763949</v>
      </c>
      <c r="G74">
        <f t="shared" si="17"/>
        <v>8.3455523138092944E-2</v>
      </c>
      <c r="H74">
        <f t="shared" si="18"/>
        <v>1.4124002745835722</v>
      </c>
      <c r="I74">
        <f t="shared" si="23"/>
        <v>0.57141439413084127</v>
      </c>
      <c r="J74">
        <f t="shared" si="19"/>
        <v>0.57141439413084127</v>
      </c>
      <c r="K74">
        <f t="shared" si="20"/>
        <v>0.2381038597805176</v>
      </c>
      <c r="M74">
        <f t="shared" si="24"/>
        <v>0.23988787921684518</v>
      </c>
      <c r="N74">
        <f t="shared" si="21"/>
        <v>0.23988787921684518</v>
      </c>
      <c r="O74">
        <f t="shared" si="22"/>
        <v>1.9207715978901066E-4</v>
      </c>
    </row>
    <row r="75" spans="1:15" x14ac:dyDescent="0.25">
      <c r="A75">
        <v>9</v>
      </c>
      <c r="B75">
        <v>1.3884000000000001</v>
      </c>
      <c r="C75">
        <f t="shared" si="14"/>
        <v>0.20289728137608801</v>
      </c>
      <c r="E75">
        <f t="shared" si="15"/>
        <v>2.3288006030691518E-4</v>
      </c>
      <c r="F75">
        <f t="shared" si="16"/>
        <v>13.024517955035982</v>
      </c>
      <c r="G75">
        <f t="shared" si="17"/>
        <v>8.3371463886351138E-2</v>
      </c>
      <c r="H75">
        <f t="shared" si="18"/>
        <v>1.7030994800709334</v>
      </c>
      <c r="I75">
        <f t="shared" si="23"/>
        <v>0.50916698492989687</v>
      </c>
      <c r="J75">
        <f t="shared" si="19"/>
        <v>0.50916698492989687</v>
      </c>
      <c r="K75">
        <f t="shared" si="20"/>
        <v>0.1813018257407446</v>
      </c>
      <c r="M75">
        <f t="shared" si="24"/>
        <v>0.21372283400182857</v>
      </c>
      <c r="N75">
        <f t="shared" si="21"/>
        <v>0.21372283400182857</v>
      </c>
      <c r="O75">
        <f t="shared" si="22"/>
        <v>1.171925896526783E-4</v>
      </c>
    </row>
    <row r="76" spans="1:15" x14ac:dyDescent="0.25">
      <c r="A76">
        <v>10</v>
      </c>
      <c r="B76">
        <v>1.4944</v>
      </c>
      <c r="C76">
        <f t="shared" si="14"/>
        <v>0.183216821065423</v>
      </c>
      <c r="E76">
        <f t="shared" si="15"/>
        <v>5.1820580092857188E-7</v>
      </c>
      <c r="F76">
        <f t="shared" si="16"/>
        <v>14.018899187558175</v>
      </c>
      <c r="G76">
        <f t="shared" si="17"/>
        <v>8.3158424767243749E-2</v>
      </c>
      <c r="H76">
        <f t="shared" si="18"/>
        <v>1.9916027836654313</v>
      </c>
      <c r="I76">
        <f t="shared" si="23"/>
        <v>0.45307228914313924</v>
      </c>
      <c r="J76">
        <f t="shared" si="19"/>
        <v>0.45307228914313924</v>
      </c>
      <c r="K76">
        <f t="shared" si="20"/>
        <v>0.13683626705750837</v>
      </c>
      <c r="M76">
        <f t="shared" si="24"/>
        <v>0.19005709052846204</v>
      </c>
      <c r="N76">
        <f t="shared" si="21"/>
        <v>0.19005709052846204</v>
      </c>
      <c r="O76">
        <f t="shared" si="22"/>
        <v>4.6789286326984307E-5</v>
      </c>
    </row>
    <row r="77" spans="1:15" x14ac:dyDescent="0.25">
      <c r="A77">
        <v>11</v>
      </c>
      <c r="B77">
        <v>1.5891</v>
      </c>
      <c r="C77">
        <f t="shared" si="14"/>
        <v>0.16662955830128701</v>
      </c>
      <c r="E77">
        <f t="shared" si="15"/>
        <v>1.0097715577098341E-4</v>
      </c>
      <c r="F77">
        <f t="shared" si="16"/>
        <v>14.907275628311494</v>
      </c>
      <c r="G77">
        <f t="shared" si="17"/>
        <v>8.3250529756909872E-2</v>
      </c>
      <c r="H77">
        <f t="shared" si="18"/>
        <v>2.2675826270313948</v>
      </c>
      <c r="I77">
        <f t="shared" si="23"/>
        <v>0.40404024656855902</v>
      </c>
      <c r="J77">
        <f t="shared" si="19"/>
        <v>0.40404024656855902</v>
      </c>
      <c r="K77">
        <f t="shared" si="20"/>
        <v>0.10290604241209805</v>
      </c>
      <c r="M77">
        <f t="shared" si="24"/>
        <v>0.16954722804950018</v>
      </c>
      <c r="N77">
        <f t="shared" si="21"/>
        <v>0.16954722804950018</v>
      </c>
      <c r="O77">
        <f t="shared" si="22"/>
        <v>8.5127967596383018E-6</v>
      </c>
    </row>
    <row r="78" spans="1:15" x14ac:dyDescent="0.25">
      <c r="A78">
        <v>12</v>
      </c>
      <c r="B78">
        <v>1.6717</v>
      </c>
      <c r="C78">
        <f t="shared" si="14"/>
        <v>0.152957406815286</v>
      </c>
      <c r="E78">
        <f t="shared" si="15"/>
        <v>1.4919718263213216E-4</v>
      </c>
      <c r="F78">
        <f t="shared" si="16"/>
        <v>15.682142513276901</v>
      </c>
      <c r="G78">
        <f t="shared" si="17"/>
        <v>8.3294739905204959E-2</v>
      </c>
      <c r="H78">
        <f t="shared" si="18"/>
        <v>2.5230312702968138</v>
      </c>
      <c r="I78">
        <f t="shared" si="23"/>
        <v>0.36251941140722777</v>
      </c>
      <c r="J78">
        <f t="shared" si="19"/>
        <v>0.36251941140722777</v>
      </c>
      <c r="K78">
        <f t="shared" si="20"/>
        <v>7.7966417175412542E-2</v>
      </c>
      <c r="M78">
        <f t="shared" si="24"/>
        <v>0.15215787493554422</v>
      </c>
      <c r="N78">
        <f t="shared" si="21"/>
        <v>0.15215787493554422</v>
      </c>
      <c r="O78">
        <f t="shared" si="22"/>
        <v>6.3925122672341078E-7</v>
      </c>
    </row>
    <row r="79" spans="1:15" x14ac:dyDescent="0.25">
      <c r="A79">
        <v>13</v>
      </c>
      <c r="B79">
        <v>1.7417</v>
      </c>
      <c r="C79">
        <f t="shared" si="14"/>
        <v>0.14195176854809399</v>
      </c>
      <c r="E79">
        <f t="shared" si="15"/>
        <v>7.5154106463967097E-5</v>
      </c>
      <c r="F79">
        <f t="shared" si="16"/>
        <v>16.338809364942502</v>
      </c>
      <c r="G79">
        <f t="shared" si="17"/>
        <v>8.3226854099437045E-2</v>
      </c>
      <c r="H79">
        <f t="shared" si="18"/>
        <v>2.7505331756733105</v>
      </c>
      <c r="I79">
        <f t="shared" si="23"/>
        <v>0.32848179349666062</v>
      </c>
      <c r="J79">
        <f t="shared" si="19"/>
        <v>0.32848179349666062</v>
      </c>
      <c r="K79">
        <f t="shared" si="20"/>
        <v>6.0149985298735817E-2</v>
      </c>
      <c r="M79">
        <f t="shared" si="24"/>
        <v>0.13783663962425702</v>
      </c>
      <c r="N79">
        <f t="shared" si="21"/>
        <v>0.13783663962425702</v>
      </c>
      <c r="O79">
        <f t="shared" si="22"/>
        <v>1.6934286059799659E-5</v>
      </c>
    </row>
    <row r="80" spans="1:15" ht="15.75" thickBot="1" x14ac:dyDescent="0.3">
      <c r="A80">
        <v>14</v>
      </c>
      <c r="B80">
        <v>1.7982</v>
      </c>
      <c r="C80">
        <f t="shared" si="14"/>
        <v>0.13345542929201801</v>
      </c>
      <c r="D80" s="8"/>
      <c r="E80">
        <f t="shared" si="15"/>
        <v>1.3166001245924527E-5</v>
      </c>
      <c r="F80">
        <f t="shared" si="16"/>
        <v>16.868833323786877</v>
      </c>
      <c r="G80">
        <f t="shared" si="17"/>
        <v>8.3170020797951896E-2</v>
      </c>
      <c r="H80">
        <f t="shared" si="18"/>
        <v>2.9413278295617773</v>
      </c>
      <c r="I80">
        <f t="shared" si="23"/>
        <v>0.3019018019214898</v>
      </c>
      <c r="J80">
        <f>($F$21*I80)+((1-$F$21))</f>
        <v>0.3019018019214898</v>
      </c>
      <c r="K80">
        <f t="shared" si="20"/>
        <v>4.78435920734753E-2</v>
      </c>
      <c r="M80">
        <f>$M$64*I80+(1-$M$64)*E80</f>
        <v>0.12665076085175508</v>
      </c>
      <c r="N80">
        <f>($N$81*M80)+((1-$N$81))</f>
        <v>0.12665076085175508</v>
      </c>
      <c r="O80">
        <f t="shared" si="22"/>
        <v>4.6303512581910247E-5</v>
      </c>
    </row>
    <row r="81" spans="1:15" ht="15.75" thickBot="1" x14ac:dyDescent="0.3">
      <c r="B81" s="9"/>
      <c r="C81" s="10"/>
      <c r="E81" s="4" t="s">
        <v>28</v>
      </c>
      <c r="F81" s="4">
        <v>0.91684205034562527</v>
      </c>
      <c r="H81" s="4">
        <f>SUM(H67:H80)</f>
        <v>18.932498460192335</v>
      </c>
      <c r="I81" s="1" t="s">
        <v>28</v>
      </c>
      <c r="J81" s="1">
        <v>1</v>
      </c>
      <c r="K81" s="1">
        <f>SUM(K67:K80)</f>
        <v>4.3379903700506146</v>
      </c>
      <c r="M81" t="s">
        <v>30</v>
      </c>
      <c r="N81">
        <v>1</v>
      </c>
      <c r="O81">
        <f>SUM(O67:O80)</f>
        <v>3.2364392077872204E-3</v>
      </c>
    </row>
    <row r="85" spans="1:15" x14ac:dyDescent="0.25">
      <c r="M85" t="s">
        <v>39</v>
      </c>
      <c r="N85" t="s">
        <v>38</v>
      </c>
    </row>
    <row r="86" spans="1:15" x14ac:dyDescent="0.25">
      <c r="F86" s="1"/>
      <c r="J86" s="1" t="s">
        <v>9</v>
      </c>
      <c r="L86" t="s">
        <v>35</v>
      </c>
      <c r="M86">
        <v>0.56084997125259506</v>
      </c>
      <c r="N86">
        <f>M86+M87+M88</f>
        <v>0.99999999999999956</v>
      </c>
    </row>
    <row r="87" spans="1:15" x14ac:dyDescent="0.25">
      <c r="F87" s="1"/>
      <c r="G87" t="s">
        <v>10</v>
      </c>
      <c r="H87" s="1">
        <v>0.99</v>
      </c>
      <c r="I87" t="s">
        <v>10</v>
      </c>
      <c r="J87" s="1">
        <v>1.08</v>
      </c>
      <c r="L87" t="s">
        <v>36</v>
      </c>
      <c r="M87">
        <v>0</v>
      </c>
    </row>
    <row r="88" spans="1:15" x14ac:dyDescent="0.25">
      <c r="E88" s="4">
        <v>4.123831070450283</v>
      </c>
      <c r="F88" s="1"/>
      <c r="G88" t="s">
        <v>33</v>
      </c>
      <c r="H88" s="3">
        <v>2</v>
      </c>
      <c r="L88" t="s">
        <v>37</v>
      </c>
      <c r="M88">
        <v>0.43915002874740455</v>
      </c>
    </row>
    <row r="89" spans="1:15" x14ac:dyDescent="0.25">
      <c r="A89" t="s">
        <v>14</v>
      </c>
      <c r="B89" t="s">
        <v>5</v>
      </c>
      <c r="C89" t="s">
        <v>15</v>
      </c>
      <c r="D89" t="s">
        <v>16</v>
      </c>
      <c r="E89" s="4" t="s">
        <v>25</v>
      </c>
      <c r="F89" s="4" t="s">
        <v>26</v>
      </c>
      <c r="G89" s="3" t="s">
        <v>22</v>
      </c>
      <c r="H89" s="3"/>
      <c r="I89" s="1" t="s">
        <v>17</v>
      </c>
      <c r="J89" s="1" t="s">
        <v>18</v>
      </c>
      <c r="K89" s="1" t="s">
        <v>19</v>
      </c>
    </row>
    <row r="90" spans="1:15" x14ac:dyDescent="0.25">
      <c r="B90">
        <v>0</v>
      </c>
      <c r="E90">
        <v>1</v>
      </c>
      <c r="G90">
        <v>1</v>
      </c>
      <c r="I90">
        <v>1</v>
      </c>
      <c r="J90">
        <v>1</v>
      </c>
      <c r="M90">
        <f>$M$64*G90+(1-$M$64)*E90</f>
        <v>1</v>
      </c>
    </row>
    <row r="91" spans="1:15" x14ac:dyDescent="0.25">
      <c r="A91">
        <v>1</v>
      </c>
      <c r="B91">
        <v>0.24349999999999999</v>
      </c>
      <c r="C91">
        <f>C7</f>
        <v>0.58526092433066101</v>
      </c>
      <c r="E91">
        <f>((3*(((SIN(F91))/((F91)^2))-(COS(F91)/(F91))))/F91)^2</f>
        <v>0.81492469591375061</v>
      </c>
      <c r="F91">
        <f>B91*$E$88</f>
        <v>1.0041528656546439</v>
      </c>
      <c r="G91" s="7" cm="1">
        <f t="array" aca="1" ref="G91" ca="1">1/$H$88*(SUMPRODUCT(SIN(2*$B91*$H$87*SIN((ROW(INDIRECT("1:"&amp;$H$88))*PI())/$H$88))/(2*$B91*$H$87*SIN((ROW(INDIRECT("1:"&amp;$H$88))*PI())/$H$88))))</f>
        <v>0.98085311614692594</v>
      </c>
      <c r="H91" s="7"/>
      <c r="I91">
        <f>(SIN(B91*$J$87)/(B91*$J$87))^2</f>
        <v>0.97715869946211509</v>
      </c>
      <c r="J91">
        <f>($F$21*I91)+((1-$F$21))</f>
        <v>0.97715869946211509</v>
      </c>
      <c r="K91">
        <f ca="1">(G91-J91)^2</f>
        <v>1.3648714641008812E-5</v>
      </c>
      <c r="M91">
        <f ca="1">$M$86*E91+$M$87*G91+$M$88*I91</f>
        <v>0.8861697632358212</v>
      </c>
      <c r="N91">
        <f ca="1">($N$81*M91)+((1-$N$81))</f>
        <v>0.8861697632358212</v>
      </c>
      <c r="O91">
        <f ca="1">(C91-N91)^2</f>
        <v>9.054612933125164E-2</v>
      </c>
    </row>
    <row r="92" spans="1:15" x14ac:dyDescent="0.25">
      <c r="A92">
        <v>2</v>
      </c>
      <c r="B92">
        <v>0.40550000000000003</v>
      </c>
      <c r="C92">
        <f t="shared" ref="C92:C104" si="25">C8</f>
        <v>0.45356203829957398</v>
      </c>
      <c r="E92">
        <f t="shared" ref="E92:E104" si="26">((3*(((SIN(F92))/((F92)^2))-(COS(F92)/(F92))))/F92)^2</f>
        <v>0.55785227169832785</v>
      </c>
      <c r="F92">
        <f t="shared" ref="F92:F104" si="27">B92*$E$88</f>
        <v>1.6722134990675899</v>
      </c>
      <c r="G92" s="7" cm="1">
        <f t="array" aca="1" ref="G92" ca="1">1/$H$88*(SUMPRODUCT(SIN(2*$B92*$H$87*SIN((ROW(INDIRECT("1:"&amp;$H$88))*PI())/$H$88))/(2*$B92*$H$87*SIN((ROW(INDIRECT("1:"&amp;$H$88))*PI())/$H$88))))</f>
        <v>0.94798576067326645</v>
      </c>
      <c r="H92" s="7"/>
      <c r="I92">
        <f t="shared" ref="I92:I104" si="28">(SIN(B92*$J$87)/(B92*$J$87))^2</f>
        <v>0.93768215482954276</v>
      </c>
      <c r="J92">
        <f t="shared" ref="J92:J103" si="29">($F$21*I92)+((1-$F$21))</f>
        <v>0.93768215482954276</v>
      </c>
      <c r="K92">
        <f t="shared" ref="K92:K104" ca="1" si="30">(G92-J92)^2</f>
        <v>1.0616429338281709E-4</v>
      </c>
      <c r="M92">
        <f t="shared" ref="M92:M104" ca="1" si="31">$M$86*E92+$M$87*G92+$M$88*I92</f>
        <v>0.72465457579452397</v>
      </c>
      <c r="N92">
        <f t="shared" ref="N92:N103" ca="1" si="32">($N$81*M92)+((1-$N$81))</f>
        <v>0.72465457579452397</v>
      </c>
      <c r="O92">
        <f t="shared" ref="O92:O104" ca="1" si="33">(C92-N92)^2</f>
        <v>7.3491163885450864E-2</v>
      </c>
    </row>
    <row r="93" spans="1:15" x14ac:dyDescent="0.25">
      <c r="A93">
        <v>3</v>
      </c>
      <c r="B93">
        <v>0.56440000000000001</v>
      </c>
      <c r="C93">
        <f t="shared" si="25"/>
        <v>0.38916523066227099</v>
      </c>
      <c r="E93">
        <f t="shared" si="26"/>
        <v>0.30602311572736968</v>
      </c>
      <c r="F93">
        <f t="shared" si="27"/>
        <v>2.3274902561621396</v>
      </c>
      <c r="G93" s="7" cm="1">
        <f t="array" aca="1" ref="G93" ca="1">1/$H$88*(SUMPRODUCT(SIN(2*$B93*$H$87*SIN((ROW(INDIRECT("1:"&amp;$H$88))*PI())/$H$88))/(2*$B93*$H$87*SIN((ROW(INDIRECT("1:"&amp;$H$88))*PI())/$H$88))))</f>
        <v>0.90223893770011387</v>
      </c>
      <c r="H93" s="7"/>
      <c r="I93">
        <f t="shared" si="28"/>
        <v>0.88212425731233413</v>
      </c>
      <c r="J93">
        <f t="shared" si="29"/>
        <v>0.88212425731233413</v>
      </c>
      <c r="K93">
        <f t="shared" ca="1" si="30"/>
        <v>4.0460036710253128E-4</v>
      </c>
      <c r="M93">
        <f t="shared" ca="1" si="31"/>
        <v>0.55901794861581922</v>
      </c>
      <c r="N93">
        <f t="shared" ca="1" si="32"/>
        <v>0.55901794861581922</v>
      </c>
      <c r="O93">
        <f t="shared" ca="1" si="33"/>
        <v>2.8849945796207605E-2</v>
      </c>
    </row>
    <row r="94" spans="1:15" x14ac:dyDescent="0.25">
      <c r="A94">
        <v>4</v>
      </c>
      <c r="B94">
        <v>0.71899999999999997</v>
      </c>
      <c r="C94">
        <f t="shared" si="25"/>
        <v>0.35003515685076497</v>
      </c>
      <c r="E94">
        <f t="shared" si="26"/>
        <v>0.12684346900760665</v>
      </c>
      <c r="F94">
        <f t="shared" si="27"/>
        <v>2.9650345396537534</v>
      </c>
      <c r="G94" s="7" cm="1">
        <f t="array" aca="1" ref="G94" ca="1">1/$H$88*(SUMPRODUCT(SIN(2*$B94*$H$87*SIN((ROW(INDIRECT("1:"&amp;$H$88))*PI())/$H$88))/(2*$B94*$H$87*SIN((ROW(INDIRECT("1:"&amp;$H$88))*PI())/$H$88))))</f>
        <v>0.84742034392185539</v>
      </c>
      <c r="H94" s="7"/>
      <c r="I94">
        <f t="shared" si="28"/>
        <v>0.81448739070051834</v>
      </c>
      <c r="J94">
        <f t="shared" si="29"/>
        <v>0.81448739070051834</v>
      </c>
      <c r="K94">
        <f t="shared" ca="1" si="30"/>
        <v>1.0845794078787742E-3</v>
      </c>
      <c r="M94">
        <f t="shared" ca="1" si="31"/>
        <v>0.42882231698702677</v>
      </c>
      <c r="N94">
        <f t="shared" ca="1" si="32"/>
        <v>0.42882231698702677</v>
      </c>
      <c r="O94">
        <f t="shared" ca="1" si="33"/>
        <v>6.207416602336961E-3</v>
      </c>
    </row>
    <row r="95" spans="1:15" x14ac:dyDescent="0.25">
      <c r="A95">
        <v>5</v>
      </c>
      <c r="B95">
        <v>0.86819999999999997</v>
      </c>
      <c r="C95">
        <f t="shared" si="25"/>
        <v>0.31729129642829002</v>
      </c>
      <c r="E95">
        <f t="shared" si="26"/>
        <v>3.3894375517121246E-2</v>
      </c>
      <c r="F95">
        <f t="shared" si="27"/>
        <v>3.5803101353649356</v>
      </c>
      <c r="G95" s="7" cm="1">
        <f t="array" aca="1" ref="G95" ca="1">1/$H$88*(SUMPRODUCT(SIN(2*$B95*$H$87*SIN((ROW(INDIRECT("1:"&amp;$H$88))*PI())/$H$88))/(2*$B95*$H$87*SIN((ROW(INDIRECT("1:"&amp;$H$88))*PI())/$H$88))))</f>
        <v>0.78767070781878679</v>
      </c>
      <c r="H95" s="7"/>
      <c r="I95">
        <f t="shared" si="28"/>
        <v>0.73921347726592768</v>
      </c>
      <c r="J95">
        <f t="shared" si="29"/>
        <v>0.73921347726592768</v>
      </c>
      <c r="K95">
        <f t="shared" ca="1" si="30"/>
        <v>2.3481031928529422E-3</v>
      </c>
      <c r="M95">
        <f t="shared" ca="1" si="31"/>
        <v>0.34363527932620314</v>
      </c>
      <c r="N95">
        <f t="shared" ca="1" si="32"/>
        <v>0.34363527932620314</v>
      </c>
      <c r="O95">
        <f t="shared" ca="1" si="33"/>
        <v>6.9400543492553898E-4</v>
      </c>
    </row>
    <row r="96" spans="1:15" x14ac:dyDescent="0.25">
      <c r="A96">
        <v>6</v>
      </c>
      <c r="B96">
        <v>1.0107999999999999</v>
      </c>
      <c r="C96">
        <f t="shared" si="25"/>
        <v>0.28592534010278098</v>
      </c>
      <c r="E96">
        <f t="shared" si="26"/>
        <v>2.9077353911584609E-3</v>
      </c>
      <c r="F96">
        <f t="shared" si="27"/>
        <v>4.1683684460111454</v>
      </c>
      <c r="G96" s="7" cm="1">
        <f t="array" aca="1" ref="G96" ca="1">1/$H$88*(SUMPRODUCT(SIN(2*$B96*$H$87*SIN((ROW(INDIRECT("1:"&amp;$H$88))*PI())/$H$88))/(2*$B96*$H$87*SIN((ROW(INDIRECT("1:"&amp;$H$88))*PI())/$H$88))))</f>
        <v>0.7270230522798975</v>
      </c>
      <c r="H96" s="7"/>
      <c r="I96">
        <f t="shared" si="28"/>
        <v>0.66077900244050447</v>
      </c>
      <c r="J96">
        <f t="shared" si="29"/>
        <v>0.66077900244050447</v>
      </c>
      <c r="K96">
        <f t="shared" ca="1" si="30"/>
        <v>4.3882741391239877E-3</v>
      </c>
      <c r="M96">
        <f t="shared" ca="1" si="31"/>
        <v>0.29181192122797023</v>
      </c>
      <c r="N96">
        <f t="shared" ca="1" si="32"/>
        <v>0.29181192122797023</v>
      </c>
      <c r="O96">
        <f t="shared" ca="1" si="33"/>
        <v>3.4651837343434334E-5</v>
      </c>
    </row>
    <row r="97" spans="1:15" x14ac:dyDescent="0.25">
      <c r="A97">
        <v>7</v>
      </c>
      <c r="B97">
        <v>1.1456999999999999</v>
      </c>
      <c r="C97">
        <f t="shared" si="25"/>
        <v>0.25357287008476098</v>
      </c>
      <c r="E97">
        <f t="shared" si="26"/>
        <v>9.0563292626304594E-4</v>
      </c>
      <c r="F97">
        <f t="shared" si="27"/>
        <v>4.7246732574148886</v>
      </c>
      <c r="G97" s="7" cm="1">
        <f t="array" aca="1" ref="G97" ca="1">1/$H$88*(SUMPRODUCT(SIN(2*$B97*$H$87*SIN((ROW(INDIRECT("1:"&amp;$H$88))*PI())/$H$88))/(2*$B97*$H$87*SIN((ROW(INDIRECT("1:"&amp;$H$88))*PI())/$H$88))))</f>
        <v>0.66890747796797334</v>
      </c>
      <c r="H97" s="7"/>
      <c r="I97">
        <f t="shared" si="28"/>
        <v>0.583179866921956</v>
      </c>
      <c r="J97">
        <f t="shared" si="29"/>
        <v>0.583179866921956</v>
      </c>
      <c r="K97">
        <f t="shared" ca="1" si="30"/>
        <v>7.3492232956572342E-3</v>
      </c>
      <c r="M97">
        <f t="shared" ca="1" si="31"/>
        <v>0.2566113795243446</v>
      </c>
      <c r="N97">
        <f t="shared" ca="1" si="32"/>
        <v>0.2566113795243446</v>
      </c>
      <c r="O97">
        <f t="shared" ca="1" si="33"/>
        <v>9.2325396144387301E-6</v>
      </c>
    </row>
    <row r="98" spans="1:15" x14ac:dyDescent="0.25">
      <c r="A98">
        <v>8</v>
      </c>
      <c r="B98">
        <v>1.2719</v>
      </c>
      <c r="C98">
        <f t="shared" si="25"/>
        <v>0.22602868877190899</v>
      </c>
      <c r="E98">
        <f t="shared" si="26"/>
        <v>5.3716034288613232E-3</v>
      </c>
      <c r="F98">
        <f t="shared" si="27"/>
        <v>5.2451007385057151</v>
      </c>
      <c r="G98" s="7" cm="1">
        <f t="array" aca="1" ref="G98" ca="1">1/$H$88*(SUMPRODUCT(SIN(2*$B98*$H$87*SIN((ROW(INDIRECT("1:"&amp;$H$88))*PI())/$H$88))/(2*$B98*$H$87*SIN((ROW(INDIRECT("1:"&amp;$H$88))*PI())/$H$88))))</f>
        <v>0.61588117259476294</v>
      </c>
      <c r="H98" s="7"/>
      <c r="I98">
        <f t="shared" si="28"/>
        <v>0.50963216489270269</v>
      </c>
      <c r="J98">
        <f t="shared" si="29"/>
        <v>0.50963216489270269</v>
      </c>
      <c r="K98">
        <f t="shared" ca="1" si="30"/>
        <v>1.1288851637672459E-2</v>
      </c>
      <c r="M98">
        <f t="shared" ca="1" si="31"/>
        <v>0.2268176434918896</v>
      </c>
      <c r="N98">
        <f t="shared" ca="1" si="32"/>
        <v>0.2268176434918896</v>
      </c>
      <c r="O98">
        <f t="shared" ca="1" si="33"/>
        <v>6.2244955017968473E-7</v>
      </c>
    </row>
    <row r="99" spans="1:15" x14ac:dyDescent="0.25">
      <c r="A99">
        <v>9</v>
      </c>
      <c r="B99">
        <v>1.3884000000000001</v>
      </c>
      <c r="C99">
        <f t="shared" si="25"/>
        <v>0.20289728137608801</v>
      </c>
      <c r="E99">
        <f t="shared" si="26"/>
        <v>7.414649467158186E-3</v>
      </c>
      <c r="F99">
        <f t="shared" si="27"/>
        <v>5.7255270582131734</v>
      </c>
      <c r="G99" s="7" cm="1">
        <f t="array" aca="1" ref="G99" ca="1">1/$H$88*(SUMPRODUCT(SIN(2*$B99*$H$87*SIN((ROW(INDIRECT("1:"&amp;$H$88))*PI())/$H$88))/(2*$B99*$H$87*SIN((ROW(INDIRECT("1:"&amp;$H$88))*PI())/$H$88))))</f>
        <v>0.56958004450337019</v>
      </c>
      <c r="H99" s="7"/>
      <c r="I99">
        <f t="shared" si="28"/>
        <v>0.44249878029430179</v>
      </c>
      <c r="J99">
        <f t="shared" si="29"/>
        <v>0.44249878029430179</v>
      </c>
      <c r="K99">
        <f t="shared" ca="1" si="30"/>
        <v>1.614964771297505E-2</v>
      </c>
      <c r="M99">
        <f t="shared" ca="1" si="31"/>
        <v>0.19848185802743781</v>
      </c>
      <c r="N99">
        <f t="shared" ca="1" si="32"/>
        <v>0.19848185802743781</v>
      </c>
      <c r="O99">
        <f t="shared" ca="1" si="33"/>
        <v>1.9495963347805291E-5</v>
      </c>
    </row>
    <row r="100" spans="1:15" x14ac:dyDescent="0.25">
      <c r="A100">
        <v>10</v>
      </c>
      <c r="B100">
        <v>1.4944</v>
      </c>
      <c r="C100">
        <f t="shared" si="25"/>
        <v>0.183216821065423</v>
      </c>
      <c r="E100">
        <f t="shared" si="26"/>
        <v>6.3937004501588481E-3</v>
      </c>
      <c r="F100">
        <f t="shared" si="27"/>
        <v>6.1626531516809022</v>
      </c>
      <c r="G100" s="7" cm="1">
        <f t="array" aca="1" ref="G100" ca="1">1/$H$88*(SUMPRODUCT(SIN(2*$B100*$H$87*SIN((ROW(INDIRECT("1:"&amp;$H$88))*PI())/$H$88))/(2*$B100*$H$87*SIN((ROW(INDIRECT("1:"&amp;$H$88))*PI())/$H$88))))</f>
        <v>0.53069815377237095</v>
      </c>
      <c r="H100" s="7"/>
      <c r="I100">
        <f t="shared" si="28"/>
        <v>0.38318604530366579</v>
      </c>
      <c r="J100">
        <f t="shared" si="29"/>
        <v>0.38318604530366579</v>
      </c>
      <c r="K100">
        <f t="shared" ca="1" si="30"/>
        <v>2.1759822144883038E-2</v>
      </c>
      <c r="M100">
        <f t="shared" ca="1" si="31"/>
        <v>0.17186206952437838</v>
      </c>
      <c r="N100">
        <f t="shared" ca="1" si="32"/>
        <v>0.17186206952437838</v>
      </c>
      <c r="O100">
        <f t="shared" ca="1" si="33"/>
        <v>1.2893038255885523E-4</v>
      </c>
    </row>
    <row r="101" spans="1:15" x14ac:dyDescent="0.25">
      <c r="A101">
        <v>11</v>
      </c>
      <c r="B101">
        <v>1.5891</v>
      </c>
      <c r="C101">
        <f t="shared" si="25"/>
        <v>0.16662955830128701</v>
      </c>
      <c r="E101">
        <f t="shared" si="26"/>
        <v>4.158185800967786E-3</v>
      </c>
      <c r="F101">
        <f t="shared" si="27"/>
        <v>6.5531799540525446</v>
      </c>
      <c r="G101" s="7" cm="1">
        <f t="array" aca="1" ref="G101" ca="1">1/$H$88*(SUMPRODUCT(SIN(2*$B101*$H$87*SIN((ROW(INDIRECT("1:"&amp;$H$88))*PI())/$H$88))/(2*$B101*$H$87*SIN((ROW(INDIRECT("1:"&amp;$H$88))*PI())/$H$88))))</f>
        <v>0.49923320301296698</v>
      </c>
      <c r="H101" s="7"/>
      <c r="I101">
        <f t="shared" si="28"/>
        <v>0.33237777850344341</v>
      </c>
      <c r="J101">
        <f t="shared" si="29"/>
        <v>0.33237777850344341</v>
      </c>
      <c r="K101">
        <f t="shared" ca="1" si="30"/>
        <v>2.7840732688253315E-2</v>
      </c>
      <c r="M101">
        <f t="shared" ca="1" si="31"/>
        <v>0.14829582937172137</v>
      </c>
      <c r="N101">
        <f t="shared" ca="1" si="32"/>
        <v>0.14829582937172137</v>
      </c>
      <c r="O101">
        <f t="shared" ca="1" si="33"/>
        <v>3.3612561646279205E-4</v>
      </c>
    </row>
    <row r="102" spans="1:15" x14ac:dyDescent="0.25">
      <c r="A102">
        <v>12</v>
      </c>
      <c r="B102">
        <v>1.6717</v>
      </c>
      <c r="C102">
        <f t="shared" si="25"/>
        <v>0.152957406815286</v>
      </c>
      <c r="E102">
        <f t="shared" si="26"/>
        <v>2.1592381969460462E-3</v>
      </c>
      <c r="F102">
        <f t="shared" si="27"/>
        <v>6.8938084004717375</v>
      </c>
      <c r="G102" s="7" cm="1">
        <f t="array" aca="1" ref="G102" ca="1">1/$H$88*(SUMPRODUCT(SIN(2*$B102*$H$87*SIN((ROW(INDIRECT("1:"&amp;$H$88))*PI())/$H$88))/(2*$B102*$H$87*SIN((ROW(INDIRECT("1:"&amp;$H$88))*PI())/$H$88))))</f>
        <v>0.47468570357724049</v>
      </c>
      <c r="H102" s="7"/>
      <c r="I102">
        <f t="shared" si="28"/>
        <v>0.29020354093607598</v>
      </c>
      <c r="J102">
        <f t="shared" si="29"/>
        <v>0.29020354093607598</v>
      </c>
      <c r="K102">
        <f t="shared" ca="1" si="30"/>
        <v>3.4033668332761079E-2</v>
      </c>
      <c r="M102">
        <f t="shared" ca="1" si="31"/>
        <v>0.12865390202536106</v>
      </c>
      <c r="N102">
        <f t="shared" ca="1" si="32"/>
        <v>0.12865390202536106</v>
      </c>
      <c r="O102">
        <f t="shared" ca="1" si="33"/>
        <v>5.9066034507390425E-4</v>
      </c>
    </row>
    <row r="103" spans="1:15" x14ac:dyDescent="0.25">
      <c r="A103">
        <v>13</v>
      </c>
      <c r="B103">
        <v>1.7417</v>
      </c>
      <c r="C103">
        <f t="shared" si="25"/>
        <v>0.14195176854809399</v>
      </c>
      <c r="E103">
        <f t="shared" si="26"/>
        <v>8.9055460278055604E-4</v>
      </c>
      <c r="F103">
        <f t="shared" si="27"/>
        <v>7.1824765754032578</v>
      </c>
      <c r="G103" s="7" cm="1">
        <f t="array" aca="1" ref="G103" ca="1">1/$H$88*(SUMPRODUCT(SIN(2*$B103*$H$87*SIN((ROW(INDIRECT("1:"&amp;$H$88))*PI())/$H$88))/(2*$B103*$H$87*SIN((ROW(INDIRECT("1:"&amp;$H$88))*PI())/$H$88))))</f>
        <v>0.45618833164823736</v>
      </c>
      <c r="H103" s="7"/>
      <c r="I103">
        <f t="shared" si="28"/>
        <v>0.25628150159846075</v>
      </c>
      <c r="J103">
        <f t="shared" si="29"/>
        <v>0.25628150159846075</v>
      </c>
      <c r="K103">
        <f t="shared" ca="1" si="30"/>
        <v>3.9962740700550267E-2</v>
      </c>
      <c r="M103">
        <f t="shared" ca="1" si="31"/>
        <v>0.11304549631776038</v>
      </c>
      <c r="N103">
        <f t="shared" ca="1" si="32"/>
        <v>0.11304549631776038</v>
      </c>
      <c r="O103">
        <f t="shared" ca="1" si="33"/>
        <v>8.3557257425415598E-4</v>
      </c>
    </row>
    <row r="104" spans="1:15" ht="15.75" thickBot="1" x14ac:dyDescent="0.3">
      <c r="A104">
        <v>14</v>
      </c>
      <c r="B104">
        <v>1.7982</v>
      </c>
      <c r="C104">
        <f t="shared" si="25"/>
        <v>0.13345542929201801</v>
      </c>
      <c r="D104" s="8"/>
      <c r="E104">
        <f t="shared" si="26"/>
        <v>2.7234843984309245E-4</v>
      </c>
      <c r="F104">
        <f t="shared" si="27"/>
        <v>7.4154730308836987</v>
      </c>
      <c r="G104" s="7" cm="1">
        <f t="array" aca="1" ref="G104" ca="1">1/$H$88*(SUMPRODUCT(SIN(2*$B104*$H$87*SIN((ROW(INDIRECT("1:"&amp;$H$88))*PI())/$H$88))/(2*$B104*$H$87*SIN((ROW(INDIRECT("1:"&amp;$H$88))*PI())/$H$88))))</f>
        <v>0.44288563915573531</v>
      </c>
      <c r="H104" s="7"/>
      <c r="I104">
        <f t="shared" si="28"/>
        <v>0.23024392404658167</v>
      </c>
      <c r="J104">
        <f>($F$21*I104)+((1-$F$21))</f>
        <v>0.23024392404658167</v>
      </c>
      <c r="K104">
        <f t="shared" ca="1" si="30"/>
        <v>4.5216499004562462E-2</v>
      </c>
      <c r="M104">
        <f t="shared" ca="1" si="31"/>
        <v>0.10126437247862825</v>
      </c>
      <c r="N104">
        <f ca="1">($N$81*M104)+((1-$N$81))</f>
        <v>0.10126437247862825</v>
      </c>
      <c r="O104">
        <f t="shared" ca="1" si="33"/>
        <v>1.0362641387628869E-3</v>
      </c>
    </row>
    <row r="105" spans="1:15" ht="15.75" thickBot="1" x14ac:dyDescent="0.3">
      <c r="B105" s="9"/>
      <c r="C105" s="10"/>
      <c r="E105" s="4"/>
      <c r="F105" s="4"/>
      <c r="G105" s="3"/>
      <c r="H105" s="3"/>
      <c r="I105" s="1" t="s">
        <v>28</v>
      </c>
      <c r="J105" s="1">
        <v>1</v>
      </c>
      <c r="K105" s="1">
        <f ca="1">SUM(K91:K104)</f>
        <v>0.21194655563229695</v>
      </c>
      <c r="M105" t="s">
        <v>30</v>
      </c>
      <c r="N105">
        <v>1</v>
      </c>
      <c r="O105">
        <f ca="1">SUM(O91:O104)</f>
        <v>0.20278021689714107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ISF</vt:lpstr>
      <vt:lpstr>ISF_fit</vt:lpstr>
      <vt:lpstr>ISF_comparison</vt:lpstr>
      <vt:lpstr>FWHM_1</vt:lpstr>
      <vt:lpstr>FWHM_2</vt:lpstr>
      <vt:lpstr>EISF</vt:lpstr>
      <vt:lpstr>EISF_Fitting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Porter</cp:lastModifiedBy>
  <dcterms:created xsi:type="dcterms:W3CDTF">2020-08-27T14:15:32Z</dcterms:created>
  <dcterms:modified xsi:type="dcterms:W3CDTF">2022-12-07T10:58:55Z</dcterms:modified>
</cp:coreProperties>
</file>