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2016-Hamburg-Impact-of-War/External Data/"/>
    </mc:Choice>
  </mc:AlternateContent>
  <xr:revisionPtr revIDLastSave="0" documentId="13_ncr:1_{4ECE3BB8-8C7E-2E48-AAD5-53F39B26D71B}" xr6:coauthVersionLast="45" xr6:coauthVersionMax="47" xr10:uidLastSave="{00000000-0000-0000-0000-000000000000}"/>
  <bookViews>
    <workbookView xWindow="0" yWindow="500" windowWidth="28800" windowHeight="16440" activeTab="1" xr2:uid="{E3D52932-A783-EC49-8617-8937D12F747E}"/>
  </bookViews>
  <sheets>
    <sheet name="Calcul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C2" i="2"/>
  <c r="B2" i="2"/>
  <c r="C95" i="1"/>
  <c r="B15" i="2"/>
  <c r="C15" i="2"/>
  <c r="B16" i="2"/>
  <c r="C16" i="2"/>
  <c r="B17" i="2"/>
  <c r="C17" i="2"/>
  <c r="B18" i="2"/>
  <c r="C18" i="2"/>
  <c r="B19" i="2"/>
  <c r="C19" i="2"/>
  <c r="B20" i="2"/>
  <c r="C20" i="2"/>
  <c r="C14" i="2"/>
  <c r="B14" i="2"/>
  <c r="E211" i="1"/>
  <c r="E212" i="1"/>
  <c r="E213" i="1"/>
  <c r="E214" i="1"/>
  <c r="E215" i="1"/>
  <c r="C56" i="2" s="1"/>
  <c r="E216" i="1"/>
  <c r="C57" i="2" s="1"/>
  <c r="E217" i="1"/>
  <c r="C58" i="2" s="1"/>
  <c r="E218" i="1"/>
  <c r="E219" i="1"/>
  <c r="E220" i="1"/>
  <c r="E221" i="1"/>
  <c r="E222" i="1"/>
  <c r="E223" i="1"/>
  <c r="E224" i="1"/>
  <c r="C65" i="2" s="1"/>
  <c r="E225" i="1"/>
  <c r="C66" i="2" s="1"/>
  <c r="E226" i="1"/>
  <c r="C67" i="2" s="1"/>
  <c r="E227" i="1"/>
  <c r="E228" i="1"/>
  <c r="E229" i="1"/>
  <c r="C70" i="2" s="1"/>
  <c r="E230" i="1"/>
  <c r="E231" i="1"/>
  <c r="E210" i="1"/>
  <c r="C51" i="2" s="1"/>
  <c r="C59" i="2"/>
  <c r="D162" i="1"/>
  <c r="B136" i="1"/>
  <c r="C37" i="2"/>
  <c r="C38" i="2"/>
  <c r="C39" i="2"/>
  <c r="C40" i="2"/>
  <c r="C41" i="2"/>
  <c r="C36" i="2"/>
  <c r="B37" i="2"/>
  <c r="B38" i="2"/>
  <c r="B39" i="2"/>
  <c r="B40" i="2"/>
  <c r="B41" i="2"/>
  <c r="B36" i="2"/>
  <c r="B52" i="2"/>
  <c r="C52" i="2"/>
  <c r="B53" i="2"/>
  <c r="C53" i="2"/>
  <c r="B54" i="2"/>
  <c r="C54" i="2"/>
  <c r="B55" i="2"/>
  <c r="C55" i="2"/>
  <c r="B56" i="2"/>
  <c r="B57" i="2"/>
  <c r="B58" i="2"/>
  <c r="B59" i="2"/>
  <c r="B61" i="2"/>
  <c r="C61" i="2"/>
  <c r="B62" i="2"/>
  <c r="C62" i="2"/>
  <c r="B63" i="2"/>
  <c r="C63" i="2"/>
  <c r="B64" i="2"/>
  <c r="C64" i="2"/>
  <c r="B65" i="2"/>
  <c r="B66" i="2"/>
  <c r="B67" i="2"/>
  <c r="B68" i="2"/>
  <c r="C68" i="2"/>
  <c r="B69" i="2"/>
  <c r="C69" i="2"/>
  <c r="B70" i="2"/>
  <c r="B71" i="2"/>
  <c r="C71" i="2"/>
  <c r="B72" i="2"/>
  <c r="C72" i="2"/>
  <c r="B51" i="2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10" i="1"/>
  <c r="I209" i="1"/>
  <c r="C210" i="1"/>
  <c r="C214" i="1"/>
  <c r="C215" i="1"/>
  <c r="C216" i="1"/>
  <c r="C217" i="1"/>
  <c r="C218" i="1"/>
  <c r="C213" i="1"/>
  <c r="B213" i="1"/>
  <c r="B214" i="1"/>
  <c r="B215" i="1"/>
  <c r="B216" i="1"/>
  <c r="B217" i="1"/>
  <c r="B218" i="1"/>
  <c r="B210" i="1"/>
  <c r="D206" i="1"/>
  <c r="B147" i="1" l="1"/>
  <c r="B153" i="1" s="1"/>
  <c r="B128" i="1"/>
  <c r="B117" i="1"/>
  <c r="B119" i="1" s="1"/>
  <c r="C119" i="1" s="1"/>
  <c r="B139" i="1" l="1"/>
  <c r="B132" i="1"/>
  <c r="B157" i="1"/>
  <c r="B160" i="1"/>
  <c r="B158" i="1"/>
  <c r="B159" i="1"/>
  <c r="B161" i="1"/>
  <c r="B156" i="1"/>
  <c r="B135" i="1"/>
  <c r="B131" i="1"/>
  <c r="B138" i="1"/>
  <c r="B143" i="1"/>
  <c r="B142" i="1"/>
  <c r="B134" i="1"/>
  <c r="B140" i="1"/>
  <c r="B130" i="1"/>
  <c r="B141" i="1"/>
  <c r="B133" i="1"/>
  <c r="G82" i="1"/>
  <c r="G85" i="1"/>
  <c r="G84" i="1"/>
  <c r="G83" i="1"/>
  <c r="G81" i="1"/>
  <c r="G80" i="1"/>
  <c r="G79" i="1"/>
  <c r="F85" i="1"/>
  <c r="F84" i="1"/>
  <c r="F83" i="1"/>
  <c r="F82" i="1"/>
  <c r="F81" i="1"/>
  <c r="F80" i="1"/>
  <c r="F79" i="1"/>
  <c r="D86" i="1"/>
  <c r="B86" i="1"/>
  <c r="E55" i="1"/>
  <c r="E56" i="1"/>
  <c r="E57" i="1"/>
  <c r="E58" i="1"/>
  <c r="E59" i="1"/>
  <c r="E60" i="1"/>
  <c r="E54" i="1"/>
  <c r="E65" i="1"/>
  <c r="G65" i="1" s="1"/>
  <c r="B69" i="1" s="1"/>
  <c r="D61" i="1"/>
  <c r="C61" i="1"/>
  <c r="B61" i="1"/>
  <c r="E21" i="1"/>
  <c r="C13" i="1"/>
  <c r="C14" i="1"/>
  <c r="C15" i="1"/>
  <c r="C16" i="1"/>
  <c r="C12" i="1"/>
  <c r="E10" i="1"/>
  <c r="D12" i="1" s="1"/>
  <c r="E9" i="1"/>
  <c r="B13" i="1" s="1"/>
  <c r="B3" i="1"/>
  <c r="B162" i="1" l="1"/>
  <c r="E61" i="1"/>
  <c r="D16" i="1"/>
  <c r="D15" i="1"/>
  <c r="D14" i="1"/>
  <c r="D13" i="1"/>
  <c r="D17" i="1" s="1"/>
  <c r="D87" i="1"/>
  <c r="B87" i="1"/>
  <c r="G86" i="1"/>
  <c r="F86" i="1"/>
  <c r="B74" i="1"/>
  <c r="B73" i="1"/>
  <c r="C17" i="1"/>
  <c r="B72" i="1"/>
  <c r="B12" i="1"/>
  <c r="B15" i="1"/>
  <c r="B14" i="1"/>
  <c r="B16" i="1"/>
  <c r="B68" i="1"/>
  <c r="B71" i="1"/>
  <c r="B70" i="1"/>
  <c r="C79" i="1" l="1"/>
  <c r="C83" i="1"/>
  <c r="E83" i="1" s="1"/>
  <c r="B98" i="1" s="1"/>
  <c r="C82" i="1"/>
  <c r="E82" i="1" s="1"/>
  <c r="B97" i="1" s="1"/>
  <c r="C81" i="1"/>
  <c r="E81" i="1" s="1"/>
  <c r="B96" i="1" s="1"/>
  <c r="B75" i="1"/>
  <c r="C85" i="1"/>
  <c r="E85" i="1" s="1"/>
  <c r="B100" i="1" s="1"/>
  <c r="C84" i="1"/>
  <c r="E84" i="1" s="1"/>
  <c r="B99" i="1" s="1"/>
  <c r="E79" i="1"/>
  <c r="B94" i="1" s="1"/>
  <c r="C80" i="1"/>
  <c r="E80" i="1" s="1"/>
  <c r="B95" i="1" s="1"/>
  <c r="B17" i="1"/>
  <c r="C98" i="1" l="1"/>
  <c r="C100" i="1"/>
  <c r="C99" i="1"/>
  <c r="C96" i="1"/>
  <c r="C97" i="1"/>
  <c r="C86" i="1"/>
  <c r="C87" i="1" s="1"/>
  <c r="E86" i="1"/>
  <c r="B101" i="1"/>
  <c r="C101" i="1" s="1"/>
  <c r="C94" i="1"/>
  <c r="E38" i="1"/>
  <c r="E17" i="1"/>
  <c r="D96" i="1" l="1"/>
  <c r="D99" i="1"/>
  <c r="D95" i="1"/>
  <c r="D100" i="1"/>
  <c r="D97" i="1"/>
  <c r="D98" i="1"/>
  <c r="D94" i="1"/>
  <c r="D101" i="1" s="1"/>
  <c r="E22" i="1"/>
  <c r="B26" i="1" s="1"/>
  <c r="B43" i="1" s="1"/>
  <c r="B29" i="1" l="1"/>
  <c r="B46" i="1" s="1"/>
  <c r="B25" i="1"/>
  <c r="B28" i="1"/>
  <c r="B45" i="1" s="1"/>
  <c r="B27" i="1"/>
  <c r="B44" i="1" s="1"/>
  <c r="B42" i="1"/>
  <c r="B47" i="1" s="1"/>
  <c r="B30" i="1"/>
</calcChain>
</file>

<file path=xl/sharedStrings.xml><?xml version="1.0" encoding="utf-8"?>
<sst xmlns="http://schemas.openxmlformats.org/spreadsheetml/2006/main" count="83" uniqueCount="61">
  <si>
    <t>Estimation de l’armement corsaire à Dunkerque, Saint-Malo et Bayonne (en milliers de lt) Villier 2002, p. 327</t>
  </si>
  <si>
    <t>Dunkerque</t>
  </si>
  <si>
    <t>Saint-Malo</t>
  </si>
  <si>
    <t>Bayonne</t>
  </si>
  <si>
    <t>ratio pour corriger Dunkerque (voir p. 327)</t>
  </si>
  <si>
    <t>ratio pour corriger Bayonne (idem)</t>
  </si>
  <si>
    <t>Autre</t>
  </si>
  <si>
    <t>Donc investissement ?</t>
  </si>
  <si>
    <t>Hypothèse annuelle</t>
  </si>
  <si>
    <t>Armements corsaires pour Atlantique et Manche (p. 328)</t>
  </si>
  <si>
    <t>Rentrées liées à la course</t>
  </si>
  <si>
    <t>Dunkerque (voir p. 332 -- erreur il le compare à 7 300 d’investissement -- note 207 de J. Le May La Guerre de Course...)</t>
  </si>
  <si>
    <t>Saint-Malo (p. 333)</t>
  </si>
  <si>
    <t>inconnue</t>
  </si>
  <si>
    <t>Donc hypothèse de rentrées brutes</t>
  </si>
  <si>
    <t>Estimation de l’armement corsaire à Dunkerque, Saint-Malo et Bayonne (en milliers de lt) Villier 2002, p. 355</t>
  </si>
  <si>
    <t>Armements (p. 351)</t>
  </si>
  <si>
    <t>Autres</t>
  </si>
  <si>
    <t>somme</t>
  </si>
  <si>
    <t>Ratio</t>
  </si>
  <si>
    <t>Prises et rançons</t>
  </si>
  <si>
    <t>Dunkerque (p. 368)</t>
  </si>
  <si>
    <t>Bayonne (p. 364)</t>
  </si>
  <si>
    <t>Valeur des prises Dunkerque (p. 370)</t>
  </si>
  <si>
    <t>Valeur des rançons  Dunkerque (p. 370)</t>
  </si>
  <si>
    <t>Saint-Malo à partir les prises et rançons (p. 357)</t>
  </si>
  <si>
    <t>Nombre de prises Saint-Malo</t>
  </si>
  <si>
    <t>Nombre de rançons Saint-Malo</t>
  </si>
  <si>
    <t>En utilisant les moyennes annuelles, on passe à un ratio de 1,98</t>
  </si>
  <si>
    <t>En utilisant les moyennes sur la période, 1,6</t>
  </si>
  <si>
    <t>Comme Villiers dit que cela a été une mauvaise guerre, je mets un coefficient rectificatif de -25%</t>
  </si>
  <si>
    <t>Rapporte</t>
  </si>
  <si>
    <t>Estimation prises totales Guerre d’Indépendance Américaine p. 657</t>
  </si>
  <si>
    <t>Course royale, p. 672</t>
  </si>
  <si>
    <t>Investissement en course (p. 665)</t>
  </si>
  <si>
    <t>Le Havre</t>
  </si>
  <si>
    <t>Prises et rançoins (p. 656-657)</t>
  </si>
  <si>
    <t>Donc estimation investissement total</t>
  </si>
  <si>
    <t>Répartition annuelle de la course à Dunkerque</t>
  </si>
  <si>
    <t>Donc hypothèse annuelle de retours course privée</t>
  </si>
  <si>
    <t>Hypothèse annuelle d’investissement</t>
  </si>
  <si>
    <t>Répartition prises de la course du Roi (p. 671)</t>
  </si>
  <si>
    <t>Hypothèse annuelle course du Roi</t>
  </si>
  <si>
    <t>Produit de la course royale (p. 379)</t>
  </si>
  <si>
    <t>La course Royale</t>
  </si>
  <si>
    <t>Villiers ne discute pas de la course royale</t>
  </si>
  <si>
    <t>Norman -- Corsairs of France -- Appendix XXII</t>
  </si>
  <si>
    <t>Roll of English Merchant-Vessels captured by the French during the War</t>
  </si>
  <si>
    <t>Crowhurst par Acerra Meyer "Appendice 1 Marine et Révolution"</t>
  </si>
  <si>
    <t>Nombre d’armements (?)</t>
  </si>
  <si>
    <t>Dukerque guerre d’Amérique : 198 armements (voir Villiers p. 670) pour 19 M d’investissement.</t>
  </si>
  <si>
    <t>Armement moyen :</t>
  </si>
  <si>
    <t>Investissement Villiers / Crowhurst</t>
  </si>
  <si>
    <t>Prises en utilisant le ratio de la guerre d’Amérpque</t>
  </si>
  <si>
    <t xml:space="preserve">Valeur par prise : </t>
  </si>
  <si>
    <t>Prises en utilisant Normann</t>
  </si>
  <si>
    <t>year</t>
  </si>
  <si>
    <t>French investment</t>
  </si>
  <si>
    <t>Part de captures privées</t>
  </si>
  <si>
    <t>Ivestissement en utilisant Normann (que pour course privée)</t>
  </si>
  <si>
    <t>French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</si>
</sst>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2A1-6A8D-9E42-88DE-481B3F912E70}">
  <dimension ref="A1:L231"/>
  <sheetViews>
    <sheetView topLeftCell="A23" workbookViewId="0">
      <selection activeCell="C94" sqref="C94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</row>
    <row r="2" spans="1:5" x14ac:dyDescent="0.2">
      <c r="B2" s="1" t="s">
        <v>1</v>
      </c>
      <c r="C2" s="1" t="s">
        <v>2</v>
      </c>
      <c r="D2" s="1" t="s">
        <v>3</v>
      </c>
    </row>
    <row r="3" spans="1:5" x14ac:dyDescent="0.2">
      <c r="A3" s="1">
        <v>1744</v>
      </c>
      <c r="B3" s="1">
        <f>865</f>
        <v>865</v>
      </c>
      <c r="C3" s="1">
        <v>915</v>
      </c>
      <c r="D3" s="1">
        <v>880</v>
      </c>
    </row>
    <row r="4" spans="1:5" x14ac:dyDescent="0.2">
      <c r="A4" s="1">
        <v>1745</v>
      </c>
      <c r="B4" s="1">
        <v>630</v>
      </c>
      <c r="C4" s="1">
        <v>2872</v>
      </c>
      <c r="D4" s="1">
        <v>1690</v>
      </c>
    </row>
    <row r="5" spans="1:5" x14ac:dyDescent="0.2">
      <c r="A5" s="1">
        <v>1746</v>
      </c>
      <c r="B5" s="1">
        <v>747</v>
      </c>
      <c r="C5" s="1">
        <v>2820</v>
      </c>
      <c r="D5" s="1">
        <v>1657</v>
      </c>
    </row>
    <row r="6" spans="1:5" x14ac:dyDescent="0.2">
      <c r="A6" s="1">
        <v>1747</v>
      </c>
      <c r="B6" s="1">
        <v>492</v>
      </c>
      <c r="C6" s="1">
        <v>1655</v>
      </c>
      <c r="D6" s="1">
        <v>1657</v>
      </c>
    </row>
    <row r="7" spans="1:5" x14ac:dyDescent="0.2">
      <c r="A7" s="1">
        <v>1748</v>
      </c>
      <c r="B7" s="1">
        <v>558</v>
      </c>
      <c r="C7" s="1">
        <v>340</v>
      </c>
      <c r="D7" s="1">
        <v>937</v>
      </c>
    </row>
    <row r="9" spans="1:5" x14ac:dyDescent="0.2">
      <c r="A9" s="1" t="s">
        <v>4</v>
      </c>
      <c r="E9" s="1">
        <f>4800/3292</f>
        <v>1.4580801944106927</v>
      </c>
    </row>
    <row r="10" spans="1:5" x14ac:dyDescent="0.2">
      <c r="A10" s="1" t="s">
        <v>5</v>
      </c>
      <c r="E10" s="1">
        <f>7300/6821</f>
        <v>1.0702243072863216</v>
      </c>
    </row>
    <row r="11" spans="1:5" x14ac:dyDescent="0.2">
      <c r="B11" s="1" t="s">
        <v>1</v>
      </c>
      <c r="C11" s="1" t="s">
        <v>2</v>
      </c>
      <c r="D11" s="1" t="s">
        <v>3</v>
      </c>
    </row>
    <row r="12" spans="1:5" x14ac:dyDescent="0.2">
      <c r="A12" s="1">
        <v>1744</v>
      </c>
      <c r="B12" s="1">
        <f>B3*$E$9</f>
        <v>1261.2393681652493</v>
      </c>
      <c r="C12" s="1">
        <f>C3</f>
        <v>915</v>
      </c>
      <c r="D12" s="1">
        <f>D3*$E$10</f>
        <v>941.79739041196297</v>
      </c>
    </row>
    <row r="13" spans="1:5" x14ac:dyDescent="0.2">
      <c r="A13" s="1">
        <v>1745</v>
      </c>
      <c r="B13" s="1">
        <f t="shared" ref="B13:B16" si="0">B4*$E$9</f>
        <v>918.59052247873637</v>
      </c>
      <c r="C13" s="1">
        <f t="shared" ref="C13:C16" si="1">C4</f>
        <v>2872</v>
      </c>
      <c r="D13" s="1">
        <f t="shared" ref="D13:D16" si="2">D4*$E$10</f>
        <v>1808.6790793138834</v>
      </c>
    </row>
    <row r="14" spans="1:5" x14ac:dyDescent="0.2">
      <c r="A14" s="1">
        <v>1746</v>
      </c>
      <c r="B14" s="1">
        <f t="shared" si="0"/>
        <v>1089.1859052247873</v>
      </c>
      <c r="C14" s="1">
        <f t="shared" si="1"/>
        <v>2820</v>
      </c>
      <c r="D14" s="1">
        <f t="shared" si="2"/>
        <v>1773.3616771734348</v>
      </c>
    </row>
    <row r="15" spans="1:5" x14ac:dyDescent="0.2">
      <c r="A15" s="1">
        <v>1747</v>
      </c>
      <c r="B15" s="1">
        <f t="shared" si="0"/>
        <v>717.37545565006076</v>
      </c>
      <c r="C15" s="1">
        <f t="shared" si="1"/>
        <v>1655</v>
      </c>
      <c r="D15" s="1">
        <f t="shared" si="2"/>
        <v>1773.3616771734348</v>
      </c>
    </row>
    <row r="16" spans="1:5" x14ac:dyDescent="0.2">
      <c r="A16" s="1">
        <v>1748</v>
      </c>
      <c r="B16" s="1">
        <f t="shared" si="0"/>
        <v>813.60874848116657</v>
      </c>
      <c r="C16" s="1">
        <f t="shared" si="1"/>
        <v>340</v>
      </c>
      <c r="D16" s="1">
        <f t="shared" si="2"/>
        <v>1002.8001759272832</v>
      </c>
    </row>
    <row r="17" spans="1:5" x14ac:dyDescent="0.2">
      <c r="B17" s="1">
        <f>SUM(B12:B16)</f>
        <v>4800.0000000000009</v>
      </c>
      <c r="C17" s="1">
        <f t="shared" ref="C17:D17" si="3">SUM(C12:C16)</f>
        <v>8602</v>
      </c>
      <c r="D17" s="1">
        <f t="shared" si="3"/>
        <v>7299.9999999999991</v>
      </c>
      <c r="E17" s="1">
        <f>SUM(B17:D17)</f>
        <v>20702</v>
      </c>
    </row>
    <row r="19" spans="1:5" x14ac:dyDescent="0.2">
      <c r="A19" s="1" t="s">
        <v>9</v>
      </c>
    </row>
    <row r="20" spans="1:5" x14ac:dyDescent="0.2">
      <c r="B20" s="1" t="s">
        <v>1</v>
      </c>
      <c r="C20" s="1" t="s">
        <v>2</v>
      </c>
      <c r="D20" s="1" t="s">
        <v>3</v>
      </c>
      <c r="E20" s="1" t="s">
        <v>6</v>
      </c>
    </row>
    <row r="21" spans="1:5" x14ac:dyDescent="0.2">
      <c r="B21" s="1">
        <v>130</v>
      </c>
      <c r="C21" s="1">
        <v>88</v>
      </c>
      <c r="D21" s="1">
        <v>103</v>
      </c>
      <c r="E21" s="1">
        <f>3+53+60+13+18+1+8+13+2+2+12+6+1+11+6+1+7+16+20</f>
        <v>253</v>
      </c>
    </row>
    <row r="22" spans="1:5" x14ac:dyDescent="0.2">
      <c r="A22" s="1" t="s">
        <v>7</v>
      </c>
      <c r="E22" s="1">
        <f>E21/(B21+C21+D21)*E17</f>
        <v>16316.529595015576</v>
      </c>
    </row>
    <row r="24" spans="1:5" x14ac:dyDescent="0.2">
      <c r="A24" s="1" t="s">
        <v>8</v>
      </c>
    </row>
    <row r="25" spans="1:5" x14ac:dyDescent="0.2">
      <c r="A25" s="1">
        <v>1744</v>
      </c>
      <c r="B25" s="1">
        <f>(B12+C12+D12)*($E$17+$E$22)/$E$17</f>
        <v>5575.554826863925</v>
      </c>
    </row>
    <row r="26" spans="1:5" x14ac:dyDescent="0.2">
      <c r="A26" s="1">
        <v>1745</v>
      </c>
      <c r="B26" s="1">
        <f t="shared" ref="B26:B29" si="4">(B13+C13+D13)*($E$17+$E$22)/$E$17</f>
        <v>10012.401094794281</v>
      </c>
    </row>
    <row r="27" spans="1:5" x14ac:dyDescent="0.2">
      <c r="A27" s="1">
        <v>1746</v>
      </c>
      <c r="B27" s="1">
        <f t="shared" si="4"/>
        <v>10161.315614631088</v>
      </c>
    </row>
    <row r="28" spans="1:5" x14ac:dyDescent="0.2">
      <c r="A28" s="1">
        <v>1747</v>
      </c>
      <c r="B28" s="1">
        <f t="shared" si="4"/>
        <v>7413.2495770737905</v>
      </c>
    </row>
    <row r="29" spans="1:5" x14ac:dyDescent="0.2">
      <c r="A29" s="1">
        <v>1748</v>
      </c>
      <c r="B29" s="1">
        <f t="shared" si="4"/>
        <v>3856.0084816524932</v>
      </c>
    </row>
    <row r="30" spans="1:5" x14ac:dyDescent="0.2">
      <c r="B30" s="1">
        <f>SUM(B25:B29)</f>
        <v>37018.529595015571</v>
      </c>
    </row>
    <row r="34" spans="1:5" x14ac:dyDescent="0.2">
      <c r="A34" s="1" t="s">
        <v>10</v>
      </c>
    </row>
    <row r="35" spans="1:5" x14ac:dyDescent="0.2">
      <c r="B35" s="1" t="s">
        <v>11</v>
      </c>
      <c r="C35" s="1" t="s">
        <v>12</v>
      </c>
      <c r="D35" s="1" t="s">
        <v>3</v>
      </c>
    </row>
    <row r="36" spans="1:5" x14ac:dyDescent="0.2">
      <c r="B36" s="1">
        <v>12000</v>
      </c>
      <c r="C36" s="1">
        <v>10500</v>
      </c>
      <c r="D36" s="1" t="s">
        <v>13</v>
      </c>
    </row>
    <row r="38" spans="1:5" x14ac:dyDescent="0.2">
      <c r="A38" s="1" t="s">
        <v>14</v>
      </c>
      <c r="E38" s="2">
        <f>(B36+C36)/(B17+C17)</f>
        <v>1.6788539024026266</v>
      </c>
    </row>
    <row r="41" spans="1:5" x14ac:dyDescent="0.2">
      <c r="A41" s="1" t="s">
        <v>8</v>
      </c>
    </row>
    <row r="42" spans="1:5" x14ac:dyDescent="0.2">
      <c r="A42" s="1">
        <v>1744</v>
      </c>
      <c r="B42" s="1">
        <f>B25*$E$38</f>
        <v>9360.5419791403019</v>
      </c>
    </row>
    <row r="43" spans="1:5" x14ac:dyDescent="0.2">
      <c r="A43" s="1">
        <v>1745</v>
      </c>
      <c r="B43" s="1">
        <f t="shared" ref="B43:B46" si="5">B26*$E$38</f>
        <v>16809.35865041571</v>
      </c>
    </row>
    <row r="44" spans="1:5" x14ac:dyDescent="0.2">
      <c r="A44" s="1">
        <v>1746</v>
      </c>
      <c r="B44" s="1">
        <f t="shared" si="5"/>
        <v>17059.364373168148</v>
      </c>
    </row>
    <row r="45" spans="1:5" x14ac:dyDescent="0.2">
      <c r="A45" s="1">
        <v>1747</v>
      </c>
      <c r="B45" s="1">
        <f t="shared" si="5"/>
        <v>12445.762981954955</v>
      </c>
    </row>
    <row r="46" spans="1:5" x14ac:dyDescent="0.2">
      <c r="A46" s="1">
        <v>1748</v>
      </c>
      <c r="B46" s="1">
        <f t="shared" si="5"/>
        <v>6473.6748871199152</v>
      </c>
    </row>
    <row r="47" spans="1:5" x14ac:dyDescent="0.2">
      <c r="B47" s="1">
        <f>SUM(B42:B46)</f>
        <v>62148.702871799032</v>
      </c>
    </row>
    <row r="49" spans="1:7" x14ac:dyDescent="0.2">
      <c r="A49" s="1" t="s">
        <v>45</v>
      </c>
    </row>
    <row r="50" spans="1:7" s="3" customFormat="1" x14ac:dyDescent="0.2"/>
    <row r="52" spans="1:7" x14ac:dyDescent="0.2">
      <c r="A52" s="1" t="s">
        <v>15</v>
      </c>
    </row>
    <row r="53" spans="1:7" x14ac:dyDescent="0.2">
      <c r="B53" s="1" t="s">
        <v>1</v>
      </c>
      <c r="C53" s="1" t="s">
        <v>2</v>
      </c>
      <c r="D53" s="1" t="s">
        <v>3</v>
      </c>
      <c r="E53" s="1" t="s">
        <v>18</v>
      </c>
    </row>
    <row r="54" spans="1:7" x14ac:dyDescent="0.2">
      <c r="A54" s="1">
        <v>1756</v>
      </c>
      <c r="B54" s="1">
        <v>980</v>
      </c>
      <c r="C54" s="1">
        <v>755</v>
      </c>
      <c r="D54" s="1">
        <v>430</v>
      </c>
      <c r="E54" s="1">
        <f>SUM(B54:D54)</f>
        <v>2165</v>
      </c>
    </row>
    <row r="55" spans="1:7" x14ac:dyDescent="0.2">
      <c r="A55" s="1">
        <v>1757</v>
      </c>
      <c r="B55" s="1">
        <v>2050</v>
      </c>
      <c r="C55" s="1">
        <v>2517</v>
      </c>
      <c r="D55" s="1">
        <v>2240</v>
      </c>
      <c r="E55" s="1">
        <f t="shared" ref="E55:E61" si="6">SUM(B55:D55)</f>
        <v>6807</v>
      </c>
    </row>
    <row r="56" spans="1:7" x14ac:dyDescent="0.2">
      <c r="A56" s="1">
        <v>1758</v>
      </c>
      <c r="B56" s="1">
        <v>2204</v>
      </c>
      <c r="C56" s="1">
        <v>410</v>
      </c>
      <c r="D56" s="1">
        <v>1035</v>
      </c>
      <c r="E56" s="1">
        <f t="shared" si="6"/>
        <v>3649</v>
      </c>
    </row>
    <row r="57" spans="1:7" x14ac:dyDescent="0.2">
      <c r="A57" s="1">
        <v>1759</v>
      </c>
      <c r="B57" s="1">
        <v>1056</v>
      </c>
      <c r="C57" s="1">
        <v>130</v>
      </c>
      <c r="D57" s="1">
        <v>645</v>
      </c>
      <c r="E57" s="1">
        <f t="shared" si="6"/>
        <v>1831</v>
      </c>
    </row>
    <row r="58" spans="1:7" x14ac:dyDescent="0.2">
      <c r="A58" s="1">
        <v>1760</v>
      </c>
      <c r="B58" s="1">
        <v>662</v>
      </c>
      <c r="C58" s="1">
        <v>985</v>
      </c>
      <c r="D58" s="1">
        <v>555</v>
      </c>
      <c r="E58" s="1">
        <f t="shared" si="6"/>
        <v>2202</v>
      </c>
    </row>
    <row r="59" spans="1:7" x14ac:dyDescent="0.2">
      <c r="A59" s="1">
        <v>1761</v>
      </c>
      <c r="B59" s="1">
        <v>490</v>
      </c>
      <c r="C59" s="1">
        <v>592.5</v>
      </c>
      <c r="D59" s="1">
        <v>897.5</v>
      </c>
      <c r="E59" s="1">
        <f t="shared" si="6"/>
        <v>1980</v>
      </c>
    </row>
    <row r="60" spans="1:7" x14ac:dyDescent="0.2">
      <c r="A60" s="1">
        <v>1762</v>
      </c>
      <c r="B60" s="1">
        <v>836</v>
      </c>
      <c r="C60" s="1">
        <v>792.5</v>
      </c>
      <c r="D60" s="1">
        <v>600</v>
      </c>
      <c r="E60" s="1">
        <f t="shared" si="6"/>
        <v>2228.5</v>
      </c>
    </row>
    <row r="61" spans="1:7" x14ac:dyDescent="0.2">
      <c r="B61" s="1">
        <f>SUM(B54:B60)</f>
        <v>8278</v>
      </c>
      <c r="C61" s="1">
        <f t="shared" ref="C61:D61" si="7">SUM(C54:C60)</f>
        <v>6182</v>
      </c>
      <c r="D61" s="1">
        <f t="shared" si="7"/>
        <v>6402.5</v>
      </c>
      <c r="E61" s="1">
        <f t="shared" si="6"/>
        <v>20862.5</v>
      </c>
    </row>
    <row r="63" spans="1:7" x14ac:dyDescent="0.2">
      <c r="A63" s="1" t="s">
        <v>16</v>
      </c>
    </row>
    <row r="64" spans="1:7" x14ac:dyDescent="0.2">
      <c r="B64" s="1" t="s">
        <v>1</v>
      </c>
      <c r="C64" s="1" t="s">
        <v>2</v>
      </c>
      <c r="D64" s="1" t="s">
        <v>3</v>
      </c>
      <c r="E64" s="1" t="s">
        <v>17</v>
      </c>
      <c r="G64" s="1" t="s">
        <v>19</v>
      </c>
    </row>
    <row r="65" spans="1:12" x14ac:dyDescent="0.2">
      <c r="B65" s="1">
        <v>145</v>
      </c>
      <c r="C65" s="1">
        <v>69</v>
      </c>
      <c r="D65" s="1">
        <v>128</v>
      </c>
      <c r="E65" s="1">
        <f>54+32+21+35+50</f>
        <v>192</v>
      </c>
      <c r="G65" s="2">
        <f>SUM(B65:E65)/SUM(B65:D65)</f>
        <v>1.5614035087719298</v>
      </c>
    </row>
    <row r="67" spans="1:12" x14ac:dyDescent="0.2">
      <c r="A67" s="1" t="s">
        <v>8</v>
      </c>
    </row>
    <row r="68" spans="1:12" x14ac:dyDescent="0.2">
      <c r="A68" s="1">
        <v>1756</v>
      </c>
      <c r="B68" s="1">
        <f>(B54+C54+D54)*$G$65</f>
        <v>3380.4385964912281</v>
      </c>
    </row>
    <row r="69" spans="1:12" x14ac:dyDescent="0.2">
      <c r="A69" s="1">
        <v>1757</v>
      </c>
      <c r="B69" s="1">
        <f t="shared" ref="B69:B74" si="8">(B55+C55+D55)*$G$65</f>
        <v>10628.473684210527</v>
      </c>
    </row>
    <row r="70" spans="1:12" x14ac:dyDescent="0.2">
      <c r="A70" s="1">
        <v>1758</v>
      </c>
      <c r="B70" s="1">
        <f t="shared" si="8"/>
        <v>5697.5614035087719</v>
      </c>
    </row>
    <row r="71" spans="1:12" x14ac:dyDescent="0.2">
      <c r="A71" s="1">
        <v>1759</v>
      </c>
      <c r="B71" s="1">
        <f t="shared" si="8"/>
        <v>2858.9298245614036</v>
      </c>
    </row>
    <row r="72" spans="1:12" x14ac:dyDescent="0.2">
      <c r="A72" s="1">
        <v>1760</v>
      </c>
      <c r="B72" s="1">
        <f t="shared" si="8"/>
        <v>3438.2105263157896</v>
      </c>
    </row>
    <row r="73" spans="1:12" x14ac:dyDescent="0.2">
      <c r="A73" s="1">
        <v>1761</v>
      </c>
      <c r="B73" s="1">
        <f t="shared" si="8"/>
        <v>3091.5789473684208</v>
      </c>
    </row>
    <row r="74" spans="1:12" x14ac:dyDescent="0.2">
      <c r="A74" s="1">
        <v>1762</v>
      </c>
      <c r="B74" s="1">
        <f t="shared" si="8"/>
        <v>3479.5877192982457</v>
      </c>
    </row>
    <row r="75" spans="1:12" x14ac:dyDescent="0.2">
      <c r="B75" s="1">
        <f>SUM(B68:B74)</f>
        <v>32574.780701754386</v>
      </c>
    </row>
    <row r="77" spans="1:12" x14ac:dyDescent="0.2">
      <c r="A77" s="1" t="s">
        <v>20</v>
      </c>
    </row>
    <row r="78" spans="1:12" x14ac:dyDescent="0.2">
      <c r="B78" s="1" t="s">
        <v>21</v>
      </c>
      <c r="C78" s="1" t="s">
        <v>25</v>
      </c>
      <c r="D78" s="1" t="s">
        <v>22</v>
      </c>
      <c r="E78" s="1" t="s">
        <v>18</v>
      </c>
      <c r="F78" s="1" t="s">
        <v>23</v>
      </c>
      <c r="G78" s="1" t="s">
        <v>24</v>
      </c>
      <c r="K78" s="1" t="s">
        <v>26</v>
      </c>
      <c r="L78" s="1" t="s">
        <v>27</v>
      </c>
    </row>
    <row r="79" spans="1:12" x14ac:dyDescent="0.2">
      <c r="A79" s="1">
        <v>1756</v>
      </c>
      <c r="B79" s="1">
        <v>1182.06</v>
      </c>
      <c r="C79" s="1">
        <f>(K79*F$86+L79*G$86)*$C$91</f>
        <v>1530.65412679474</v>
      </c>
      <c r="D79" s="1">
        <v>2217.3119999999999</v>
      </c>
      <c r="E79" s="1">
        <f>SUM(B79:D79)</f>
        <v>4930.0261267947399</v>
      </c>
      <c r="F79" s="1">
        <f>1841.163/44</f>
        <v>41.84461363636364</v>
      </c>
      <c r="G79" s="1">
        <f>46.9/9</f>
        <v>5.2111111111111112</v>
      </c>
      <c r="K79" s="1">
        <v>47</v>
      </c>
      <c r="L79" s="1">
        <v>0</v>
      </c>
    </row>
    <row r="80" spans="1:12" x14ac:dyDescent="0.2">
      <c r="A80" s="1">
        <v>1757</v>
      </c>
      <c r="B80" s="1">
        <v>1568.0419999999999</v>
      </c>
      <c r="C80" s="1">
        <f t="shared" ref="C80:C85" si="9">(K80*F$86+L80*G$86)*$C$91</f>
        <v>2490.7132768923552</v>
      </c>
      <c r="D80" s="1">
        <v>2662.0610000000001</v>
      </c>
      <c r="E80" s="1">
        <f t="shared" ref="E80:E86" si="10">SUM(B80:D80)</f>
        <v>6720.8162768923557</v>
      </c>
      <c r="F80" s="1">
        <f>1388.369/50</f>
        <v>27.767379999999999</v>
      </c>
      <c r="G80" s="1">
        <f>179.673/31</f>
        <v>5.7959032258064518</v>
      </c>
      <c r="K80" s="1">
        <v>76</v>
      </c>
      <c r="L80" s="1">
        <v>3</v>
      </c>
    </row>
    <row r="81" spans="1:12" x14ac:dyDescent="0.2">
      <c r="A81" s="1">
        <v>1758</v>
      </c>
      <c r="B81" s="1">
        <v>2450.9899999999998</v>
      </c>
      <c r="C81" s="1">
        <f t="shared" si="9"/>
        <v>428.5767469683355</v>
      </c>
      <c r="D81" s="1">
        <v>865.28800000000001</v>
      </c>
      <c r="E81" s="1">
        <f t="shared" si="10"/>
        <v>3744.8547469683353</v>
      </c>
      <c r="F81" s="1">
        <f>1906.108/74</f>
        <v>25.758216216216216</v>
      </c>
      <c r="G81" s="1">
        <f>544.889/81</f>
        <v>6.7270246913580252</v>
      </c>
      <c r="K81" s="1">
        <v>13</v>
      </c>
      <c r="L81" s="1">
        <v>1</v>
      </c>
    </row>
    <row r="82" spans="1:12" x14ac:dyDescent="0.2">
      <c r="A82" s="1">
        <v>1759</v>
      </c>
      <c r="B82" s="1">
        <v>2626.9</v>
      </c>
      <c r="C82" s="1">
        <f t="shared" si="9"/>
        <v>0</v>
      </c>
      <c r="D82" s="1">
        <v>1733.711</v>
      </c>
      <c r="E82" s="1">
        <f t="shared" si="10"/>
        <v>4360.6109999999999</v>
      </c>
      <c r="F82" s="1">
        <f>1807.506/47</f>
        <v>38.457574468085106</v>
      </c>
      <c r="G82" s="1">
        <f>819.399/102</f>
        <v>8.0333235294117653</v>
      </c>
      <c r="K82" s="1">
        <v>0</v>
      </c>
      <c r="L82" s="1">
        <v>0</v>
      </c>
    </row>
    <row r="83" spans="1:12" x14ac:dyDescent="0.2">
      <c r="A83" s="1">
        <v>1760</v>
      </c>
      <c r="B83" s="1">
        <v>4335.57</v>
      </c>
      <c r="C83" s="1">
        <f t="shared" si="9"/>
        <v>1852.3018108969927</v>
      </c>
      <c r="D83" s="1">
        <v>2619.2510000000002</v>
      </c>
      <c r="E83" s="1">
        <f t="shared" si="10"/>
        <v>8807.1228108969917</v>
      </c>
      <c r="F83" s="1">
        <f>3840.059/33</f>
        <v>116.36542424242425</v>
      </c>
      <c r="G83" s="1">
        <f>495.514/50</f>
        <v>9.9102800000000002</v>
      </c>
      <c r="K83" s="1">
        <v>54</v>
      </c>
      <c r="L83" s="1">
        <v>18</v>
      </c>
    </row>
    <row r="84" spans="1:12" x14ac:dyDescent="0.2">
      <c r="A84" s="1">
        <v>1761</v>
      </c>
      <c r="B84" s="1">
        <v>584.55600000000004</v>
      </c>
      <c r="C84" s="1">
        <f t="shared" si="9"/>
        <v>641.95423263612508</v>
      </c>
      <c r="D84" s="1">
        <v>3057.33</v>
      </c>
      <c r="E84" s="1">
        <f t="shared" si="10"/>
        <v>4283.8402326361247</v>
      </c>
      <c r="F84" s="1">
        <f>542.314/21</f>
        <v>25.82447619047619</v>
      </c>
      <c r="G84" s="1">
        <f>42.242/9</f>
        <v>4.6935555555555553</v>
      </c>
      <c r="K84" s="1">
        <v>13</v>
      </c>
      <c r="L84" s="1">
        <v>42</v>
      </c>
    </row>
    <row r="85" spans="1:12" x14ac:dyDescent="0.2">
      <c r="A85" s="1">
        <v>1762</v>
      </c>
      <c r="B85" s="1">
        <v>352.976</v>
      </c>
      <c r="C85" s="1">
        <f t="shared" si="9"/>
        <v>493.71096512981376</v>
      </c>
      <c r="D85" s="1">
        <v>1925.9179999999999</v>
      </c>
      <c r="E85" s="1">
        <f t="shared" si="10"/>
        <v>2772.6049651298135</v>
      </c>
      <c r="F85" s="1">
        <f>139.71/5</f>
        <v>27.942</v>
      </c>
      <c r="G85" s="1">
        <f>213.266/26</f>
        <v>8.2025384615384613</v>
      </c>
      <c r="K85" s="1">
        <v>15</v>
      </c>
      <c r="L85" s="1">
        <v>1</v>
      </c>
    </row>
    <row r="86" spans="1:12" x14ac:dyDescent="0.2">
      <c r="B86" s="1">
        <f>SUM(B79:B85)</f>
        <v>13101.094000000001</v>
      </c>
      <c r="C86" s="1">
        <f t="shared" ref="C86:D86" si="11">SUM(C79:C85)</f>
        <v>7437.9111593183625</v>
      </c>
      <c r="D86" s="1">
        <f t="shared" si="11"/>
        <v>15080.870999999999</v>
      </c>
      <c r="E86" s="1">
        <f t="shared" si="10"/>
        <v>35619.876159318359</v>
      </c>
      <c r="F86" s="1">
        <f>AVERAGE(F79:F85)</f>
        <v>43.422812107652199</v>
      </c>
      <c r="G86" s="1">
        <f>AVERAGE(G79:G85)</f>
        <v>6.9391052249687677</v>
      </c>
    </row>
    <row r="87" spans="1:12" x14ac:dyDescent="0.2">
      <c r="B87" s="2">
        <f>B86/B61</f>
        <v>1.5826400096641702</v>
      </c>
      <c r="C87" s="2">
        <f t="shared" ref="C87:D87" si="12">C86/C61</f>
        <v>1.2031561241213786</v>
      </c>
      <c r="D87" s="2">
        <f t="shared" si="12"/>
        <v>2.3554659898477155</v>
      </c>
    </row>
    <row r="88" spans="1:12" x14ac:dyDescent="0.2">
      <c r="C88" s="1" t="s">
        <v>28</v>
      </c>
    </row>
    <row r="89" spans="1:12" x14ac:dyDescent="0.2">
      <c r="C89" s="1" t="s">
        <v>29</v>
      </c>
    </row>
    <row r="90" spans="1:12" x14ac:dyDescent="0.2">
      <c r="C90" s="1" t="s">
        <v>30</v>
      </c>
    </row>
    <row r="91" spans="1:12" x14ac:dyDescent="0.2">
      <c r="C91" s="2">
        <v>0.75</v>
      </c>
    </row>
    <row r="93" spans="1:12" x14ac:dyDescent="0.2">
      <c r="A93" s="1" t="s">
        <v>8</v>
      </c>
      <c r="C93" s="1" t="s">
        <v>31</v>
      </c>
      <c r="D93" s="1" t="s">
        <v>44</v>
      </c>
    </row>
    <row r="94" spans="1:12" x14ac:dyDescent="0.2">
      <c r="A94" s="1">
        <v>1756</v>
      </c>
      <c r="B94" s="1">
        <f t="shared" ref="B94:B100" si="13">B68*E79/E54</f>
        <v>7697.7600927145941</v>
      </c>
      <c r="C94" s="2">
        <f t="shared" ref="C94:C101" si="14">B94/B68</f>
        <v>2.2771483264640833</v>
      </c>
      <c r="D94" s="1">
        <f>$A$104*B94/$B$101</f>
        <v>1245.659444257926</v>
      </c>
    </row>
    <row r="95" spans="1:12" x14ac:dyDescent="0.2">
      <c r="A95" s="1">
        <v>1757</v>
      </c>
      <c r="B95" s="1">
        <f t="shared" si="13"/>
        <v>10493.906116551223</v>
      </c>
      <c r="C95" s="2">
        <f>B95/B69</f>
        <v>0.98733895649953818</v>
      </c>
      <c r="D95" s="1">
        <f t="shared" ref="D95:D100" si="15">$A$104*B95/$B$101</f>
        <v>1698.1346656424962</v>
      </c>
    </row>
    <row r="96" spans="1:12" x14ac:dyDescent="0.2">
      <c r="A96" s="1">
        <v>1758</v>
      </c>
      <c r="B96" s="1">
        <f t="shared" si="13"/>
        <v>5847.2293417575765</v>
      </c>
      <c r="C96" s="2">
        <f t="shared" si="14"/>
        <v>1.0262687714355536</v>
      </c>
      <c r="D96" s="1">
        <f t="shared" si="15"/>
        <v>946.20465753354233</v>
      </c>
    </row>
    <row r="97" spans="1:4" x14ac:dyDescent="0.2">
      <c r="A97" s="1">
        <v>1759</v>
      </c>
      <c r="B97" s="1">
        <f t="shared" si="13"/>
        <v>6808.6733157894741</v>
      </c>
      <c r="C97" s="2">
        <f t="shared" si="14"/>
        <v>2.3815461496450028</v>
      </c>
      <c r="D97" s="1">
        <f t="shared" si="15"/>
        <v>1101.7865088712038</v>
      </c>
    </row>
    <row r="98" spans="1:4" x14ac:dyDescent="0.2">
      <c r="A98" s="1">
        <v>1760</v>
      </c>
      <c r="B98" s="1">
        <f t="shared" si="13"/>
        <v>13751.472459119865</v>
      </c>
      <c r="C98" s="2">
        <f t="shared" si="14"/>
        <v>3.9996016398260634</v>
      </c>
      <c r="D98" s="1">
        <f t="shared" si="15"/>
        <v>2225.2773969102354</v>
      </c>
    </row>
    <row r="99" spans="1:4" x14ac:dyDescent="0.2">
      <c r="A99" s="1">
        <v>1761</v>
      </c>
      <c r="B99" s="1">
        <f t="shared" si="13"/>
        <v>6688.8031702564049</v>
      </c>
      <c r="C99" s="2">
        <f t="shared" si="14"/>
        <v>2.1635556730485477</v>
      </c>
      <c r="D99" s="1">
        <f t="shared" si="15"/>
        <v>1082.3889988073142</v>
      </c>
    </row>
    <row r="100" spans="1:4" x14ac:dyDescent="0.2">
      <c r="A100" s="1">
        <v>1762</v>
      </c>
      <c r="B100" s="1">
        <f t="shared" si="13"/>
        <v>4329.1551209921654</v>
      </c>
      <c r="C100" s="2">
        <f t="shared" si="14"/>
        <v>1.2441574894008587</v>
      </c>
      <c r="D100" s="1">
        <f t="shared" si="15"/>
        <v>700.54832797728193</v>
      </c>
    </row>
    <row r="101" spans="1:4" x14ac:dyDescent="0.2">
      <c r="B101" s="1">
        <f>SUM(B94:B100)</f>
        <v>55616.999617181304</v>
      </c>
      <c r="C101" s="2">
        <f t="shared" si="14"/>
        <v>1.7073637464023181</v>
      </c>
      <c r="D101" s="1">
        <f>SUM(D94:D100)</f>
        <v>9000</v>
      </c>
    </row>
    <row r="102" spans="1:4" x14ac:dyDescent="0.2">
      <c r="C102" s="2"/>
    </row>
    <row r="103" spans="1:4" x14ac:dyDescent="0.2">
      <c r="A103" s="1" t="s">
        <v>43</v>
      </c>
      <c r="C103" s="2"/>
    </row>
    <row r="104" spans="1:4" x14ac:dyDescent="0.2">
      <c r="A104" s="1">
        <v>9000</v>
      </c>
      <c r="C104" s="2"/>
    </row>
    <row r="106" spans="1:4" s="3" customFormat="1" x14ac:dyDescent="0.2"/>
    <row r="107" spans="1:4" x14ac:dyDescent="0.2">
      <c r="A107" s="1" t="s">
        <v>32</v>
      </c>
    </row>
    <row r="108" spans="1:4" x14ac:dyDescent="0.2">
      <c r="A108" s="1">
        <v>40000</v>
      </c>
    </row>
    <row r="109" spans="1:4" x14ac:dyDescent="0.2">
      <c r="A109" s="1" t="s">
        <v>33</v>
      </c>
    </row>
    <row r="110" spans="1:4" x14ac:dyDescent="0.2">
      <c r="A110" s="1">
        <v>35000</v>
      </c>
    </row>
    <row r="112" spans="1:4" x14ac:dyDescent="0.2">
      <c r="A112" s="1" t="s">
        <v>34</v>
      </c>
    </row>
    <row r="113" spans="1:4" x14ac:dyDescent="0.2">
      <c r="B113" s="1" t="s">
        <v>1</v>
      </c>
      <c r="C113" s="1" t="s">
        <v>35</v>
      </c>
      <c r="D113" s="1" t="s">
        <v>2</v>
      </c>
    </row>
    <row r="114" spans="1:4" x14ac:dyDescent="0.2">
      <c r="B114" s="1">
        <v>19000</v>
      </c>
      <c r="C114" s="1">
        <v>1000</v>
      </c>
      <c r="D114" s="1">
        <v>3000</v>
      </c>
    </row>
    <row r="115" spans="1:4" x14ac:dyDescent="0.2">
      <c r="A115" s="1" t="s">
        <v>36</v>
      </c>
    </row>
    <row r="116" spans="1:4" x14ac:dyDescent="0.2">
      <c r="B116" s="1" t="s">
        <v>1</v>
      </c>
      <c r="C116" s="1" t="s">
        <v>35</v>
      </c>
      <c r="D116" s="1" t="s">
        <v>2</v>
      </c>
    </row>
    <row r="117" spans="1:4" x14ac:dyDescent="0.2">
      <c r="B117" s="1">
        <f>18000+7576</f>
        <v>25576</v>
      </c>
      <c r="C117" s="1">
        <v>2032.0550000000001</v>
      </c>
      <c r="D117" s="1">
        <v>5362.8789999999999</v>
      </c>
    </row>
    <row r="118" spans="1:4" x14ac:dyDescent="0.2">
      <c r="A118" s="1" t="s">
        <v>37</v>
      </c>
    </row>
    <row r="119" spans="1:4" x14ac:dyDescent="0.2">
      <c r="B119" s="1">
        <f>A108*(B114+C114+D114)/(B117+C117+D117)</f>
        <v>27903.36482430252</v>
      </c>
      <c r="C119" s="2">
        <f>A108/B119</f>
        <v>1.4335188695652175</v>
      </c>
    </row>
    <row r="121" spans="1:4" x14ac:dyDescent="0.2">
      <c r="A121" s="1" t="s">
        <v>38</v>
      </c>
    </row>
    <row r="122" spans="1:4" x14ac:dyDescent="0.2">
      <c r="A122" s="1">
        <v>1778</v>
      </c>
      <c r="B122" s="1">
        <v>20</v>
      </c>
    </row>
    <row r="123" spans="1:4" x14ac:dyDescent="0.2">
      <c r="A123" s="1">
        <v>1779</v>
      </c>
      <c r="B123" s="1">
        <v>29</v>
      </c>
    </row>
    <row r="124" spans="1:4" x14ac:dyDescent="0.2">
      <c r="A124" s="1">
        <v>1780</v>
      </c>
      <c r="B124" s="1">
        <v>46</v>
      </c>
    </row>
    <row r="125" spans="1:4" x14ac:dyDescent="0.2">
      <c r="A125" s="1">
        <v>1781</v>
      </c>
      <c r="B125" s="1">
        <v>47</v>
      </c>
    </row>
    <row r="126" spans="1:4" x14ac:dyDescent="0.2">
      <c r="A126" s="1">
        <v>1782</v>
      </c>
      <c r="B126" s="1">
        <v>53</v>
      </c>
    </row>
    <row r="127" spans="1:4" x14ac:dyDescent="0.2">
      <c r="A127" s="1">
        <v>1783</v>
      </c>
      <c r="B127" s="1">
        <v>3</v>
      </c>
    </row>
    <row r="128" spans="1:4" x14ac:dyDescent="0.2">
      <c r="B128" s="1">
        <f>SUM(B122:B127)</f>
        <v>198</v>
      </c>
    </row>
    <row r="129" spans="1:2" x14ac:dyDescent="0.2">
      <c r="A129" s="1" t="s">
        <v>39</v>
      </c>
    </row>
    <row r="130" spans="1:2" x14ac:dyDescent="0.2">
      <c r="A130" s="1">
        <v>1778</v>
      </c>
      <c r="B130" s="1">
        <f>B122/$B$128*$A$108</f>
        <v>4040.4040404040402</v>
      </c>
    </row>
    <row r="131" spans="1:2" x14ac:dyDescent="0.2">
      <c r="A131" s="1">
        <v>1779</v>
      </c>
      <c r="B131" s="1">
        <f t="shared" ref="B131:B135" si="16">B123/$B$128*$A$108</f>
        <v>5858.5858585858587</v>
      </c>
    </row>
    <row r="132" spans="1:2" x14ac:dyDescent="0.2">
      <c r="A132" s="1">
        <v>1780</v>
      </c>
      <c r="B132" s="1">
        <f t="shared" si="16"/>
        <v>9292.9292929292933</v>
      </c>
    </row>
    <row r="133" spans="1:2" x14ac:dyDescent="0.2">
      <c r="A133" s="1">
        <v>1781</v>
      </c>
      <c r="B133" s="1">
        <f t="shared" si="16"/>
        <v>9494.9494949494947</v>
      </c>
    </row>
    <row r="134" spans="1:2" x14ac:dyDescent="0.2">
      <c r="A134" s="1">
        <v>1782</v>
      </c>
      <c r="B134" s="1">
        <f t="shared" si="16"/>
        <v>10707.070707070707</v>
      </c>
    </row>
    <row r="135" spans="1:2" x14ac:dyDescent="0.2">
      <c r="A135" s="1">
        <v>1783</v>
      </c>
      <c r="B135" s="1">
        <f t="shared" si="16"/>
        <v>606.06060606060612</v>
      </c>
    </row>
    <row r="136" spans="1:2" x14ac:dyDescent="0.2">
      <c r="B136" s="1">
        <f>SUM(B130:B135)</f>
        <v>40000</v>
      </c>
    </row>
    <row r="137" spans="1:2" x14ac:dyDescent="0.2">
      <c r="A137" s="1" t="s">
        <v>40</v>
      </c>
    </row>
    <row r="138" spans="1:2" x14ac:dyDescent="0.2">
      <c r="A138" s="1">
        <v>1778</v>
      </c>
      <c r="B138" s="1">
        <f>B122/$B$128*$B$119</f>
        <v>2818.521699424497</v>
      </c>
    </row>
    <row r="139" spans="1:2" x14ac:dyDescent="0.2">
      <c r="A139" s="1">
        <v>1779</v>
      </c>
      <c r="B139" s="1">
        <f t="shared" ref="B139:B143" si="17">B123/$B$128*$B$119</f>
        <v>4086.8564641655207</v>
      </c>
    </row>
    <row r="140" spans="1:2" x14ac:dyDescent="0.2">
      <c r="A140" s="1">
        <v>1780</v>
      </c>
      <c r="B140" s="1">
        <f t="shared" si="17"/>
        <v>6482.5999086763431</v>
      </c>
    </row>
    <row r="141" spans="1:2" x14ac:dyDescent="0.2">
      <c r="A141" s="1">
        <v>1781</v>
      </c>
      <c r="B141" s="1">
        <f t="shared" si="17"/>
        <v>6623.5259936475677</v>
      </c>
    </row>
    <row r="142" spans="1:2" x14ac:dyDescent="0.2">
      <c r="A142" s="1">
        <v>1782</v>
      </c>
      <c r="B142" s="1">
        <f t="shared" si="17"/>
        <v>7469.0825034749168</v>
      </c>
    </row>
    <row r="143" spans="1:2" x14ac:dyDescent="0.2">
      <c r="A143" s="1">
        <v>1783</v>
      </c>
      <c r="B143" s="1">
        <f t="shared" si="17"/>
        <v>422.77825491367457</v>
      </c>
    </row>
    <row r="145" spans="1:2" x14ac:dyDescent="0.2">
      <c r="A145" s="1" t="s">
        <v>41</v>
      </c>
    </row>
    <row r="147" spans="1:2" x14ac:dyDescent="0.2">
      <c r="A147" s="1">
        <v>1778</v>
      </c>
      <c r="B147" s="1">
        <f>215</f>
        <v>215</v>
      </c>
    </row>
    <row r="148" spans="1:2" x14ac:dyDescent="0.2">
      <c r="A148" s="1">
        <v>1779</v>
      </c>
      <c r="B148" s="1">
        <v>94</v>
      </c>
    </row>
    <row r="149" spans="1:2" x14ac:dyDescent="0.2">
      <c r="A149" s="1">
        <v>1780</v>
      </c>
      <c r="B149" s="1">
        <v>114</v>
      </c>
    </row>
    <row r="150" spans="1:2" x14ac:dyDescent="0.2">
      <c r="A150" s="1">
        <v>1781</v>
      </c>
      <c r="B150" s="1">
        <v>195</v>
      </c>
    </row>
    <row r="151" spans="1:2" x14ac:dyDescent="0.2">
      <c r="A151" s="1">
        <v>1782</v>
      </c>
      <c r="B151" s="1">
        <v>69</v>
      </c>
    </row>
    <row r="152" spans="1:2" x14ac:dyDescent="0.2">
      <c r="A152" s="1">
        <v>1783</v>
      </c>
      <c r="B152" s="1">
        <v>4</v>
      </c>
    </row>
    <row r="153" spans="1:2" x14ac:dyDescent="0.2">
      <c r="B153" s="1">
        <f>SUM(B147:B152)</f>
        <v>691</v>
      </c>
    </row>
    <row r="155" spans="1:2" x14ac:dyDescent="0.2">
      <c r="A155" s="1" t="s">
        <v>42</v>
      </c>
    </row>
    <row r="156" spans="1:2" x14ac:dyDescent="0.2">
      <c r="A156" s="1">
        <v>1778</v>
      </c>
      <c r="B156" s="1">
        <f>$A$110/$B$153*B147</f>
        <v>10890.014471780029</v>
      </c>
    </row>
    <row r="157" spans="1:2" x14ac:dyDescent="0.2">
      <c r="A157" s="1">
        <v>1779</v>
      </c>
      <c r="B157" s="1">
        <f t="shared" ref="B157:B161" si="18">$A$110/$B$153*B148</f>
        <v>4761.2156295224313</v>
      </c>
    </row>
    <row r="158" spans="1:2" x14ac:dyDescent="0.2">
      <c r="A158" s="1">
        <v>1780</v>
      </c>
      <c r="B158" s="1">
        <f t="shared" si="18"/>
        <v>5774.2402315484806</v>
      </c>
    </row>
    <row r="159" spans="1:2" x14ac:dyDescent="0.2">
      <c r="A159" s="1">
        <v>1781</v>
      </c>
      <c r="B159" s="1">
        <f t="shared" si="18"/>
        <v>9876.9898697539793</v>
      </c>
    </row>
    <row r="160" spans="1:2" x14ac:dyDescent="0.2">
      <c r="A160" s="1">
        <v>1782</v>
      </c>
      <c r="B160" s="1">
        <f t="shared" si="18"/>
        <v>3494.9348769898697</v>
      </c>
    </row>
    <row r="161" spans="1:4" x14ac:dyDescent="0.2">
      <c r="A161" s="1">
        <v>1783</v>
      </c>
      <c r="B161" s="1">
        <f t="shared" si="18"/>
        <v>202.60492040520984</v>
      </c>
      <c r="D161" s="1" t="s">
        <v>58</v>
      </c>
    </row>
    <row r="162" spans="1:4" x14ac:dyDescent="0.2">
      <c r="B162" s="1">
        <f>SUM(B156:B161)</f>
        <v>35000</v>
      </c>
      <c r="D162" s="2">
        <f>B136/(B136+B162)</f>
        <v>0.53333333333333333</v>
      </c>
    </row>
    <row r="166" spans="1:4" s="3" customFormat="1" x14ac:dyDescent="0.2"/>
    <row r="167" spans="1:4" x14ac:dyDescent="0.2">
      <c r="A167" s="1" t="s">
        <v>46</v>
      </c>
    </row>
    <row r="168" spans="1:4" x14ac:dyDescent="0.2">
      <c r="A168" s="1" t="s">
        <v>47</v>
      </c>
    </row>
    <row r="169" spans="1:4" x14ac:dyDescent="0.2">
      <c r="A169" s="1">
        <v>1793</v>
      </c>
      <c r="B169" s="1">
        <v>352</v>
      </c>
    </row>
    <row r="170" spans="1:4" x14ac:dyDescent="0.2">
      <c r="A170" s="1">
        <v>1794</v>
      </c>
      <c r="B170" s="1">
        <v>644</v>
      </c>
    </row>
    <row r="171" spans="1:4" x14ac:dyDescent="0.2">
      <c r="A171" s="1">
        <v>1795</v>
      </c>
      <c r="B171" s="1">
        <v>640</v>
      </c>
    </row>
    <row r="172" spans="1:4" x14ac:dyDescent="0.2">
      <c r="A172" s="1">
        <v>1796</v>
      </c>
      <c r="B172" s="1">
        <v>489</v>
      </c>
    </row>
    <row r="173" spans="1:4" x14ac:dyDescent="0.2">
      <c r="A173" s="1">
        <v>1797</v>
      </c>
      <c r="B173" s="1">
        <v>949</v>
      </c>
    </row>
    <row r="174" spans="1:4" x14ac:dyDescent="0.2">
      <c r="A174" s="1">
        <v>1798</v>
      </c>
      <c r="B174" s="1">
        <v>688</v>
      </c>
    </row>
    <row r="175" spans="1:4" x14ac:dyDescent="0.2">
      <c r="A175" s="1">
        <v>1799</v>
      </c>
      <c r="B175" s="1">
        <v>730</v>
      </c>
    </row>
    <row r="176" spans="1:4" x14ac:dyDescent="0.2">
      <c r="A176" s="1">
        <v>1800</v>
      </c>
      <c r="B176" s="1">
        <v>666</v>
      </c>
    </row>
    <row r="177" spans="1:2" x14ac:dyDescent="0.2">
      <c r="A177" s="1">
        <v>1801</v>
      </c>
      <c r="B177" s="1">
        <v>399</v>
      </c>
    </row>
    <row r="178" spans="1:2" x14ac:dyDescent="0.2">
      <c r="A178" s="1">
        <v>1802</v>
      </c>
      <c r="B178" s="1">
        <v>0</v>
      </c>
    </row>
    <row r="179" spans="1:2" x14ac:dyDescent="0.2">
      <c r="A179" s="1">
        <v>1803</v>
      </c>
      <c r="B179" s="1">
        <v>222</v>
      </c>
    </row>
    <row r="180" spans="1:2" x14ac:dyDescent="0.2">
      <c r="A180" s="1">
        <v>1804</v>
      </c>
      <c r="B180" s="1">
        <v>387</v>
      </c>
    </row>
    <row r="181" spans="1:2" x14ac:dyDescent="0.2">
      <c r="A181" s="1">
        <v>1805</v>
      </c>
      <c r="B181" s="1">
        <v>507</v>
      </c>
    </row>
    <row r="182" spans="1:2" x14ac:dyDescent="0.2">
      <c r="A182" s="1">
        <v>1806</v>
      </c>
      <c r="B182" s="1">
        <v>519</v>
      </c>
    </row>
    <row r="183" spans="1:2" x14ac:dyDescent="0.2">
      <c r="A183" s="1">
        <v>1807</v>
      </c>
      <c r="B183" s="1">
        <v>559</v>
      </c>
    </row>
    <row r="184" spans="1:2" x14ac:dyDescent="0.2">
      <c r="A184" s="1">
        <v>1808</v>
      </c>
      <c r="B184" s="1">
        <v>469</v>
      </c>
    </row>
    <row r="185" spans="1:2" x14ac:dyDescent="0.2">
      <c r="A185" s="1">
        <v>1809</v>
      </c>
      <c r="B185" s="1">
        <v>571</v>
      </c>
    </row>
    <row r="186" spans="1:2" x14ac:dyDescent="0.2">
      <c r="A186" s="1">
        <v>1810</v>
      </c>
      <c r="B186" s="1">
        <v>619</v>
      </c>
    </row>
    <row r="187" spans="1:2" x14ac:dyDescent="0.2">
      <c r="A187" s="1">
        <v>1811</v>
      </c>
      <c r="B187" s="1">
        <v>470</v>
      </c>
    </row>
    <row r="188" spans="1:2" x14ac:dyDescent="0.2">
      <c r="A188" s="1">
        <v>1812</v>
      </c>
      <c r="B188" s="1">
        <v>475</v>
      </c>
    </row>
    <row r="189" spans="1:2" x14ac:dyDescent="0.2">
      <c r="A189" s="1">
        <v>1813</v>
      </c>
      <c r="B189" s="1">
        <v>371</v>
      </c>
    </row>
    <row r="190" spans="1:2" x14ac:dyDescent="0.2">
      <c r="A190" s="1">
        <v>1814</v>
      </c>
      <c r="B190" s="1">
        <v>145</v>
      </c>
    </row>
    <row r="193" spans="1:4" x14ac:dyDescent="0.2">
      <c r="A193" s="1" t="s">
        <v>48</v>
      </c>
    </row>
    <row r="194" spans="1:4" x14ac:dyDescent="0.2">
      <c r="B194" s="1" t="s">
        <v>49</v>
      </c>
    </row>
    <row r="195" spans="1:4" x14ac:dyDescent="0.2">
      <c r="A195" s="1">
        <v>1793</v>
      </c>
      <c r="B195" s="1">
        <v>132</v>
      </c>
    </row>
    <row r="196" spans="1:4" x14ac:dyDescent="0.2">
      <c r="A196" s="1">
        <v>1794</v>
      </c>
    </row>
    <row r="197" spans="1:4" x14ac:dyDescent="0.2">
      <c r="A197" s="1">
        <v>1795</v>
      </c>
    </row>
    <row r="198" spans="1:4" x14ac:dyDescent="0.2">
      <c r="A198" s="1">
        <v>1796</v>
      </c>
      <c r="B198" s="1">
        <v>45</v>
      </c>
    </row>
    <row r="199" spans="1:4" x14ac:dyDescent="0.2">
      <c r="A199" s="1">
        <v>1797</v>
      </c>
      <c r="B199" s="1">
        <v>145</v>
      </c>
    </row>
    <row r="200" spans="1:4" x14ac:dyDescent="0.2">
      <c r="A200" s="1">
        <v>1798</v>
      </c>
      <c r="B200" s="1">
        <v>144</v>
      </c>
    </row>
    <row r="201" spans="1:4" x14ac:dyDescent="0.2">
      <c r="A201" s="1">
        <v>1799</v>
      </c>
      <c r="B201" s="1">
        <v>117</v>
      </c>
    </row>
    <row r="202" spans="1:4" x14ac:dyDescent="0.2">
      <c r="A202" s="1">
        <v>1800</v>
      </c>
      <c r="B202" s="1">
        <v>87</v>
      </c>
    </row>
    <row r="203" spans="1:4" x14ac:dyDescent="0.2">
      <c r="A203" s="1">
        <v>1801</v>
      </c>
      <c r="B203" s="1">
        <v>55</v>
      </c>
    </row>
    <row r="205" spans="1:4" x14ac:dyDescent="0.2">
      <c r="A205" s="1" t="s">
        <v>50</v>
      </c>
    </row>
    <row r="206" spans="1:4" x14ac:dyDescent="0.2">
      <c r="A206" s="1" t="s">
        <v>51</v>
      </c>
      <c r="D206" s="1">
        <f>19000/198</f>
        <v>95.959595959595958</v>
      </c>
    </row>
    <row r="209" spans="1:9" x14ac:dyDescent="0.2">
      <c r="B209" s="1" t="s">
        <v>52</v>
      </c>
      <c r="C209" s="1" t="s">
        <v>53</v>
      </c>
      <c r="D209" s="1" t="s">
        <v>55</v>
      </c>
      <c r="E209" s="1" t="s">
        <v>59</v>
      </c>
      <c r="H209" s="1" t="s">
        <v>54</v>
      </c>
      <c r="I209" s="1">
        <f>SUM(C210:C218)/(SUM(B169:B177)-B170-B171)</f>
        <v>24.225126676157274</v>
      </c>
    </row>
    <row r="210" spans="1:9" x14ac:dyDescent="0.2">
      <c r="A210" s="1">
        <v>1793</v>
      </c>
      <c r="B210" s="1">
        <f>B195*$D$206</f>
        <v>12666.666666666666</v>
      </c>
      <c r="C210" s="1">
        <f>B210*$C$119</f>
        <v>18157.90568115942</v>
      </c>
      <c r="D210" s="1">
        <f>B169*$I$209</f>
        <v>8527.2445900073599</v>
      </c>
      <c r="E210" s="1">
        <f>D210/$C$119*$D$162</f>
        <v>3172.5175565471377</v>
      </c>
    </row>
    <row r="211" spans="1:9" x14ac:dyDescent="0.2">
      <c r="A211" s="1">
        <v>1794</v>
      </c>
      <c r="D211" s="1">
        <f t="shared" ref="D211:D238" si="19">B170*$I$209</f>
        <v>15600.981579445284</v>
      </c>
      <c r="E211" s="1">
        <f t="shared" ref="E211:E231" si="20">D211/$C$119*$D$162</f>
        <v>5804.2650750464682</v>
      </c>
    </row>
    <row r="212" spans="1:9" x14ac:dyDescent="0.2">
      <c r="A212" s="1">
        <v>1795</v>
      </c>
      <c r="D212" s="1">
        <f t="shared" si="19"/>
        <v>15504.081072740655</v>
      </c>
      <c r="E212" s="1">
        <f t="shared" si="20"/>
        <v>5768.2137391766146</v>
      </c>
    </row>
    <row r="213" spans="1:9" x14ac:dyDescent="0.2">
      <c r="A213" s="1">
        <v>1796</v>
      </c>
      <c r="B213" s="1">
        <f t="shared" ref="B211:B218" si="21">B198*$D$206</f>
        <v>4318.181818181818</v>
      </c>
      <c r="C213" s="1">
        <f>B213*1.5</f>
        <v>6477.272727272727</v>
      </c>
      <c r="D213" s="1">
        <f t="shared" si="19"/>
        <v>11846.086944640907</v>
      </c>
      <c r="E213" s="1">
        <f t="shared" si="20"/>
        <v>4407.2758100896317</v>
      </c>
    </row>
    <row r="214" spans="1:9" x14ac:dyDescent="0.2">
      <c r="A214" s="1">
        <v>1797</v>
      </c>
      <c r="B214" s="1">
        <f t="shared" si="21"/>
        <v>13914.141414141413</v>
      </c>
      <c r="C214" s="1">
        <f t="shared" ref="C214:C218" si="22">B214*1.5</f>
        <v>20871.21212121212</v>
      </c>
      <c r="D214" s="1">
        <f t="shared" si="19"/>
        <v>22989.645215673252</v>
      </c>
      <c r="E214" s="1">
        <f t="shared" si="20"/>
        <v>8553.1794351228236</v>
      </c>
    </row>
    <row r="215" spans="1:9" x14ac:dyDescent="0.2">
      <c r="A215" s="1">
        <v>1798</v>
      </c>
      <c r="B215" s="1">
        <f t="shared" si="21"/>
        <v>13818.181818181818</v>
      </c>
      <c r="C215" s="1">
        <f t="shared" si="22"/>
        <v>20727.272727272728</v>
      </c>
      <c r="D215" s="1">
        <f t="shared" si="19"/>
        <v>16666.887153196203</v>
      </c>
      <c r="E215" s="1">
        <f t="shared" si="20"/>
        <v>6200.8297696148602</v>
      </c>
    </row>
    <row r="216" spans="1:9" x14ac:dyDescent="0.2">
      <c r="A216" s="1">
        <v>1799</v>
      </c>
      <c r="B216" s="1">
        <f t="shared" si="21"/>
        <v>11227.272727272728</v>
      </c>
      <c r="C216" s="1">
        <f t="shared" si="22"/>
        <v>16840.909090909092</v>
      </c>
      <c r="D216" s="1">
        <f t="shared" si="19"/>
        <v>17684.34247359481</v>
      </c>
      <c r="E216" s="1">
        <f t="shared" si="20"/>
        <v>6579.3687962483255</v>
      </c>
    </row>
    <row r="217" spans="1:9" x14ac:dyDescent="0.2">
      <c r="A217" s="1">
        <v>1800</v>
      </c>
      <c r="B217" s="1">
        <f t="shared" si="21"/>
        <v>8348.484848484848</v>
      </c>
      <c r="C217" s="1">
        <f t="shared" si="22"/>
        <v>12522.727272727272</v>
      </c>
      <c r="D217" s="1">
        <f t="shared" si="19"/>
        <v>16133.934366320744</v>
      </c>
      <c r="E217" s="1">
        <f t="shared" si="20"/>
        <v>6002.5474223306637</v>
      </c>
    </row>
    <row r="218" spans="1:9" x14ac:dyDescent="0.2">
      <c r="A218" s="1">
        <v>1801</v>
      </c>
      <c r="B218" s="1">
        <f t="shared" si="21"/>
        <v>5277.7777777777774</v>
      </c>
      <c r="C218" s="1">
        <f t="shared" si="22"/>
        <v>7916.6666666666661</v>
      </c>
      <c r="D218" s="1">
        <f t="shared" si="19"/>
        <v>9665.825543786752</v>
      </c>
      <c r="E218" s="1">
        <f t="shared" si="20"/>
        <v>3596.1207530179199</v>
      </c>
    </row>
    <row r="219" spans="1:9" x14ac:dyDescent="0.2">
      <c r="A219" s="1">
        <v>1802</v>
      </c>
      <c r="D219" s="1">
        <f t="shared" si="19"/>
        <v>0</v>
      </c>
      <c r="E219" s="1">
        <f t="shared" si="20"/>
        <v>0</v>
      </c>
    </row>
    <row r="220" spans="1:9" x14ac:dyDescent="0.2">
      <c r="A220" s="1">
        <v>1803</v>
      </c>
      <c r="D220" s="1">
        <f t="shared" si="19"/>
        <v>5377.9781221069152</v>
      </c>
      <c r="E220" s="1">
        <f t="shared" si="20"/>
        <v>2000.8491407768881</v>
      </c>
    </row>
    <row r="221" spans="1:9" x14ac:dyDescent="0.2">
      <c r="A221" s="1">
        <v>1804</v>
      </c>
      <c r="D221" s="1">
        <f t="shared" si="19"/>
        <v>9375.1240236728645</v>
      </c>
      <c r="E221" s="1">
        <f t="shared" si="20"/>
        <v>3487.9667454083587</v>
      </c>
    </row>
    <row r="222" spans="1:9" x14ac:dyDescent="0.2">
      <c r="A222" s="1">
        <v>1805</v>
      </c>
      <c r="D222" s="1">
        <f t="shared" si="19"/>
        <v>12282.139224811737</v>
      </c>
      <c r="E222" s="1">
        <f t="shared" si="20"/>
        <v>4569.5068215039746</v>
      </c>
    </row>
    <row r="223" spans="1:9" x14ac:dyDescent="0.2">
      <c r="A223" s="1">
        <v>1806</v>
      </c>
      <c r="D223" s="1">
        <f t="shared" si="19"/>
        <v>12572.840744925625</v>
      </c>
      <c r="E223" s="1">
        <f t="shared" si="20"/>
        <v>4677.6608291135353</v>
      </c>
    </row>
    <row r="224" spans="1:9" x14ac:dyDescent="0.2">
      <c r="A224" s="1">
        <v>1807</v>
      </c>
      <c r="D224" s="1">
        <f t="shared" si="19"/>
        <v>13541.845811971916</v>
      </c>
      <c r="E224" s="1">
        <f t="shared" si="20"/>
        <v>5038.1741878120738</v>
      </c>
    </row>
    <row r="225" spans="1:5" x14ac:dyDescent="0.2">
      <c r="A225" s="1">
        <v>1808</v>
      </c>
      <c r="D225" s="1">
        <f t="shared" si="19"/>
        <v>11361.584411117761</v>
      </c>
      <c r="E225" s="1">
        <f t="shared" si="20"/>
        <v>4227.0191307403629</v>
      </c>
    </row>
    <row r="226" spans="1:5" x14ac:dyDescent="0.2">
      <c r="A226" s="1">
        <v>1809</v>
      </c>
      <c r="D226" s="1">
        <f t="shared" si="19"/>
        <v>13832.547332085804</v>
      </c>
      <c r="E226" s="1">
        <f t="shared" si="20"/>
        <v>5146.3281954216354</v>
      </c>
    </row>
    <row r="227" spans="1:5" x14ac:dyDescent="0.2">
      <c r="A227" s="1">
        <v>1810</v>
      </c>
      <c r="D227" s="1">
        <f t="shared" si="19"/>
        <v>14995.353412541352</v>
      </c>
      <c r="E227" s="1">
        <f t="shared" si="20"/>
        <v>5578.944225859882</v>
      </c>
    </row>
    <row r="228" spans="1:5" x14ac:dyDescent="0.2">
      <c r="A228" s="1">
        <v>1811</v>
      </c>
      <c r="D228" s="1">
        <f t="shared" si="19"/>
        <v>11385.809537793919</v>
      </c>
      <c r="E228" s="1">
        <f t="shared" si="20"/>
        <v>4236.0319647078259</v>
      </c>
    </row>
    <row r="229" spans="1:5" x14ac:dyDescent="0.2">
      <c r="A229" s="1">
        <v>1812</v>
      </c>
      <c r="D229" s="1">
        <f t="shared" si="19"/>
        <v>11506.935171174706</v>
      </c>
      <c r="E229" s="1">
        <f t="shared" si="20"/>
        <v>4281.0961345451433</v>
      </c>
    </row>
    <row r="230" spans="1:5" x14ac:dyDescent="0.2">
      <c r="A230" s="1">
        <v>1813</v>
      </c>
      <c r="D230" s="1">
        <f t="shared" si="19"/>
        <v>8987.5219968543479</v>
      </c>
      <c r="E230" s="1">
        <f t="shared" si="20"/>
        <v>3343.7614019289431</v>
      </c>
    </row>
    <row r="231" spans="1:5" x14ac:dyDescent="0.2">
      <c r="A231" s="1">
        <v>1814</v>
      </c>
      <c r="D231" s="1">
        <f t="shared" si="19"/>
        <v>3512.6433680428045</v>
      </c>
      <c r="E231" s="1">
        <f t="shared" si="20"/>
        <v>1306.8609252822016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2ADF-FFA8-0A46-9CC0-C7AD4F73CE98}">
  <dimension ref="A1:C72"/>
  <sheetViews>
    <sheetView tabSelected="1" workbookViewId="0">
      <selection activeCell="C61" sqref="C61"/>
    </sheetView>
  </sheetViews>
  <sheetFormatPr baseColWidth="10" defaultRowHeight="16" x14ac:dyDescent="0.2"/>
  <sheetData>
    <row r="1" spans="1:3" x14ac:dyDescent="0.2">
      <c r="A1" t="s">
        <v>56</v>
      </c>
      <c r="B1" t="s">
        <v>60</v>
      </c>
      <c r="C1" t="s">
        <v>57</v>
      </c>
    </row>
    <row r="2" spans="1:3" x14ac:dyDescent="0.2">
      <c r="A2">
        <v>1744</v>
      </c>
      <c r="B2" s="1">
        <f>Calcul!B42</f>
        <v>9360.5419791403019</v>
      </c>
      <c r="C2" s="1">
        <f>Calcul!B25</f>
        <v>5575.554826863925</v>
      </c>
    </row>
    <row r="3" spans="1:3" x14ac:dyDescent="0.2">
      <c r="A3">
        <v>1745</v>
      </c>
      <c r="B3" s="1">
        <f>Calcul!B43</f>
        <v>16809.35865041571</v>
      </c>
      <c r="C3" s="1">
        <f>Calcul!B26</f>
        <v>10012.401094794281</v>
      </c>
    </row>
    <row r="4" spans="1:3" x14ac:dyDescent="0.2">
      <c r="A4">
        <v>1746</v>
      </c>
      <c r="B4" s="1">
        <f>Calcul!B44</f>
        <v>17059.364373168148</v>
      </c>
      <c r="C4" s="1">
        <f>Calcul!B27</f>
        <v>10161.315614631088</v>
      </c>
    </row>
    <row r="5" spans="1:3" x14ac:dyDescent="0.2">
      <c r="A5">
        <v>1747</v>
      </c>
      <c r="B5" s="1">
        <f>Calcul!B45</f>
        <v>12445.762981954955</v>
      </c>
      <c r="C5" s="1">
        <f>Calcul!B28</f>
        <v>7413.2495770737905</v>
      </c>
    </row>
    <row r="6" spans="1:3" x14ac:dyDescent="0.2">
      <c r="A6">
        <v>1748</v>
      </c>
      <c r="B6" s="1">
        <f>Calcul!B46</f>
        <v>6473.6748871199152</v>
      </c>
      <c r="C6" s="1">
        <f>Calcul!B29</f>
        <v>3856.0084816524932</v>
      </c>
    </row>
    <row r="7" spans="1:3" x14ac:dyDescent="0.2">
      <c r="A7">
        <v>1749</v>
      </c>
      <c r="B7" s="1"/>
      <c r="C7" s="1"/>
    </row>
    <row r="8" spans="1:3" x14ac:dyDescent="0.2">
      <c r="A8">
        <v>1750</v>
      </c>
    </row>
    <row r="9" spans="1:3" x14ac:dyDescent="0.2">
      <c r="A9">
        <v>1751</v>
      </c>
    </row>
    <row r="10" spans="1:3" x14ac:dyDescent="0.2">
      <c r="A10">
        <v>1752</v>
      </c>
    </row>
    <row r="11" spans="1:3" x14ac:dyDescent="0.2">
      <c r="A11">
        <v>1753</v>
      </c>
    </row>
    <row r="12" spans="1:3" x14ac:dyDescent="0.2">
      <c r="A12">
        <v>1754</v>
      </c>
    </row>
    <row r="13" spans="1:3" x14ac:dyDescent="0.2">
      <c r="A13">
        <v>1755</v>
      </c>
    </row>
    <row r="14" spans="1:3" x14ac:dyDescent="0.2">
      <c r="A14">
        <v>1756</v>
      </c>
      <c r="B14" s="1">
        <f>Calcul!B94+Calcul!D94</f>
        <v>8943.4195369725203</v>
      </c>
      <c r="C14" s="1">
        <f>Calcul!B68</f>
        <v>3380.4385964912281</v>
      </c>
    </row>
    <row r="15" spans="1:3" x14ac:dyDescent="0.2">
      <c r="A15">
        <v>1757</v>
      </c>
      <c r="B15" s="1">
        <f>Calcul!B95+Calcul!D95</f>
        <v>12192.040782193719</v>
      </c>
      <c r="C15" s="1">
        <f>Calcul!B69</f>
        <v>10628.473684210527</v>
      </c>
    </row>
    <row r="16" spans="1:3" x14ac:dyDescent="0.2">
      <c r="A16">
        <v>1758</v>
      </c>
      <c r="B16" s="1">
        <f>Calcul!B96+Calcul!D96</f>
        <v>6793.4339992911191</v>
      </c>
      <c r="C16" s="1">
        <f>Calcul!B70</f>
        <v>5697.5614035087719</v>
      </c>
    </row>
    <row r="17" spans="1:3" x14ac:dyDescent="0.2">
      <c r="A17">
        <v>1759</v>
      </c>
      <c r="B17" s="1">
        <f>Calcul!B97+Calcul!D97</f>
        <v>7910.4598246606784</v>
      </c>
      <c r="C17" s="1">
        <f>Calcul!B71</f>
        <v>2858.9298245614036</v>
      </c>
    </row>
    <row r="18" spans="1:3" x14ac:dyDescent="0.2">
      <c r="A18">
        <v>1760</v>
      </c>
      <c r="B18" s="1">
        <f>Calcul!B98+Calcul!D98</f>
        <v>15976.749856030099</v>
      </c>
      <c r="C18" s="1">
        <f>Calcul!B72</f>
        <v>3438.2105263157896</v>
      </c>
    </row>
    <row r="19" spans="1:3" x14ac:dyDescent="0.2">
      <c r="A19">
        <v>1761</v>
      </c>
      <c r="B19" s="1">
        <f>Calcul!B99+Calcul!D99</f>
        <v>7771.1921690637191</v>
      </c>
      <c r="C19" s="1">
        <f>Calcul!B73</f>
        <v>3091.5789473684208</v>
      </c>
    </row>
    <row r="20" spans="1:3" x14ac:dyDescent="0.2">
      <c r="A20">
        <v>1762</v>
      </c>
      <c r="B20" s="1">
        <f>Calcul!B100+Calcul!D100</f>
        <v>5029.703448969447</v>
      </c>
      <c r="C20" s="1">
        <f>Calcul!B74</f>
        <v>3479.5877192982457</v>
      </c>
    </row>
    <row r="21" spans="1:3" x14ac:dyDescent="0.2">
      <c r="A21">
        <v>1763</v>
      </c>
      <c r="B21" s="1"/>
      <c r="C21" s="1"/>
    </row>
    <row r="22" spans="1:3" x14ac:dyDescent="0.2">
      <c r="A22">
        <v>1764</v>
      </c>
    </row>
    <row r="23" spans="1:3" x14ac:dyDescent="0.2">
      <c r="A23">
        <v>1765</v>
      </c>
    </row>
    <row r="24" spans="1:3" x14ac:dyDescent="0.2">
      <c r="A24">
        <v>1766</v>
      </c>
    </row>
    <row r="25" spans="1:3" x14ac:dyDescent="0.2">
      <c r="A25">
        <v>1767</v>
      </c>
    </row>
    <row r="26" spans="1:3" x14ac:dyDescent="0.2">
      <c r="A26">
        <v>1768</v>
      </c>
    </row>
    <row r="27" spans="1:3" x14ac:dyDescent="0.2">
      <c r="A27">
        <v>1769</v>
      </c>
    </row>
    <row r="28" spans="1:3" x14ac:dyDescent="0.2">
      <c r="A28">
        <v>1770</v>
      </c>
    </row>
    <row r="29" spans="1:3" x14ac:dyDescent="0.2">
      <c r="A29">
        <v>1771</v>
      </c>
    </row>
    <row r="30" spans="1:3" x14ac:dyDescent="0.2">
      <c r="A30">
        <v>1772</v>
      </c>
    </row>
    <row r="31" spans="1:3" x14ac:dyDescent="0.2">
      <c r="A31">
        <v>1773</v>
      </c>
    </row>
    <row r="32" spans="1:3" x14ac:dyDescent="0.2">
      <c r="A32">
        <v>1774</v>
      </c>
    </row>
    <row r="33" spans="1:3" x14ac:dyDescent="0.2">
      <c r="A33">
        <v>1775</v>
      </c>
    </row>
    <row r="34" spans="1:3" x14ac:dyDescent="0.2">
      <c r="A34">
        <v>1776</v>
      </c>
    </row>
    <row r="35" spans="1:3" x14ac:dyDescent="0.2">
      <c r="A35">
        <v>1777</v>
      </c>
    </row>
    <row r="36" spans="1:3" x14ac:dyDescent="0.2">
      <c r="A36">
        <v>1778</v>
      </c>
      <c r="B36" s="1">
        <f>Calcul!B130+Calcul!B156</f>
        <v>14930.418512184069</v>
      </c>
      <c r="C36" s="1">
        <f>Calcul!B138</f>
        <v>2818.521699424497</v>
      </c>
    </row>
    <row r="37" spans="1:3" x14ac:dyDescent="0.2">
      <c r="A37">
        <v>1779</v>
      </c>
      <c r="B37" s="1">
        <f>Calcul!B131+Calcul!B157</f>
        <v>10619.801488108289</v>
      </c>
      <c r="C37" s="1">
        <f>Calcul!B139</f>
        <v>4086.8564641655207</v>
      </c>
    </row>
    <row r="38" spans="1:3" x14ac:dyDescent="0.2">
      <c r="A38">
        <v>1780</v>
      </c>
      <c r="B38" s="1">
        <f>Calcul!B132+Calcul!B158</f>
        <v>15067.169524477773</v>
      </c>
      <c r="C38" s="1">
        <f>Calcul!B140</f>
        <v>6482.5999086763431</v>
      </c>
    </row>
    <row r="39" spans="1:3" x14ac:dyDescent="0.2">
      <c r="A39">
        <v>1781</v>
      </c>
      <c r="B39" s="1">
        <f>Calcul!B133+Calcul!B159</f>
        <v>19371.939364703474</v>
      </c>
      <c r="C39" s="1">
        <f>Calcul!B141</f>
        <v>6623.5259936475677</v>
      </c>
    </row>
    <row r="40" spans="1:3" x14ac:dyDescent="0.2">
      <c r="A40">
        <v>1782</v>
      </c>
      <c r="B40" s="1">
        <f>Calcul!B134+Calcul!B160</f>
        <v>14202.005584060576</v>
      </c>
      <c r="C40" s="1">
        <f>Calcul!B142</f>
        <v>7469.0825034749168</v>
      </c>
    </row>
    <row r="41" spans="1:3" x14ac:dyDescent="0.2">
      <c r="A41">
        <v>1783</v>
      </c>
      <c r="B41" s="1">
        <f>Calcul!B135+Calcul!B161</f>
        <v>808.6655264658159</v>
      </c>
      <c r="C41" s="1">
        <f>Calcul!B143</f>
        <v>422.77825491367457</v>
      </c>
    </row>
    <row r="42" spans="1:3" x14ac:dyDescent="0.2">
      <c r="A42">
        <v>1784</v>
      </c>
      <c r="B42" s="1"/>
    </row>
    <row r="43" spans="1:3" x14ac:dyDescent="0.2">
      <c r="A43">
        <v>1785</v>
      </c>
    </row>
    <row r="44" spans="1:3" x14ac:dyDescent="0.2">
      <c r="A44">
        <v>1786</v>
      </c>
    </row>
    <row r="45" spans="1:3" x14ac:dyDescent="0.2">
      <c r="A45">
        <v>1787</v>
      </c>
    </row>
    <row r="46" spans="1:3" x14ac:dyDescent="0.2">
      <c r="A46">
        <v>1788</v>
      </c>
    </row>
    <row r="47" spans="1:3" x14ac:dyDescent="0.2">
      <c r="A47">
        <v>1789</v>
      </c>
    </row>
    <row r="48" spans="1:3" x14ac:dyDescent="0.2">
      <c r="A48">
        <v>1790</v>
      </c>
    </row>
    <row r="49" spans="1:3" x14ac:dyDescent="0.2">
      <c r="A49">
        <v>1791</v>
      </c>
    </row>
    <row r="50" spans="1:3" x14ac:dyDescent="0.2">
      <c r="A50">
        <v>1792</v>
      </c>
    </row>
    <row r="51" spans="1:3" x14ac:dyDescent="0.2">
      <c r="A51">
        <v>1793</v>
      </c>
      <c r="B51" s="1">
        <f>Calcul!D210</f>
        <v>8527.2445900073599</v>
      </c>
      <c r="C51" s="1">
        <f>Calcul!E210</f>
        <v>3172.5175565471377</v>
      </c>
    </row>
    <row r="52" spans="1:3" x14ac:dyDescent="0.2">
      <c r="A52">
        <v>1794</v>
      </c>
      <c r="B52" s="1">
        <f>Calcul!D211</f>
        <v>15600.981579445284</v>
      </c>
      <c r="C52" s="1">
        <f>Calcul!E211</f>
        <v>5804.2650750464682</v>
      </c>
    </row>
    <row r="53" spans="1:3" x14ac:dyDescent="0.2">
      <c r="A53">
        <v>1795</v>
      </c>
      <c r="B53" s="1">
        <f>Calcul!D212</f>
        <v>15504.081072740655</v>
      </c>
      <c r="C53" s="1">
        <f>Calcul!E212</f>
        <v>5768.2137391766146</v>
      </c>
    </row>
    <row r="54" spans="1:3" x14ac:dyDescent="0.2">
      <c r="A54">
        <v>1796</v>
      </c>
      <c r="B54" s="1">
        <f>Calcul!D213</f>
        <v>11846.086944640907</v>
      </c>
      <c r="C54" s="1">
        <f>Calcul!E213</f>
        <v>4407.2758100896317</v>
      </c>
    </row>
    <row r="55" spans="1:3" x14ac:dyDescent="0.2">
      <c r="A55">
        <v>1797</v>
      </c>
      <c r="B55" s="1">
        <f>Calcul!D214</f>
        <v>22989.645215673252</v>
      </c>
      <c r="C55" s="1">
        <f>Calcul!E214</f>
        <v>8553.1794351228236</v>
      </c>
    </row>
    <row r="56" spans="1:3" x14ac:dyDescent="0.2">
      <c r="A56">
        <v>1798</v>
      </c>
      <c r="B56" s="1">
        <f>Calcul!D215</f>
        <v>16666.887153196203</v>
      </c>
      <c r="C56" s="1">
        <f>Calcul!E215</f>
        <v>6200.8297696148602</v>
      </c>
    </row>
    <row r="57" spans="1:3" x14ac:dyDescent="0.2">
      <c r="A57">
        <v>1799</v>
      </c>
      <c r="B57" s="1">
        <f>Calcul!D216</f>
        <v>17684.34247359481</v>
      </c>
      <c r="C57" s="1">
        <f>Calcul!E216</f>
        <v>6579.3687962483255</v>
      </c>
    </row>
    <row r="58" spans="1:3" x14ac:dyDescent="0.2">
      <c r="A58">
        <v>1800</v>
      </c>
      <c r="B58" s="1">
        <f>Calcul!D217</f>
        <v>16133.934366320744</v>
      </c>
      <c r="C58" s="1">
        <f>Calcul!E217</f>
        <v>6002.5474223306637</v>
      </c>
    </row>
    <row r="59" spans="1:3" x14ac:dyDescent="0.2">
      <c r="A59">
        <v>1801</v>
      </c>
      <c r="B59" s="1">
        <f>Calcul!D218</f>
        <v>9665.825543786752</v>
      </c>
      <c r="C59" s="1">
        <f>Calcul!E218</f>
        <v>3596.1207530179199</v>
      </c>
    </row>
    <row r="60" spans="1:3" x14ac:dyDescent="0.2">
      <c r="A60">
        <v>1802</v>
      </c>
      <c r="B60" s="1"/>
      <c r="C60" s="1"/>
    </row>
    <row r="61" spans="1:3" x14ac:dyDescent="0.2">
      <c r="A61">
        <v>1803</v>
      </c>
      <c r="B61" s="1">
        <f>Calcul!D220</f>
        <v>5377.9781221069152</v>
      </c>
      <c r="C61" s="1">
        <f>Calcul!E220</f>
        <v>2000.8491407768881</v>
      </c>
    </row>
    <row r="62" spans="1:3" x14ac:dyDescent="0.2">
      <c r="A62">
        <v>1804</v>
      </c>
      <c r="B62" s="1">
        <f>Calcul!D221</f>
        <v>9375.1240236728645</v>
      </c>
      <c r="C62" s="1">
        <f>Calcul!E221</f>
        <v>3487.9667454083587</v>
      </c>
    </row>
    <row r="63" spans="1:3" x14ac:dyDescent="0.2">
      <c r="A63">
        <v>1805</v>
      </c>
      <c r="B63" s="1">
        <f>Calcul!D222</f>
        <v>12282.139224811737</v>
      </c>
      <c r="C63" s="1">
        <f>Calcul!E222</f>
        <v>4569.5068215039746</v>
      </c>
    </row>
    <row r="64" spans="1:3" x14ac:dyDescent="0.2">
      <c r="A64">
        <v>1806</v>
      </c>
      <c r="B64" s="1">
        <f>Calcul!D223</f>
        <v>12572.840744925625</v>
      </c>
      <c r="C64" s="1">
        <f>Calcul!E223</f>
        <v>4677.6608291135353</v>
      </c>
    </row>
    <row r="65" spans="1:3" x14ac:dyDescent="0.2">
      <c r="A65">
        <v>1807</v>
      </c>
      <c r="B65" s="1">
        <f>Calcul!D224</f>
        <v>13541.845811971916</v>
      </c>
      <c r="C65" s="1">
        <f>Calcul!E224</f>
        <v>5038.1741878120738</v>
      </c>
    </row>
    <row r="66" spans="1:3" x14ac:dyDescent="0.2">
      <c r="A66">
        <v>1808</v>
      </c>
      <c r="B66" s="1">
        <f>Calcul!D225</f>
        <v>11361.584411117761</v>
      </c>
      <c r="C66" s="1">
        <f>Calcul!E225</f>
        <v>4227.0191307403629</v>
      </c>
    </row>
    <row r="67" spans="1:3" x14ac:dyDescent="0.2">
      <c r="A67">
        <v>1809</v>
      </c>
      <c r="B67" s="1">
        <f>Calcul!D226</f>
        <v>13832.547332085804</v>
      </c>
      <c r="C67" s="1">
        <f>Calcul!E226</f>
        <v>5146.3281954216354</v>
      </c>
    </row>
    <row r="68" spans="1:3" x14ac:dyDescent="0.2">
      <c r="A68">
        <v>1810</v>
      </c>
      <c r="B68" s="1">
        <f>Calcul!D227</f>
        <v>14995.353412541352</v>
      </c>
      <c r="C68" s="1">
        <f>Calcul!E227</f>
        <v>5578.944225859882</v>
      </c>
    </row>
    <row r="69" spans="1:3" x14ac:dyDescent="0.2">
      <c r="A69">
        <v>1811</v>
      </c>
      <c r="B69" s="1">
        <f>Calcul!D228</f>
        <v>11385.809537793919</v>
      </c>
      <c r="C69" s="1">
        <f>Calcul!E228</f>
        <v>4236.0319647078259</v>
      </c>
    </row>
    <row r="70" spans="1:3" x14ac:dyDescent="0.2">
      <c r="A70">
        <v>1812</v>
      </c>
      <c r="B70" s="1">
        <f>Calcul!D229</f>
        <v>11506.935171174706</v>
      </c>
      <c r="C70" s="1">
        <f>Calcul!E229</f>
        <v>4281.0961345451433</v>
      </c>
    </row>
    <row r="71" spans="1:3" x14ac:dyDescent="0.2">
      <c r="A71">
        <v>1813</v>
      </c>
      <c r="B71" s="1">
        <f>Calcul!D230</f>
        <v>8987.5219968543479</v>
      </c>
      <c r="C71" s="1">
        <f>Calcul!E230</f>
        <v>3343.7614019289431</v>
      </c>
    </row>
    <row r="72" spans="1:3" x14ac:dyDescent="0.2">
      <c r="A72">
        <v>1814</v>
      </c>
      <c r="B72" s="1">
        <f>Calcul!D231</f>
        <v>3512.6433680428045</v>
      </c>
      <c r="C72" s="1">
        <f>Calcul!E231</f>
        <v>1306.8609252822016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Guillaume DAUDIN</cp:lastModifiedBy>
  <dcterms:created xsi:type="dcterms:W3CDTF">2022-06-09T16:12:38Z</dcterms:created>
  <dcterms:modified xsi:type="dcterms:W3CDTF">2022-06-15T13:56:06Z</dcterms:modified>
</cp:coreProperties>
</file>