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country2_2wars_sitc_Expor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<sst xmlns="http://schemas.openxmlformats.org/spreadsheetml/2006/main" count="2" uniqueCount="2">
  <si>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 ** p&lt;0.01</t>
  </si>
  <si>
    <t xml:space="preserve"> *** p&lt;0.001"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</si>
</sst>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50"/>
  <sheetViews>
    <sheetView showFormulas="false" showGridLines="true" showRowColHeaders="true" showZeros="true" rightToLeft="false" tabSelected="true" showOutlineSymbols="true" defaultGridColor="true" view="normal" topLeftCell="A259" colorId="64" zoomScale="85" zoomScaleNormal="85" zoomScalePageLayoutView="100" workbookViewId="0">
      <selection pane="topLeft" activeCell="A279" activeCellId="0" sqref="A279"/>
    </sheetView>
  </sheetViews>
  <sheetFormatPr defaultRowHeight="12.8"/>
  <cols>
    <col collapsed="false" hidden="false" max="1" min="1" style="0" width="59.7091836734694"/>
    <col collapsed="false" hidden="false" max="2" min="2" style="0" width="22.7040816326531"/>
    <col collapsed="false" hidden="false" max="3" min="3" style="0" width="23.7857142857143"/>
    <col collapsed="false" hidden="false" max="4" min="4" style="0" width="17.5765306122449"/>
    <col collapsed="false" hidden="false" max="1025" min="5" style="0" width="11.5204081632653"/>
  </cols>
  <sheetData>
    <row r="2" customFormat="false" ht="12.8" hidden="false" customHeight="false" outlineLevel="0" collapsed="false">
      <c r="A2" s="0" t="str">
        <f aca="false">""</f>
        <v/>
      </c>
      <c r="B2" s="0" t="str">
        <f aca="false">"(1)"</f>
        <v>(1)</v>
      </c>
      <c r="C2" s="0" t="str">
        <f aca="false">"(2)"</f>
        <v>(2)</v>
      </c>
      <c r="D2" s="0" t="str">
        <f aca="false">"(3)"</f>
        <v>(3)</v>
      </c>
    </row>
    <row r="3" customFormat="false" ht="12.8" hidden="false" customHeight="false" outlineLevel="0" collapsed="false">
      <c r="A3" s="0" t="str">
        <f aca="false">""</f>
        <v/>
      </c>
      <c r="B3" s="0" t="str">
        <f aca="false">"SITC#each_war no breaks"</f>
        <v>SITC#each_war no breaks</v>
      </c>
      <c r="C3" s="0" t="str">
        <f aca="false">"SITC#each_war 1795 break"</f>
        <v>SITC#each_war 1795 break</v>
      </c>
      <c r="D3" s="0" t="str">
        <f aca="false">"each_war no breaks"</f>
        <v>each_war no breaks</v>
      </c>
    </row>
    <row r="5" customFormat="false" ht="12.8" hidden="false" customHeight="false" outlineLevel="0" collapsed="false">
      <c r="A5" s="0" t="str">
        <f aca="false">"(sum) value"</f>
        <v>(sum) value</v>
      </c>
      <c r="B5" s="0" t="str">
        <f aca="false">""</f>
        <v/>
      </c>
      <c r="C5" s="0" t="str">
        <f aca="false">""</f>
        <v/>
      </c>
      <c r="D5" s="0" t="str">
        <f aca="false">""</f>
        <v/>
      </c>
    </row>
    <row r="6" customFormat="false" ht="12.8" hidden="false" customHeight="false" outlineLevel="0" collapsed="false">
      <c r="A6" s="0" t="str">
        <f aca="false">"Allemagne # European foodstuff and beverage"</f>
        <v>Allemagne # European foodstuff and beverage</v>
      </c>
      <c r="B6" s="0" t="str">
        <f aca="false">"0"</f>
        <v>0</v>
      </c>
      <c r="C6" s="0" t="str">
        <f aca="false">"0"</f>
        <v>0</v>
      </c>
      <c r="D6" s="0" t="str">
        <f aca="false">"0"</f>
        <v>0</v>
      </c>
    </row>
    <row r="7" customFormat="false" ht="12.8" hidden="false" customHeight="false" outlineLevel="0" collapsed="false">
      <c r="A7" s="0" t="str">
        <f aca="false">""</f>
        <v/>
      </c>
      <c r="B7" s="0" t="str">
        <f aca="false">"(.)"</f>
        <v>(.)</v>
      </c>
      <c r="C7" s="0" t="str">
        <f aca="false">"(.)"</f>
        <v>(.)</v>
      </c>
      <c r="D7" s="0" t="str">
        <f aca="false">"(.)"</f>
        <v>(.)</v>
      </c>
    </row>
    <row r="9" customFormat="false" ht="12.8" hidden="false" customHeight="false" outlineLevel="0" collapsed="false">
      <c r="A9" s="0" t="str">
        <f aca="false">"Allemagne # Other"</f>
        <v>Allemagne # Other</v>
      </c>
      <c r="B9" s="0" t="str">
        <f aca="false">"7.723"</f>
        <v>7.723</v>
      </c>
      <c r="C9" s="0" t="str">
        <f aca="false">"7.639"</f>
        <v>7.639</v>
      </c>
      <c r="D9" s="0" t="str">
        <f aca="false">"16.17**"</f>
        <v>16.17**</v>
      </c>
    </row>
    <row r="10" customFormat="false" ht="12.8" hidden="false" customHeight="false" outlineLevel="0" collapsed="false">
      <c r="A10" s="0" t="str">
        <f aca="false">""</f>
        <v/>
      </c>
      <c r="B10" s="0" t="str">
        <f aca="false">"(1.42)"</f>
        <v>(1.42)</v>
      </c>
      <c r="C10" s="0" t="str">
        <f aca="false">"(1.40)"</f>
        <v>(1.40)</v>
      </c>
      <c r="D10" s="0" t="str">
        <f aca="false">"(2.58)"</f>
        <v>(2.58)</v>
      </c>
    </row>
    <row r="12" customFormat="false" ht="12.8" hidden="false" customHeight="false" outlineLevel="0" collapsed="false">
      <c r="A12" s="0" t="str">
        <f aca="false">"Allemagne # Plantation foodstuff"</f>
        <v>Allemagne # Plantation foodstuff</v>
      </c>
      <c r="B12" s="0" t="str">
        <f aca="false">"8.880"</f>
        <v>8.880</v>
      </c>
      <c r="C12" s="0" t="str">
        <f aca="false">"-14.45*"</f>
        <v>-14.45*</v>
      </c>
      <c r="D12" s="0" t="str">
        <f aca="false">"18.65"</f>
        <v>18.65</v>
      </c>
    </row>
    <row r="13" customFormat="false" ht="12.8" hidden="false" customHeight="false" outlineLevel="0" collapsed="false">
      <c r="A13" s="0" t="str">
        <f aca="false">""</f>
        <v/>
      </c>
      <c r="B13" s="0" t="str">
        <f aca="false">"(1.66)"</f>
        <v>(1.66)</v>
      </c>
      <c r="C13" s="0" t="str">
        <f aca="false">"(-2.26)"</f>
        <v>(-2.26)</v>
      </c>
      <c r="D13" s="0" t="str">
        <f aca="false">"(1.55)"</f>
        <v>(1.55)</v>
      </c>
    </row>
    <row r="15" customFormat="false" ht="12.8" hidden="false" customHeight="false" outlineLevel="0" collapsed="false">
      <c r="A15" s="0" t="str">
        <f aca="false">"Allemagne # Raw mat fuel oils"</f>
        <v>Allemagne # Raw mat fuel oils</v>
      </c>
      <c r="B15" s="0" t="str">
        <f aca="false">"5.054"</f>
        <v>5.054</v>
      </c>
      <c r="C15" s="0" t="str">
        <f aca="false">"4.661"</f>
        <v>4.661</v>
      </c>
      <c r="D15" s="0" t="str">
        <f aca="false">"25.84***"</f>
        <v>25.84***</v>
      </c>
    </row>
    <row r="16" customFormat="false" ht="12.8" hidden="false" customHeight="false" outlineLevel="0" collapsed="false">
      <c r="A16" s="0" t="str">
        <f aca="false">""</f>
        <v/>
      </c>
      <c r="B16" s="0" t="str">
        <f aca="false">"(0.78)"</f>
        <v>(0.78)</v>
      </c>
      <c r="C16" s="0" t="str">
        <f aca="false">"(0.72)"</f>
        <v>(0.72)</v>
      </c>
      <c r="D16" s="0" t="str">
        <f aca="false">"(3.76)"</f>
        <v>(3.76)</v>
      </c>
    </row>
    <row r="18" customFormat="false" ht="12.8" hidden="false" customHeight="false" outlineLevel="0" collapsed="false">
      <c r="A18" s="0" t="str">
        <f aca="false">"Allemagne # Textile manuf"</f>
        <v>Allemagne # Textile manuf</v>
      </c>
      <c r="B18" s="0" t="str">
        <f aca="false">"7.048"</f>
        <v>7.048</v>
      </c>
      <c r="C18" s="0" t="str">
        <f aca="false">"6.972"</f>
        <v>6.972</v>
      </c>
      <c r="D18" s="0" t="str">
        <f aca="false">"18.66***"</f>
        <v>18.66***</v>
      </c>
    </row>
    <row r="19" customFormat="false" ht="12.8" hidden="false" customHeight="false" outlineLevel="0" collapsed="false">
      <c r="A19" s="0" t="str">
        <f aca="false">""</f>
        <v/>
      </c>
      <c r="B19" s="0" t="str">
        <f aca="false">"(1.56)"</f>
        <v>(1.56)</v>
      </c>
      <c r="C19" s="0" t="str">
        <f aca="false">"(1.54)"</f>
        <v>(1.54)</v>
      </c>
      <c r="D19" s="0" t="str">
        <f aca="false">"(3.54)"</f>
        <v>(3.54)</v>
      </c>
    </row>
    <row r="21" customFormat="false" ht="12.8" hidden="false" customHeight="false" outlineLevel="0" collapsed="false">
      <c r="A21" s="0" t="str">
        <f aca="false">"Allemagne # Various manuf"</f>
        <v>Allemagne # Various manuf</v>
      </c>
      <c r="B21" s="0" t="str">
        <f aca="false">"3.094"</f>
        <v>3.094</v>
      </c>
      <c r="C21" s="0" t="str">
        <f aca="false">"3.092"</f>
        <v>3.092</v>
      </c>
      <c r="D21" s="0" t="str">
        <f aca="false">"27.48***"</f>
        <v>27.48***</v>
      </c>
    </row>
    <row r="22" customFormat="false" ht="12.8" hidden="false" customHeight="false" outlineLevel="0" collapsed="false">
      <c r="A22" s="0" t="str">
        <f aca="false">""</f>
        <v/>
      </c>
      <c r="B22" s="0" t="str">
        <f aca="false">"(0.70)"</f>
        <v>(0.70)</v>
      </c>
      <c r="C22" s="0" t="str">
        <f aca="false">"(0.70)"</f>
        <v>(0.70)</v>
      </c>
      <c r="D22" s="0" t="str">
        <f aca="false">"(4.58)"</f>
        <v>(4.58)</v>
      </c>
    </row>
    <row r="24" customFormat="false" ht="12.8" hidden="false" customHeight="false" outlineLevel="0" collapsed="false">
      <c r="A24" s="0" t="str">
        <f aca="false">"Angleterre # European foodstuff and beverage"</f>
        <v>Angleterre # European foodstuff and beverage</v>
      </c>
      <c r="B24" s="0" t="str">
        <f aca="false">"29.51***"</f>
        <v>29.51***</v>
      </c>
      <c r="C24" s="0" t="str">
        <f aca="false">"29.38***"</f>
        <v>29.38***</v>
      </c>
      <c r="D24" s="0" t="str">
        <f aca="false">"37.78**"</f>
        <v>37.78**</v>
      </c>
    </row>
    <row r="25" customFormat="false" ht="12.8" hidden="false" customHeight="false" outlineLevel="0" collapsed="false">
      <c r="A25" s="0" t="str">
        <f aca="false">""</f>
        <v/>
      </c>
      <c r="B25" s="0" t="str">
        <f aca="false">"(4.88)"</f>
        <v>(4.88)</v>
      </c>
      <c r="C25" s="0" t="str">
        <f aca="false">"(4.83)"</f>
        <v>(4.83)</v>
      </c>
      <c r="D25" s="0" t="str">
        <f aca="false">"(2.90)"</f>
        <v>(2.90)</v>
      </c>
    </row>
    <row r="27" customFormat="false" ht="12.8" hidden="false" customHeight="false" outlineLevel="0" collapsed="false">
      <c r="A27" s="0" t="str">
        <f aca="false">"Angleterre # Other"</f>
        <v>Angleterre # Other</v>
      </c>
      <c r="B27" s="0" t="str">
        <f aca="false">"36.85***"</f>
        <v>36.85***</v>
      </c>
      <c r="C27" s="0" t="str">
        <f aca="false">"36.64***"</f>
        <v>36.64***</v>
      </c>
      <c r="D27" s="0" t="str">
        <f aca="false">"53.63***"</f>
        <v>53.63***</v>
      </c>
    </row>
    <row r="28" customFormat="false" ht="12.8" hidden="false" customHeight="false" outlineLevel="0" collapsed="false">
      <c r="A28" s="0" t="str">
        <f aca="false">""</f>
        <v/>
      </c>
      <c r="B28" s="0" t="str">
        <f aca="false">"(4.27)"</f>
        <v>(4.27)</v>
      </c>
      <c r="C28" s="0" t="str">
        <f aca="false">"(4.23)"</f>
        <v>(4.23)</v>
      </c>
      <c r="D28" s="0" t="str">
        <f aca="false">"(3.75)"</f>
        <v>(3.75)</v>
      </c>
    </row>
    <row r="30" customFormat="false" ht="12.8" hidden="false" customHeight="false" outlineLevel="0" collapsed="false">
      <c r="A30" s="0" t="str">
        <f aca="false">"Angleterre # Plantation foodstuff"</f>
        <v>Angleterre # Plantation foodstuff</v>
      </c>
      <c r="B30" s="0" t="str">
        <f aca="false">"39.38***"</f>
        <v>39.38***</v>
      </c>
      <c r="C30" s="0" t="str">
        <f aca="false">"16.64"</f>
        <v>16.64</v>
      </c>
      <c r="D30" s="0" t="str">
        <f aca="false">"57.97***"</f>
        <v>57.97***</v>
      </c>
    </row>
    <row r="31" customFormat="false" ht="12.8" hidden="false" customHeight="false" outlineLevel="0" collapsed="false">
      <c r="A31" s="0" t="str">
        <f aca="false">""</f>
        <v/>
      </c>
      <c r="B31" s="0" t="str">
        <f aca="false">"(4.90)"</f>
        <v>(4.90)</v>
      </c>
      <c r="C31" s="0" t="str">
        <f aca="false">"(1.90)"</f>
        <v>(1.90)</v>
      </c>
      <c r="D31" s="0" t="str">
        <f aca="false">"(3.36)"</f>
        <v>(3.36)</v>
      </c>
    </row>
    <row r="33" customFormat="false" ht="12.8" hidden="false" customHeight="false" outlineLevel="0" collapsed="false">
      <c r="A33" s="0" t="str">
        <f aca="false">"Angleterre # Raw mat fuel oils"</f>
        <v>Angleterre # Raw mat fuel oils</v>
      </c>
      <c r="B33" s="0" t="str">
        <f aca="false">"33.13***"</f>
        <v>33.13***</v>
      </c>
      <c r="C33" s="0" t="str">
        <f aca="false">"32.61***"</f>
        <v>32.61***</v>
      </c>
      <c r="D33" s="0" t="str">
        <f aca="false">"62.27***"</f>
        <v>62.27***</v>
      </c>
    </row>
    <row r="34" customFormat="false" ht="12.8" hidden="false" customHeight="false" outlineLevel="0" collapsed="false">
      <c r="A34" s="0" t="str">
        <f aca="false">""</f>
        <v/>
      </c>
      <c r="B34" s="0" t="str">
        <f aca="false">"(3.80)"</f>
        <v>(3.80)</v>
      </c>
      <c r="C34" s="0" t="str">
        <f aca="false">"(3.72)"</f>
        <v>(3.72)</v>
      </c>
      <c r="D34" s="0" t="str">
        <f aca="false">"(4.29)"</f>
        <v>(4.29)</v>
      </c>
    </row>
    <row r="36" customFormat="false" ht="12.8" hidden="false" customHeight="false" outlineLevel="0" collapsed="false">
      <c r="A36" s="0" t="str">
        <f aca="false">"Angleterre # Textile manuf"</f>
        <v>Angleterre # Textile manuf</v>
      </c>
      <c r="B36" s="0" t="str">
        <f aca="false">"35.68***"</f>
        <v>35.68***</v>
      </c>
      <c r="C36" s="0" t="str">
        <f aca="false">"35.47***"</f>
        <v>35.47***</v>
      </c>
      <c r="D36" s="0" t="str">
        <f aca="false">"55.63***"</f>
        <v>55.63***</v>
      </c>
    </row>
    <row r="37" customFormat="false" ht="12.8" hidden="false" customHeight="false" outlineLevel="0" collapsed="false">
      <c r="A37" s="0" t="str">
        <f aca="false">""</f>
        <v/>
      </c>
      <c r="B37" s="0" t="str">
        <f aca="false">"(4.43)"</f>
        <v>(4.43)</v>
      </c>
      <c r="C37" s="0" t="str">
        <f aca="false">"(4.37)"</f>
        <v>(4.37)</v>
      </c>
      <c r="D37" s="0" t="str">
        <f aca="false">"(3.87)"</f>
        <v>(3.87)</v>
      </c>
    </row>
    <row r="39" customFormat="false" ht="12.8" hidden="false" customHeight="false" outlineLevel="0" collapsed="false">
      <c r="A39" s="0" t="str">
        <f aca="false">"Angleterre # Various manuf"</f>
        <v>Angleterre # Various manuf</v>
      </c>
      <c r="B39" s="0" t="str">
        <f aca="false">"31.90***"</f>
        <v>31.90***</v>
      </c>
      <c r="C39" s="0" t="str">
        <f aca="false">"31.76***"</f>
        <v>31.76***</v>
      </c>
      <c r="D39" s="0" t="str">
        <f aca="false">"64.56***"</f>
        <v>64.56***</v>
      </c>
    </row>
    <row r="40" customFormat="false" ht="12.8" hidden="false" customHeight="false" outlineLevel="0" collapsed="false">
      <c r="A40" s="0" t="str">
        <f aca="false">""</f>
        <v/>
      </c>
      <c r="B40" s="0" t="str">
        <f aca="false">"(4.52)"</f>
        <v>(4.52)</v>
      </c>
      <c r="C40" s="0" t="str">
        <f aca="false">"(4.48)"</f>
        <v>(4.48)</v>
      </c>
      <c r="D40" s="0" t="str">
        <f aca="false">"(4.47)"</f>
        <v>(4.47)</v>
      </c>
    </row>
    <row r="42" customFormat="false" ht="12.8" hidden="false" customHeight="false" outlineLevel="0" collapsed="false">
      <c r="A42" s="0" t="str">
        <f aca="false">"Espagne # European foodstuff and beverage"</f>
        <v>Espagne # European foodstuff and beverage</v>
      </c>
      <c r="B42" s="0" t="str">
        <f aca="false">"16.51**"</f>
        <v>16.51**</v>
      </c>
      <c r="C42" s="0" t="str">
        <f aca="false">"16.51**"</f>
        <v>16.51**</v>
      </c>
      <c r="D42" s="0" t="str">
        <f aca="false">"4.750"</f>
        <v>4.750</v>
      </c>
    </row>
    <row r="43" customFormat="false" ht="12.8" hidden="false" customHeight="false" outlineLevel="0" collapsed="false">
      <c r="A43" s="0" t="str">
        <f aca="false">""</f>
        <v/>
      </c>
      <c r="B43" s="0" t="str">
        <f aca="false">"(3.16)"</f>
        <v>(3.16)</v>
      </c>
      <c r="C43" s="0" t="str">
        <f aca="false">"(3.13)"</f>
        <v>(3.13)</v>
      </c>
      <c r="D43" s="0" t="str">
        <f aca="false">"(0.79)"</f>
        <v>(0.79)</v>
      </c>
    </row>
    <row r="45" customFormat="false" ht="12.8" hidden="false" customHeight="false" outlineLevel="0" collapsed="false">
      <c r="A45" s="0" t="str">
        <f aca="false">"Espagne # Other"</f>
        <v>Espagne # Other</v>
      </c>
      <c r="B45" s="0" t="str">
        <f aca="false">"24.09***"</f>
        <v>24.09***</v>
      </c>
      <c r="C45" s="0" t="str">
        <f aca="false">"24.00***"</f>
        <v>24.00***</v>
      </c>
      <c r="D45" s="0" t="str">
        <f aca="false">"21.14*"</f>
        <v>21.14*</v>
      </c>
    </row>
    <row r="46" customFormat="false" ht="12.8" hidden="false" customHeight="false" outlineLevel="0" collapsed="false">
      <c r="A46" s="0" t="str">
        <f aca="false">""</f>
        <v/>
      </c>
      <c r="B46" s="0" t="str">
        <f aca="false">"(3.39)"</f>
        <v>(3.39)</v>
      </c>
      <c r="C46" s="0" t="str">
        <f aca="false">"(3.36)"</f>
        <v>(3.36)</v>
      </c>
      <c r="D46" s="0" t="str">
        <f aca="false">"(2.45)"</f>
        <v>(2.45)</v>
      </c>
    </row>
    <row r="48" customFormat="false" ht="12.8" hidden="false" customHeight="false" outlineLevel="0" collapsed="false">
      <c r="A48" s="0" t="str">
        <f aca="false">"Espagne # Plantation foodstuff"</f>
        <v>Espagne # Plantation foodstuff</v>
      </c>
      <c r="B48" s="0" t="str">
        <f aca="false">"27.43***"</f>
        <v>27.43***</v>
      </c>
      <c r="C48" s="0" t="str">
        <f aca="false">"4.851"</f>
        <v>4.851</v>
      </c>
      <c r="D48" s="0" t="str">
        <f aca="false">"26.10"</f>
        <v>26.10</v>
      </c>
    </row>
    <row r="49" customFormat="false" ht="12.8" hidden="false" customHeight="false" outlineLevel="0" collapsed="false">
      <c r="A49" s="0" t="str">
        <f aca="false">""</f>
        <v/>
      </c>
      <c r="B49" s="0" t="str">
        <f aca="false">"(3.90)"</f>
        <v>(3.90)</v>
      </c>
      <c r="C49" s="0" t="str">
        <f aca="false">"(0.61)"</f>
        <v>(0.61)</v>
      </c>
      <c r="D49" s="0" t="str">
        <f aca="false">"(1.94)"</f>
        <v>(1.94)</v>
      </c>
    </row>
    <row r="51" customFormat="false" ht="12.8" hidden="false" customHeight="false" outlineLevel="0" collapsed="false">
      <c r="A51" s="0" t="str">
        <f aca="false">"Espagne # Raw mat fuel oils"</f>
        <v>Espagne # Raw mat fuel oils</v>
      </c>
      <c r="B51" s="0" t="str">
        <f aca="false">"19.78*"</f>
        <v>19.78*</v>
      </c>
      <c r="C51" s="0" t="str">
        <f aca="false">"19.38*"</f>
        <v>19.38*</v>
      </c>
      <c r="D51" s="0" t="str">
        <f aca="false">"28.66**"</f>
        <v>28.66**</v>
      </c>
    </row>
    <row r="52" customFormat="false" ht="12.8" hidden="false" customHeight="false" outlineLevel="0" collapsed="false">
      <c r="A52" s="0" t="str">
        <f aca="false">""</f>
        <v/>
      </c>
      <c r="B52" s="0" t="str">
        <f aca="false">"(2.52)"</f>
        <v>(2.52)</v>
      </c>
      <c r="C52" s="0" t="str">
        <f aca="false">"(2.46)"</f>
        <v>(2.46)</v>
      </c>
      <c r="D52" s="0" t="str">
        <f aca="false">"(3.19)"</f>
        <v>(3.19)</v>
      </c>
    </row>
    <row r="54" customFormat="false" ht="12.8" hidden="false" customHeight="false" outlineLevel="0" collapsed="false">
      <c r="A54" s="0" t="str">
        <f aca="false">"Espagne # Textile manuf"</f>
        <v>Espagne # Textile manuf</v>
      </c>
      <c r="B54" s="0" t="str">
        <f aca="false">"23.90***"</f>
        <v>23.90***</v>
      </c>
      <c r="C54" s="0" t="str">
        <f aca="false">"23.83***"</f>
        <v>23.83***</v>
      </c>
      <c r="D54" s="0" t="str">
        <f aca="false">"23.66**"</f>
        <v>23.66**</v>
      </c>
    </row>
    <row r="55" customFormat="false" ht="12.8" hidden="false" customHeight="false" outlineLevel="0" collapsed="false">
      <c r="A55" s="0" t="str">
        <f aca="false">""</f>
        <v/>
      </c>
      <c r="B55" s="0" t="str">
        <f aca="false">"(3.44)"</f>
        <v>(3.44)</v>
      </c>
      <c r="C55" s="0" t="str">
        <f aca="false">"(3.41)"</f>
        <v>(3.41)</v>
      </c>
      <c r="D55" s="0" t="str">
        <f aca="false">"(2.97)"</f>
        <v>(2.97)</v>
      </c>
    </row>
    <row r="57" customFormat="false" ht="12.8" hidden="false" customHeight="false" outlineLevel="0" collapsed="false">
      <c r="A57" s="0" t="str">
        <f aca="false">"Espagne # Various manuf"</f>
        <v>Espagne # Various manuf</v>
      </c>
      <c r="B57" s="0" t="str">
        <f aca="false">"18.80**"</f>
        <v>18.80**</v>
      </c>
      <c r="C57" s="0" t="str">
        <f aca="false">"18.80**"</f>
        <v>18.80**</v>
      </c>
      <c r="D57" s="0" t="str">
        <f aca="false">"31.22***"</f>
        <v>31.22***</v>
      </c>
    </row>
    <row r="58" customFormat="false" ht="12.8" hidden="false" customHeight="false" outlineLevel="0" collapsed="false">
      <c r="A58" s="0" t="str">
        <f aca="false">""</f>
        <v/>
      </c>
      <c r="B58" s="0" t="str">
        <f aca="false">"(3.13)"</f>
        <v>(3.13)</v>
      </c>
      <c r="C58" s="0" t="str">
        <f aca="false">"(3.11)"</f>
        <v>(3.11)</v>
      </c>
      <c r="D58" s="0" t="str">
        <f aca="false">"(3.78)"</f>
        <v>(3.78)</v>
      </c>
    </row>
    <row r="60" customFormat="false" ht="12.8" hidden="false" customHeight="false" outlineLevel="0" collapsed="false">
      <c r="A60" s="0" t="str">
        <f aca="false">"Flandre et autres états de l'Empereur # European foodstuff and beverage"</f>
        <v>Flandre et autres états de l'Empereur # European foodstuff and beverage</v>
      </c>
      <c r="B60" s="0" t="str">
        <f aca="false">"37.76***"</f>
        <v>37.76***</v>
      </c>
      <c r="C60" s="0" t="str">
        <f aca="false">"39.96***"</f>
        <v>39.96***</v>
      </c>
      <c r="D60" s="0" t="str">
        <f aca="false">"41.26***"</f>
        <v>41.26***</v>
      </c>
    </row>
    <row r="61" customFormat="false" ht="12.8" hidden="false" customHeight="false" outlineLevel="0" collapsed="false">
      <c r="A61" s="0" t="str">
        <f aca="false">""</f>
        <v/>
      </c>
      <c r="B61" s="0" t="str">
        <f aca="false">"(5.73)"</f>
        <v>(5.73)</v>
      </c>
      <c r="C61" s="0" t="str">
        <f aca="false">"(5.97)"</f>
        <v>(5.97)</v>
      </c>
      <c r="D61" s="0" t="str">
        <f aca="false">"(3.92)"</f>
        <v>(3.92)</v>
      </c>
    </row>
    <row r="63" customFormat="false" ht="12.8" hidden="false" customHeight="false" outlineLevel="0" collapsed="false">
      <c r="A63" s="0" t="str">
        <f aca="false">"Flandre et autres états de l'Empereur # Other"</f>
        <v>Flandre et autres états de l'Empereur # Other</v>
      </c>
      <c r="B63" s="0" t="str">
        <f aca="false">"44.42***"</f>
        <v>44.42***</v>
      </c>
      <c r="C63" s="0" t="str">
        <f aca="false">"46.52***"</f>
        <v>46.52***</v>
      </c>
      <c r="D63" s="0" t="str">
        <f aca="false">"56.50***"</f>
        <v>56.50***</v>
      </c>
    </row>
    <row r="64" customFormat="false" ht="12.8" hidden="false" customHeight="false" outlineLevel="0" collapsed="false">
      <c r="A64" s="0" t="str">
        <f aca="false">""</f>
        <v/>
      </c>
      <c r="B64" s="0" t="str">
        <f aca="false">"(5.14)"</f>
        <v>(5.14)</v>
      </c>
      <c r="C64" s="0" t="str">
        <f aca="false">"(5.31)"</f>
        <v>(5.31)</v>
      </c>
      <c r="D64" s="0" t="str">
        <f aca="false">"(4.62)"</f>
        <v>(4.62)</v>
      </c>
    </row>
    <row r="66" customFormat="false" ht="12.8" hidden="false" customHeight="false" outlineLevel="0" collapsed="false">
      <c r="A66" s="0" t="str">
        <f aca="false">"Flandre et autres états de l'Empereur # Plantation foodstuff"</f>
        <v>Flandre et autres états de l'Empereur # Plantation foodstuff</v>
      </c>
      <c r="B66" s="0" t="str">
        <f aca="false">"50.19***"</f>
        <v>50.19***</v>
      </c>
      <c r="C66" s="0" t="str">
        <f aca="false">"29.82***"</f>
        <v>29.82***</v>
      </c>
      <c r="D66" s="0" t="str">
        <f aca="false">"63.78***"</f>
        <v>63.78***</v>
      </c>
    </row>
    <row r="67" customFormat="false" ht="12.8" hidden="false" customHeight="false" outlineLevel="0" collapsed="false">
      <c r="A67" s="0" t="str">
        <f aca="false">""</f>
        <v/>
      </c>
      <c r="B67" s="0" t="str">
        <f aca="false">"(6.19)"</f>
        <v>(6.19)</v>
      </c>
      <c r="C67" s="0" t="str">
        <f aca="false">"(3.37)"</f>
        <v>(3.37)</v>
      </c>
      <c r="D67" s="0" t="str">
        <f aca="false">"(3.98)"</f>
        <v>(3.98)</v>
      </c>
    </row>
    <row r="69" customFormat="false" ht="12.8" hidden="false" customHeight="false" outlineLevel="0" collapsed="false">
      <c r="A69" s="0" t="str">
        <f aca="false">"Flandre et autres états de l'Empereur # Raw mat fuel oils"</f>
        <v>Flandre et autres états de l'Empereur # Raw mat fuel oils</v>
      </c>
      <c r="B69" s="0" t="str">
        <f aca="false">"42.38***"</f>
        <v>42.38***</v>
      </c>
      <c r="C69" s="0" t="str">
        <f aca="false">"44.18***"</f>
        <v>44.18***</v>
      </c>
      <c r="D69" s="0" t="str">
        <f aca="false">"66.50***"</f>
        <v>66.50***</v>
      </c>
    </row>
    <row r="70" customFormat="false" ht="12.8" hidden="false" customHeight="false" outlineLevel="0" collapsed="false">
      <c r="A70" s="0" t="str">
        <f aca="false">""</f>
        <v/>
      </c>
      <c r="B70" s="0" t="str">
        <f aca="false">"(4.90)"</f>
        <v>(4.90)</v>
      </c>
      <c r="C70" s="0" t="str">
        <f aca="false">"(5.06)"</f>
        <v>(5.06)</v>
      </c>
      <c r="D70" s="0" t="str">
        <f aca="false">"(5.56)"</f>
        <v>(5.56)</v>
      </c>
    </row>
    <row r="72" customFormat="false" ht="12.8" hidden="false" customHeight="false" outlineLevel="0" collapsed="false">
      <c r="A72" s="0" t="str">
        <f aca="false">"Flandre et autres états de l'Empereur # Textile manuf"</f>
        <v>Flandre et autres états de l'Empereur # Textile manuf</v>
      </c>
      <c r="B72" s="0" t="str">
        <f aca="false">"43.92***"</f>
        <v>43.92***</v>
      </c>
      <c r="C72" s="0" t="str">
        <f aca="false">"46.03***"</f>
        <v>46.03***</v>
      </c>
      <c r="D72" s="0" t="str">
        <f aca="false">"59.07***"</f>
        <v>59.07***</v>
      </c>
    </row>
    <row r="73" customFormat="false" ht="12.8" hidden="false" customHeight="false" outlineLevel="0" collapsed="false">
      <c r="A73" s="0" t="str">
        <f aca="false">""</f>
        <v/>
      </c>
      <c r="B73" s="0" t="str">
        <f aca="false">"(5.35)"</f>
        <v>(5.35)</v>
      </c>
      <c r="C73" s="0" t="str">
        <f aca="false">"(5.51)"</f>
        <v>(5.51)</v>
      </c>
      <c r="D73" s="0" t="str">
        <f aca="false">"(4.98)"</f>
        <v>(4.98)</v>
      </c>
    </row>
    <row r="75" customFormat="false" ht="12.8" hidden="false" customHeight="false" outlineLevel="0" collapsed="false">
      <c r="A75" s="0" t="str">
        <f aca="false">"Flandre et autres états de l'Empereur # Various manuf"</f>
        <v>Flandre et autres états de l'Empereur # Various manuf</v>
      </c>
      <c r="B75" s="0" t="str">
        <f aca="false">"39.74***"</f>
        <v>39.74***</v>
      </c>
      <c r="C75" s="0" t="str">
        <f aca="false">"41.93***"</f>
        <v>41.93***</v>
      </c>
      <c r="D75" s="0" t="str">
        <f aca="false">"67.04***"</f>
        <v>67.04***</v>
      </c>
    </row>
    <row r="76" customFormat="false" ht="12.8" hidden="false" customHeight="false" outlineLevel="0" collapsed="false">
      <c r="A76" s="0" t="str">
        <f aca="false">""</f>
        <v/>
      </c>
      <c r="B76" s="0" t="str">
        <f aca="false">"(5.30)"</f>
        <v>(5.30)</v>
      </c>
      <c r="C76" s="0" t="str">
        <f aca="false">"(5.50)"</f>
        <v>(5.50)</v>
      </c>
      <c r="D76" s="0" t="str">
        <f aca="false">"(5.61)"</f>
        <v>(5.61)</v>
      </c>
    </row>
    <row r="78" customFormat="false" ht="12.8" hidden="false" customHeight="false" outlineLevel="0" collapsed="false">
      <c r="A78" s="0" t="str">
        <f aca="false">"Hollande # European foodstuff and beverage"</f>
        <v>Hollande # European foodstuff and beverage</v>
      </c>
      <c r="B78" s="0" t="str">
        <f aca="false">"24.54***"</f>
        <v>24.54***</v>
      </c>
      <c r="C78" s="0" t="str">
        <f aca="false">"24.48***"</f>
        <v>24.48***</v>
      </c>
      <c r="D78" s="0" t="str">
        <f aca="false">"30.48***"</f>
        <v>30.48***</v>
      </c>
    </row>
    <row r="79" customFormat="false" ht="12.8" hidden="false" customHeight="false" outlineLevel="0" collapsed="false">
      <c r="A79" s="0" t="str">
        <f aca="false">""</f>
        <v/>
      </c>
      <c r="B79" s="0" t="str">
        <f aca="false">"(4.95)"</f>
        <v>(4.95)</v>
      </c>
      <c r="C79" s="0" t="str">
        <f aca="false">"(4.84)"</f>
        <v>(4.84)</v>
      </c>
      <c r="D79" s="0" t="str">
        <f aca="false">"(3.57)"</f>
        <v>(3.57)</v>
      </c>
    </row>
    <row r="81" customFormat="false" ht="12.8" hidden="false" customHeight="false" outlineLevel="0" collapsed="false">
      <c r="A81" s="0" t="str">
        <f aca="false">"Hollande # Other"</f>
        <v>Hollande # Other</v>
      </c>
      <c r="B81" s="0" t="str">
        <f aca="false">"31.34***"</f>
        <v>31.34***</v>
      </c>
      <c r="C81" s="0" t="str">
        <f aca="false">"31.19***"</f>
        <v>31.19***</v>
      </c>
      <c r="D81" s="0" t="str">
        <f aca="false">"46.06***"</f>
        <v>46.06***</v>
      </c>
    </row>
    <row r="82" customFormat="false" ht="12.8" hidden="false" customHeight="false" outlineLevel="0" collapsed="false">
      <c r="A82" s="0" t="str">
        <f aca="false">""</f>
        <v/>
      </c>
      <c r="B82" s="0" t="str">
        <f aca="false">"(4.25)"</f>
        <v>(4.25)</v>
      </c>
      <c r="C82" s="0" t="str">
        <f aca="false">"(4.18)"</f>
        <v>(4.18)</v>
      </c>
      <c r="D82" s="0" t="str">
        <f aca="false">"(4.38)"</f>
        <v>(4.38)</v>
      </c>
    </row>
    <row r="84" customFormat="false" ht="12.8" hidden="false" customHeight="false" outlineLevel="0" collapsed="false">
      <c r="A84" s="0" t="str">
        <f aca="false">"Hollande # Plantation foodstuff"</f>
        <v>Hollande # Plantation foodstuff</v>
      </c>
      <c r="B84" s="0" t="str">
        <f aca="false">"36.50***"</f>
        <v>36.50***</v>
      </c>
      <c r="C84" s="0" t="str">
        <f aca="false">"13.88"</f>
        <v>13.88</v>
      </c>
      <c r="D84" s="0" t="str">
        <f aca="false">"52.81***"</f>
        <v>52.81***</v>
      </c>
    </row>
    <row r="85" customFormat="false" ht="12.8" hidden="false" customHeight="false" outlineLevel="0" collapsed="false">
      <c r="A85" s="0" t="str">
        <f aca="false">""</f>
        <v/>
      </c>
      <c r="B85" s="0" t="str">
        <f aca="false">"(5.64)"</f>
        <v>(5.64)</v>
      </c>
      <c r="C85" s="0" t="str">
        <f aca="false">"(1.92)"</f>
        <v>(1.92)</v>
      </c>
      <c r="D85" s="0" t="str">
        <f aca="false">"(3.75)"</f>
        <v>(3.75)</v>
      </c>
    </row>
    <row r="87" customFormat="false" ht="12.8" hidden="false" customHeight="false" outlineLevel="0" collapsed="false">
      <c r="A87" s="0" t="str">
        <f aca="false">"Hollande # Raw mat fuel oils"</f>
        <v>Hollande # Raw mat fuel oils</v>
      </c>
      <c r="B87" s="0" t="str">
        <f aca="false">"28.35***"</f>
        <v>28.35***</v>
      </c>
      <c r="C87" s="0" t="str">
        <f aca="false">"27.90***"</f>
        <v>27.90***</v>
      </c>
      <c r="D87" s="0" t="str">
        <f aca="false">"55.14***"</f>
        <v>55.14***</v>
      </c>
    </row>
    <row r="88" customFormat="false" ht="12.8" hidden="false" customHeight="false" outlineLevel="0" collapsed="false">
      <c r="A88" s="0" t="str">
        <f aca="false">""</f>
        <v/>
      </c>
      <c r="B88" s="0" t="str">
        <f aca="false">"(3.73)"</f>
        <v>(3.73)</v>
      </c>
      <c r="C88" s="0" t="str">
        <f aca="false">"(3.64)"</f>
        <v>(3.64)</v>
      </c>
      <c r="D88" s="0" t="str">
        <f aca="false">"(5.28)"</f>
        <v>(5.28)</v>
      </c>
    </row>
    <row r="90" customFormat="false" ht="12.8" hidden="false" customHeight="false" outlineLevel="0" collapsed="false">
      <c r="A90" s="0" t="str">
        <f aca="false">"Hollande # Textile manuf"</f>
        <v>Hollande # Textile manuf</v>
      </c>
      <c r="B90" s="0" t="str">
        <f aca="false">"30.32***"</f>
        <v>30.32***</v>
      </c>
      <c r="C90" s="0" t="str">
        <f aca="false">"30.18***"</f>
        <v>30.18***</v>
      </c>
      <c r="D90" s="0" t="str">
        <f aca="false">"48.13***"</f>
        <v>48.13***</v>
      </c>
    </row>
    <row r="91" customFormat="false" ht="12.8" hidden="false" customHeight="false" outlineLevel="0" collapsed="false">
      <c r="A91" s="0" t="str">
        <f aca="false">""</f>
        <v/>
      </c>
      <c r="B91" s="0" t="str">
        <f aca="false">"(4.30)"</f>
        <v>(4.30)</v>
      </c>
      <c r="C91" s="0" t="str">
        <f aca="false">"(4.22)"</f>
        <v>(4.22)</v>
      </c>
      <c r="D91" s="0" t="str">
        <f aca="false">"(4.64)"</f>
        <v>(4.64)</v>
      </c>
    </row>
    <row r="93" customFormat="false" ht="12.8" hidden="false" customHeight="false" outlineLevel="0" collapsed="false">
      <c r="A93" s="0" t="str">
        <f aca="false">"Hollande # Various manuf"</f>
        <v>Hollande # Various manuf</v>
      </c>
      <c r="B93" s="0" t="str">
        <f aca="false">"26.05***"</f>
        <v>26.05***</v>
      </c>
      <c r="C93" s="0" t="str">
        <f aca="false">"25.98***"</f>
        <v>25.98***</v>
      </c>
      <c r="D93" s="0" t="str">
        <f aca="false">"56.29***"</f>
        <v>56.29***</v>
      </c>
    </row>
    <row r="94" customFormat="false" ht="12.8" hidden="false" customHeight="false" outlineLevel="0" collapsed="false">
      <c r="A94" s="0" t="str">
        <f aca="false">""</f>
        <v/>
      </c>
      <c r="B94" s="0" t="str">
        <f aca="false">"(4.27)"</f>
        <v>(4.27)</v>
      </c>
      <c r="C94" s="0" t="str">
        <f aca="false">"(4.18)"</f>
        <v>(4.18)</v>
      </c>
      <c r="D94" s="0" t="str">
        <f aca="false">"(5.52)"</f>
        <v>(5.52)</v>
      </c>
    </row>
    <row r="96" customFormat="false" ht="12.8" hidden="false" customHeight="false" outlineLevel="0" collapsed="false">
      <c r="A96" s="0" t="str">
        <f aca="false">"Italie # European foodstuff and beverage"</f>
        <v>Italie # European foodstuff and beverage</v>
      </c>
      <c r="B96" s="0" t="str">
        <f aca="false">"3.699"</f>
        <v>3.699</v>
      </c>
      <c r="C96" s="0" t="str">
        <f aca="false">"1.705"</f>
        <v>1.705</v>
      </c>
      <c r="D96" s="0" t="str">
        <f aca="false">"18.31"</f>
        <v>18.31</v>
      </c>
    </row>
    <row r="97" customFormat="false" ht="12.8" hidden="false" customHeight="false" outlineLevel="0" collapsed="false">
      <c r="A97" s="0" t="str">
        <f aca="false">""</f>
        <v/>
      </c>
      <c r="B97" s="0" t="str">
        <f aca="false">"(0.77)"</f>
        <v>(0.77)</v>
      </c>
      <c r="C97" s="0" t="str">
        <f aca="false">"(0.34)"</f>
        <v>(0.34)</v>
      </c>
      <c r="D97" s="0" t="str">
        <f aca="false">"(1.80)"</f>
        <v>(1.80)</v>
      </c>
    </row>
    <row r="99" customFormat="false" ht="12.8" hidden="false" customHeight="false" outlineLevel="0" collapsed="false">
      <c r="A99" s="0" t="str">
        <f aca="false">"Italie # Other"</f>
        <v>Italie # Other</v>
      </c>
      <c r="B99" s="0" t="str">
        <f aca="false">"11.55"</f>
        <v>11.55</v>
      </c>
      <c r="C99" s="0" t="str">
        <f aca="false">"9.477"</f>
        <v>9.477</v>
      </c>
      <c r="D99" s="0" t="str">
        <f aca="false">"34.27**"</f>
        <v>34.27**</v>
      </c>
    </row>
    <row r="100" customFormat="false" ht="12.8" hidden="false" customHeight="false" outlineLevel="0" collapsed="false">
      <c r="A100" s="0" t="str">
        <f aca="false">""</f>
        <v/>
      </c>
      <c r="B100" s="0" t="str">
        <f aca="false">"(1.58)"</f>
        <v>(1.58)</v>
      </c>
      <c r="C100" s="0" t="str">
        <f aca="false">"(1.28)"</f>
        <v>(1.28)</v>
      </c>
      <c r="D100" s="0" t="str">
        <f aca="false">"(2.94)"</f>
        <v>(2.94)</v>
      </c>
    </row>
    <row r="102" customFormat="false" ht="12.8" hidden="false" customHeight="false" outlineLevel="0" collapsed="false">
      <c r="A102" s="0" t="str">
        <f aca="false">"Italie # Plantation foodstuff"</f>
        <v>Italie # Plantation foodstuff</v>
      </c>
      <c r="B102" s="0" t="str">
        <f aca="false">"16.46*"</f>
        <v>16.46*</v>
      </c>
      <c r="C102" s="0" t="str">
        <f aca="false">"-8.037"</f>
        <v>-8.037</v>
      </c>
      <c r="D102" s="0" t="str">
        <f aca="false">"40.96**"</f>
        <v>40.96**</v>
      </c>
    </row>
    <row r="103" customFormat="false" ht="12.8" hidden="false" customHeight="false" outlineLevel="0" collapsed="false">
      <c r="A103" s="0" t="str">
        <f aca="false">""</f>
        <v/>
      </c>
      <c r="B103" s="0" t="str">
        <f aca="false">"(2.28)"</f>
        <v>(2.28)</v>
      </c>
      <c r="C103" s="0" t="str">
        <f aca="false">"(-0.95)"</f>
        <v>(-0.95)</v>
      </c>
      <c r="D103" s="0" t="str">
        <f aca="false">"(2.76)"</f>
        <v>(2.76)</v>
      </c>
    </row>
    <row r="105" customFormat="false" ht="12.8" hidden="false" customHeight="false" outlineLevel="0" collapsed="false">
      <c r="A105" s="0" t="str">
        <f aca="false">"Italie # Raw mat fuel oils"</f>
        <v>Italie # Raw mat fuel oils</v>
      </c>
      <c r="B105" s="0" t="str">
        <f aca="false">"8.134"</f>
        <v>8.134</v>
      </c>
      <c r="C105" s="0" t="str">
        <f aca="false">"5.755"</f>
        <v>5.755</v>
      </c>
      <c r="D105" s="0" t="str">
        <f aca="false">"42.99***"</f>
        <v>42.99***</v>
      </c>
    </row>
    <row r="106" customFormat="false" ht="12.8" hidden="false" customHeight="false" outlineLevel="0" collapsed="false">
      <c r="A106" s="0" t="str">
        <f aca="false">""</f>
        <v/>
      </c>
      <c r="B106" s="0" t="str">
        <f aca="false">"(1.04)"</f>
        <v>(1.04)</v>
      </c>
      <c r="C106" s="0" t="str">
        <f aca="false">"(0.73)"</f>
        <v>(0.73)</v>
      </c>
      <c r="D106" s="0" t="str">
        <f aca="false">"(3.65)"</f>
        <v>(3.65)</v>
      </c>
    </row>
    <row r="108" customFormat="false" ht="12.8" hidden="false" customHeight="false" outlineLevel="0" collapsed="false">
      <c r="A108" s="0" t="str">
        <f aca="false">"Italie # Textile manuf"</f>
        <v>Italie # Textile manuf</v>
      </c>
      <c r="B108" s="0" t="str">
        <f aca="false">"10.85"</f>
        <v>10.85</v>
      </c>
      <c r="C108" s="0" t="str">
        <f aca="false">"8.779"</f>
        <v>8.779</v>
      </c>
      <c r="D108" s="0" t="str">
        <f aca="false">"36.80**"</f>
        <v>36.80**</v>
      </c>
    </row>
    <row r="109" customFormat="false" ht="12.8" hidden="false" customHeight="false" outlineLevel="0" collapsed="false">
      <c r="A109" s="0" t="str">
        <f aca="false">""</f>
        <v/>
      </c>
      <c r="B109" s="0" t="str">
        <f aca="false">"(1.60)"</f>
        <v>(1.60)</v>
      </c>
      <c r="C109" s="0" t="str">
        <f aca="false">"(1.28)"</f>
        <v>(1.28)</v>
      </c>
      <c r="D109" s="0" t="str">
        <f aca="false">"(3.11)"</f>
        <v>(3.11)</v>
      </c>
    </row>
    <row r="111" customFormat="false" ht="12.8" hidden="false" customHeight="false" outlineLevel="0" collapsed="false">
      <c r="A111" s="0" t="str">
        <f aca="false">"Italie # Various manuf"</f>
        <v>Italie # Various manuf</v>
      </c>
      <c r="B111" s="0" t="str">
        <f aca="false">"6.809"</f>
        <v>6.809</v>
      </c>
      <c r="C111" s="0" t="str">
        <f aca="false">"4.815"</f>
        <v>4.815</v>
      </c>
      <c r="D111" s="0" t="str">
        <f aca="false">"45.06***"</f>
        <v>45.06***</v>
      </c>
    </row>
    <row r="112" customFormat="false" ht="12.8" hidden="false" customHeight="false" outlineLevel="0" collapsed="false">
      <c r="A112" s="0" t="str">
        <f aca="false">""</f>
        <v/>
      </c>
      <c r="B112" s="0" t="str">
        <f aca="false">"(1.14)"</f>
        <v>(1.14)</v>
      </c>
      <c r="C112" s="0" t="str">
        <f aca="false">"(0.79)"</f>
        <v>(0.79)</v>
      </c>
      <c r="D112" s="0" t="str">
        <f aca="false">"(4.01)"</f>
        <v>(4.01)</v>
      </c>
    </row>
    <row r="114" customFormat="false" ht="12.8" hidden="false" customHeight="false" outlineLevel="0" collapsed="false">
      <c r="A114" s="0" t="str">
        <f aca="false">"Levant et Barbarie # European foodstuff and beverage"</f>
        <v>Levant et Barbarie # European foodstuff and beverage</v>
      </c>
      <c r="B114" s="0" t="str">
        <f aca="false">"19.80***"</f>
        <v>19.80***</v>
      </c>
      <c r="C114" s="0" t="str">
        <f aca="false">"19.68***"</f>
        <v>19.68***</v>
      </c>
      <c r="D114" s="0" t="str">
        <f aca="false">"35.10***"</f>
        <v>35.10***</v>
      </c>
    </row>
    <row r="115" customFormat="false" ht="12.8" hidden="false" customHeight="false" outlineLevel="0" collapsed="false">
      <c r="A115" s="0" t="str">
        <f aca="false">""</f>
        <v/>
      </c>
      <c r="B115" s="0" t="str">
        <f aca="false">"(4.34)"</f>
        <v>(4.34)</v>
      </c>
      <c r="C115" s="0" t="str">
        <f aca="false">"(4.27)"</f>
        <v>(4.27)</v>
      </c>
      <c r="D115" s="0" t="str">
        <f aca="false">"(5.25)"</f>
        <v>(5.25)</v>
      </c>
    </row>
    <row r="117" customFormat="false" ht="12.8" hidden="false" customHeight="false" outlineLevel="0" collapsed="false">
      <c r="A117" s="0" t="str">
        <f aca="false">"Levant et Barbarie # Other"</f>
        <v>Levant et Barbarie # Other</v>
      </c>
      <c r="B117" s="0" t="str">
        <f aca="false">"28.76***"</f>
        <v>28.76***</v>
      </c>
      <c r="C117" s="0" t="str">
        <f aca="false">"28.56***"</f>
        <v>28.56***</v>
      </c>
      <c r="D117" s="0" t="str">
        <f aca="false">"53.05***"</f>
        <v>53.05***</v>
      </c>
    </row>
    <row r="118" customFormat="false" ht="12.8" hidden="false" customHeight="false" outlineLevel="0" collapsed="false">
      <c r="A118" s="0" t="str">
        <f aca="false">""</f>
        <v/>
      </c>
      <c r="B118" s="0" t="str">
        <f aca="false">"(4.08)"</f>
        <v>(4.08)</v>
      </c>
      <c r="C118" s="0" t="str">
        <f aca="false">"(4.03)"</f>
        <v>(4.03)</v>
      </c>
      <c r="D118" s="0" t="str">
        <f aca="false">"(5.91)"</f>
        <v>(5.91)</v>
      </c>
    </row>
    <row r="120" customFormat="false" ht="12.8" hidden="false" customHeight="false" outlineLevel="0" collapsed="false">
      <c r="A120" s="0" t="str">
        <f aca="false">"Levant et Barbarie # Plantation foodstuff"</f>
        <v>Levant et Barbarie # Plantation foodstuff</v>
      </c>
      <c r="B120" s="0" t="str">
        <f aca="false">"33.97***"</f>
        <v>33.97***</v>
      </c>
      <c r="C120" s="0" t="str">
        <f aca="false">"11.33"</f>
        <v>11.33</v>
      </c>
      <c r="D120" s="0" t="str">
        <f aca="false">"59.59***"</f>
        <v>59.59***</v>
      </c>
    </row>
    <row r="121" customFormat="false" ht="12.8" hidden="false" customHeight="false" outlineLevel="0" collapsed="false">
      <c r="A121" s="0" t="str">
        <f aca="false">""</f>
        <v/>
      </c>
      <c r="B121" s="0" t="str">
        <f aca="false">"(5.21)"</f>
        <v>(5.21)</v>
      </c>
      <c r="C121" s="0" t="str">
        <f aca="false">"(1.53)"</f>
        <v>(1.53)</v>
      </c>
      <c r="D121" s="0" t="str">
        <f aca="false">"(4.40)"</f>
        <v>(4.40)</v>
      </c>
    </row>
    <row r="123" customFormat="false" ht="12.8" hidden="false" customHeight="false" outlineLevel="0" collapsed="false">
      <c r="A123" s="0" t="str">
        <f aca="false">"Levant et Barbarie # Raw mat fuel oils"</f>
        <v>Levant et Barbarie # Raw mat fuel oils</v>
      </c>
      <c r="B123" s="0" t="str">
        <f aca="false">"25.02***"</f>
        <v>25.02***</v>
      </c>
      <c r="C123" s="0" t="str">
        <f aca="false">"24.52**"</f>
        <v>24.52**</v>
      </c>
      <c r="D123" s="0" t="str">
        <f aca="false">"60.70***"</f>
        <v>60.70***</v>
      </c>
    </row>
    <row r="124" customFormat="false" ht="12.8" hidden="false" customHeight="false" outlineLevel="0" collapsed="false">
      <c r="A124" s="0" t="str">
        <f aca="false">""</f>
        <v/>
      </c>
      <c r="B124" s="0" t="str">
        <f aca="false">"(3.32)"</f>
        <v>(3.32)</v>
      </c>
      <c r="C124" s="0" t="str">
        <f aca="false">"(3.24)"</f>
        <v>(3.24)</v>
      </c>
      <c r="D124" s="0" t="str">
        <f aca="false">"(6.57)"</f>
        <v>(6.57)</v>
      </c>
    </row>
    <row r="126" customFormat="false" ht="12.8" hidden="false" customHeight="false" outlineLevel="0" collapsed="false">
      <c r="A126" s="0" t="str">
        <f aca="false">"Levant et Barbarie # Textile manuf"</f>
        <v>Levant et Barbarie # Textile manuf</v>
      </c>
      <c r="B126" s="0" t="str">
        <f aca="false">"29.43***"</f>
        <v>29.43***</v>
      </c>
      <c r="C126" s="0" t="str">
        <f aca="false">"29.24***"</f>
        <v>29.24***</v>
      </c>
      <c r="D126" s="0" t="str">
        <f aca="false">"56.36***"</f>
        <v>56.36***</v>
      </c>
    </row>
    <row r="127" customFormat="false" ht="12.8" hidden="false" customHeight="false" outlineLevel="0" collapsed="false">
      <c r="A127" s="0" t="str">
        <f aca="false">""</f>
        <v/>
      </c>
      <c r="B127" s="0" t="str">
        <f aca="false">"(4.85)"</f>
        <v>(4.85)</v>
      </c>
      <c r="C127" s="0" t="str">
        <f aca="false">"(4.80)"</f>
        <v>(4.80)</v>
      </c>
      <c r="D127" s="0" t="str">
        <f aca="false">"(7.18)"</f>
        <v>(7.18)</v>
      </c>
    </row>
    <row r="129" customFormat="false" ht="12.8" hidden="false" customHeight="false" outlineLevel="0" collapsed="false">
      <c r="A129" s="0" t="str">
        <f aca="false">"Levant et Barbarie # Various manuf"</f>
        <v>Levant et Barbarie # Various manuf</v>
      </c>
      <c r="B129" s="0" t="str">
        <f aca="false">"24.51***"</f>
        <v>24.51***</v>
      </c>
      <c r="C129" s="0" t="str">
        <f aca="false">"24.39***"</f>
        <v>24.39***</v>
      </c>
      <c r="D129" s="0" t="str">
        <f aca="false">"63.99***"</f>
        <v>63.99***</v>
      </c>
    </row>
    <row r="130" customFormat="false" ht="12.8" hidden="false" customHeight="false" outlineLevel="0" collapsed="false">
      <c r="A130" s="0" t="str">
        <f aca="false">""</f>
        <v/>
      </c>
      <c r="B130" s="0" t="str">
        <f aca="false">"(4.35)"</f>
        <v>(4.35)</v>
      </c>
      <c r="C130" s="0" t="str">
        <f aca="false">"(4.29)"</f>
        <v>(4.29)</v>
      </c>
      <c r="D130" s="0" t="str">
        <f aca="false">"(7.60)"</f>
        <v>(7.60)</v>
      </c>
    </row>
    <row r="132" customFormat="false" ht="12.8" hidden="false" customHeight="false" outlineLevel="0" collapsed="false">
      <c r="A132" s="0" t="str">
        <f aca="false">"Nord # European foodstuff and beverage"</f>
        <v>Nord # European foodstuff and beverage</v>
      </c>
      <c r="B132" s="0" t="str">
        <f aca="false">"6.045"</f>
        <v>6.045</v>
      </c>
      <c r="C132" s="0" t="str">
        <f aca="false">"3.679"</f>
        <v>3.679</v>
      </c>
      <c r="D132" s="0" t="str">
        <f aca="false">"37.55**"</f>
        <v>37.55**</v>
      </c>
    </row>
    <row r="133" customFormat="false" ht="12.8" hidden="false" customHeight="false" outlineLevel="0" collapsed="false">
      <c r="A133" s="0" t="str">
        <f aca="false">""</f>
        <v/>
      </c>
      <c r="B133" s="0" t="str">
        <f aca="false">"(0.95)"</f>
        <v>(0.95)</v>
      </c>
      <c r="C133" s="0" t="str">
        <f aca="false">"(0.55)"</f>
        <v>(0.55)</v>
      </c>
      <c r="D133" s="0" t="str">
        <f aca="false">"(3.17)"</f>
        <v>(3.17)</v>
      </c>
    </row>
    <row r="135" customFormat="false" ht="12.8" hidden="false" customHeight="false" outlineLevel="0" collapsed="false">
      <c r="A135" s="0" t="str">
        <f aca="false">"Nord # Other"</f>
        <v>Nord # Other</v>
      </c>
      <c r="B135" s="0" t="str">
        <f aca="false">"12.22"</f>
        <v>12.22</v>
      </c>
      <c r="C135" s="0" t="str">
        <f aca="false">"9.772"</f>
        <v>9.772</v>
      </c>
      <c r="D135" s="0" t="str">
        <f aca="false">"51.73***"</f>
        <v>51.73***</v>
      </c>
    </row>
    <row r="136" customFormat="false" ht="12.8" hidden="false" customHeight="false" outlineLevel="0" collapsed="false">
      <c r="A136" s="0" t="str">
        <f aca="false">""</f>
        <v/>
      </c>
      <c r="B136" s="0" t="str">
        <f aca="false">"(1.39)"</f>
        <v>(1.39)</v>
      </c>
      <c r="C136" s="0" t="str">
        <f aca="false">"(1.08)"</f>
        <v>(1.08)</v>
      </c>
      <c r="D136" s="0" t="str">
        <f aca="false">"(3.99)"</f>
        <v>(3.99)</v>
      </c>
    </row>
    <row r="138" customFormat="false" ht="12.8" hidden="false" customHeight="false" outlineLevel="0" collapsed="false">
      <c r="A138" s="0" t="str">
        <f aca="false">"Nord # Plantation foodstuff"</f>
        <v>Nord # Plantation foodstuff</v>
      </c>
      <c r="B138" s="0" t="str">
        <f aca="false">"18.84*"</f>
        <v>18.84*</v>
      </c>
      <c r="C138" s="0" t="str">
        <f aca="false">"-6.077"</f>
        <v>-6.077</v>
      </c>
      <c r="D138" s="0" t="str">
        <f aca="false">"59.77***"</f>
        <v>59.77***</v>
      </c>
    </row>
    <row r="139" customFormat="false" ht="12.8" hidden="false" customHeight="false" outlineLevel="0" collapsed="false">
      <c r="A139" s="0" t="str">
        <f aca="false">""</f>
        <v/>
      </c>
      <c r="B139" s="0" t="str">
        <f aca="false">"(2.41)"</f>
        <v>(2.41)</v>
      </c>
      <c r="C139" s="0" t="str">
        <f aca="false">"(-0.72)"</f>
        <v>(-0.72)</v>
      </c>
      <c r="D139" s="0" t="str">
        <f aca="false">"(3.88)"</f>
        <v>(3.88)</v>
      </c>
    </row>
    <row r="141" customFormat="false" ht="12.8" hidden="false" customHeight="false" outlineLevel="0" collapsed="false">
      <c r="A141" s="0" t="str">
        <f aca="false">"Nord # Raw mat fuel oils"</f>
        <v>Nord # Raw mat fuel oils</v>
      </c>
      <c r="B141" s="0" t="str">
        <f aca="false">"9.034"</f>
        <v>9.034</v>
      </c>
      <c r="C141" s="0" t="str">
        <f aca="false">"6.280"</f>
        <v>6.280</v>
      </c>
      <c r="D141" s="0" t="str">
        <f aca="false">"60.85***"</f>
        <v>60.85***</v>
      </c>
    </row>
    <row r="142" customFormat="false" ht="12.8" hidden="false" customHeight="false" outlineLevel="0" collapsed="false">
      <c r="A142" s="0" t="str">
        <f aca="false">""</f>
        <v/>
      </c>
      <c r="B142" s="0" t="str">
        <f aca="false">"(1.00)"</f>
        <v>(1.00)</v>
      </c>
      <c r="C142" s="0" t="str">
        <f aca="false">"(0.68)"</f>
        <v>(0.68)</v>
      </c>
      <c r="D142" s="0" t="str">
        <f aca="false">"(4.72)"</f>
        <v>(4.72)</v>
      </c>
    </row>
    <row r="144" customFormat="false" ht="12.8" hidden="false" customHeight="false" outlineLevel="0" collapsed="false">
      <c r="A144" s="0" t="str">
        <f aca="false">"Nord # Textile manuf"</f>
        <v>Nord # Textile manuf</v>
      </c>
      <c r="B144" s="0" t="str">
        <f aca="false">"11.57"</f>
        <v>11.57</v>
      </c>
      <c r="C144" s="0" t="str">
        <f aca="false">"9.124"</f>
        <v>9.124</v>
      </c>
      <c r="D144" s="0" t="str">
        <f aca="false">"53.80***"</f>
        <v>53.80***</v>
      </c>
    </row>
    <row r="145" customFormat="false" ht="12.8" hidden="false" customHeight="false" outlineLevel="0" collapsed="false">
      <c r="A145" s="0" t="str">
        <f aca="false">""</f>
        <v/>
      </c>
      <c r="B145" s="0" t="str">
        <f aca="false">"(1.33)"</f>
        <v>(1.33)</v>
      </c>
      <c r="C145" s="0" t="str">
        <f aca="false">"(1.00)"</f>
        <v>(1.00)</v>
      </c>
      <c r="D145" s="0" t="str">
        <f aca="false">"(4.18)"</f>
        <v>(4.18)</v>
      </c>
    </row>
    <row r="147" customFormat="false" ht="12.8" hidden="false" customHeight="false" outlineLevel="0" collapsed="false">
      <c r="A147" s="0" t="str">
        <f aca="false">"Nord # Various manuf"</f>
        <v>Nord # Various manuf</v>
      </c>
      <c r="B147" s="0" t="str">
        <f aca="false">"7.809"</f>
        <v>7.809</v>
      </c>
      <c r="C147" s="0" t="str">
        <f aca="false">"5.439"</f>
        <v>5.439</v>
      </c>
      <c r="D147" s="0" t="str">
        <f aca="false">"62.71***"</f>
        <v>62.71***</v>
      </c>
    </row>
    <row r="148" customFormat="false" ht="12.8" hidden="false" customHeight="false" outlineLevel="0" collapsed="false">
      <c r="A148" s="0" t="str">
        <f aca="false">""</f>
        <v/>
      </c>
      <c r="B148" s="0" t="str">
        <f aca="false">"(1.03)"</f>
        <v>(1.03)</v>
      </c>
      <c r="C148" s="0" t="str">
        <f aca="false">"(0.69)"</f>
        <v>(0.69)</v>
      </c>
      <c r="D148" s="0" t="str">
        <f aca="false">"(5.01)"</f>
        <v>(5.01)</v>
      </c>
    </row>
    <row r="150" customFormat="false" ht="12.8" hidden="false" customHeight="false" outlineLevel="0" collapsed="false">
      <c r="A150" s="0" t="str">
        <f aca="false">"Outre-mers # European foodstuff and beverage"</f>
        <v>Outre-mers # European foodstuff and beverage</v>
      </c>
      <c r="B150" s="0" t="str">
        <f aca="false">"10.98*"</f>
        <v>10.98*</v>
      </c>
      <c r="C150" s="0" t="str">
        <f aca="false">"10.67*"</f>
        <v>10.67*</v>
      </c>
      <c r="D150" s="0" t="str">
        <f aca="false">"45.36***"</f>
        <v>45.36***</v>
      </c>
    </row>
    <row r="151" customFormat="false" ht="12.8" hidden="false" customHeight="false" outlineLevel="0" collapsed="false">
      <c r="A151" s="0" t="str">
        <f aca="false">""</f>
        <v/>
      </c>
      <c r="B151" s="0" t="str">
        <f aca="false">"(2.33)"</f>
        <v>(2.33)</v>
      </c>
      <c r="C151" s="0" t="str">
        <f aca="false">"(2.26)"</f>
        <v>(2.26)</v>
      </c>
      <c r="D151" s="0" t="str">
        <f aca="false">"(4.51)"</f>
        <v>(4.51)</v>
      </c>
    </row>
    <row r="153" customFormat="false" ht="12.8" hidden="false" customHeight="false" outlineLevel="0" collapsed="false">
      <c r="A153" s="0" t="str">
        <f aca="false">"Outre-mers # Other"</f>
        <v>Outre-mers # Other</v>
      </c>
      <c r="B153" s="0" t="str">
        <f aca="false">"18.40*"</f>
        <v>18.40*</v>
      </c>
      <c r="C153" s="0" t="str">
        <f aca="false">"18.00*"</f>
        <v>18.00*</v>
      </c>
      <c r="D153" s="0" t="str">
        <f aca="false">"61.68***"</f>
        <v>61.68***</v>
      </c>
    </row>
    <row r="154" customFormat="false" ht="12.8" hidden="false" customHeight="false" outlineLevel="0" collapsed="false">
      <c r="A154" s="0" t="str">
        <f aca="false">""</f>
        <v/>
      </c>
      <c r="B154" s="0" t="str">
        <f aca="false">"(2.49)"</f>
        <v>(2.49)</v>
      </c>
      <c r="C154" s="0" t="str">
        <f aca="false">"(2.44)"</f>
        <v>(2.44)</v>
      </c>
      <c r="D154" s="0" t="str">
        <f aca="false">"(5.18)"</f>
        <v>(5.18)</v>
      </c>
    </row>
    <row r="156" customFormat="false" ht="12.8" hidden="false" customHeight="false" outlineLevel="0" collapsed="false">
      <c r="A156" s="0" t="str">
        <f aca="false">"Outre-mers # Plantation foodstuff"</f>
        <v>Outre-mers # Plantation foodstuff</v>
      </c>
      <c r="B156" s="0" t="str">
        <f aca="false">"18.32*"</f>
        <v>18.32*</v>
      </c>
      <c r="C156" s="0" t="str">
        <f aca="false">"-4.543"</f>
        <v>-4.543</v>
      </c>
      <c r="D156" s="0" t="str">
        <f aca="false">"63.32***"</f>
        <v>63.32***</v>
      </c>
    </row>
    <row r="157" customFormat="false" ht="12.8" hidden="false" customHeight="false" outlineLevel="0" collapsed="false">
      <c r="A157" s="0" t="str">
        <f aca="false">""</f>
        <v/>
      </c>
      <c r="B157" s="0" t="str">
        <f aca="false">"(2.48)"</f>
        <v>(2.48)</v>
      </c>
      <c r="C157" s="0" t="str">
        <f aca="false">"(-0.56)"</f>
        <v>(-0.56)</v>
      </c>
      <c r="D157" s="0" t="str">
        <f aca="false">"(3.91)"</f>
        <v>(3.91)</v>
      </c>
    </row>
    <row r="159" customFormat="false" ht="12.8" hidden="false" customHeight="false" outlineLevel="0" collapsed="false">
      <c r="A159" s="0" t="str">
        <f aca="false">"Outre-mers # Raw mat fuel oils"</f>
        <v>Outre-mers # Raw mat fuel oils</v>
      </c>
      <c r="B159" s="0" t="str">
        <f aca="false">"13.99"</f>
        <v>13.99</v>
      </c>
      <c r="C159" s="0" t="str">
        <f aca="false">"13.28"</f>
        <v>13.28</v>
      </c>
      <c r="D159" s="0" t="str">
        <f aca="false">"68.80***"</f>
        <v>68.80***</v>
      </c>
    </row>
    <row r="160" customFormat="false" ht="12.8" hidden="false" customHeight="false" outlineLevel="0" collapsed="false">
      <c r="A160" s="0" t="str">
        <f aca="false">""</f>
        <v/>
      </c>
      <c r="B160" s="0" t="str">
        <f aca="false">"(1.75)"</f>
        <v>(1.75)</v>
      </c>
      <c r="C160" s="0" t="str">
        <f aca="false">"(1.66)"</f>
        <v>(1.66)</v>
      </c>
      <c r="D160" s="0" t="str">
        <f aca="false">"(5.60)"</f>
        <v>(5.60)</v>
      </c>
    </row>
    <row r="162" customFormat="false" ht="12.8" hidden="false" customHeight="false" outlineLevel="0" collapsed="false">
      <c r="A162" s="0" t="str">
        <f aca="false">"Outre-mers # Textile manuf"</f>
        <v>Outre-mers # Textile manuf</v>
      </c>
      <c r="B162" s="0" t="str">
        <f aca="false">"17.14*"</f>
        <v>17.14*</v>
      </c>
      <c r="C162" s="0" t="str">
        <f aca="false">"16.75*"</f>
        <v>16.75*</v>
      </c>
      <c r="D162" s="0" t="str">
        <f aca="false">"63.16***"</f>
        <v>63.16***</v>
      </c>
    </row>
    <row r="163" customFormat="false" ht="12.8" hidden="false" customHeight="false" outlineLevel="0" collapsed="false">
      <c r="A163" s="0" t="str">
        <f aca="false">""</f>
        <v/>
      </c>
      <c r="B163" s="0" t="str">
        <f aca="false">"(2.44)"</f>
        <v>(2.44)</v>
      </c>
      <c r="C163" s="0" t="str">
        <f aca="false">"(2.37)"</f>
        <v>(2.37)</v>
      </c>
      <c r="D163" s="0" t="str">
        <f aca="false">"(5.41)"</f>
        <v>(5.41)</v>
      </c>
    </row>
    <row r="165" customFormat="false" ht="12.8" hidden="false" customHeight="false" outlineLevel="0" collapsed="false">
      <c r="A165" s="0" t="str">
        <f aca="false">"Outre-mers # Various manuf"</f>
        <v>Outre-mers # Various manuf</v>
      </c>
      <c r="B165" s="0" t="str">
        <f aca="false">"12.82*"</f>
        <v>12.82*</v>
      </c>
      <c r="C165" s="0" t="str">
        <f aca="false">"12.50*"</f>
        <v>12.50*</v>
      </c>
      <c r="D165" s="0" t="str">
        <f aca="false">"71.29***"</f>
        <v>71.29***</v>
      </c>
    </row>
    <row r="166" customFormat="false" ht="12.8" hidden="false" customHeight="false" outlineLevel="0" collapsed="false">
      <c r="A166" s="0" t="str">
        <f aca="false">""</f>
        <v/>
      </c>
      <c r="B166" s="0" t="str">
        <f aca="false">"(2.04)"</f>
        <v>(2.04)</v>
      </c>
      <c r="C166" s="0" t="str">
        <f aca="false">"(1.98)"</f>
        <v>(1.98)</v>
      </c>
      <c r="D166" s="0" t="str">
        <f aca="false">"(5.95)"</f>
        <v>(5.95)</v>
      </c>
    </row>
    <row r="168" customFormat="false" ht="12.8" hidden="false" customHeight="false" outlineLevel="0" collapsed="false">
      <c r="A168" s="0" t="str">
        <f aca="false">"Portugal # European foodstuff and beverage"</f>
        <v>Portugal # European foodstuff and beverage</v>
      </c>
      <c r="B168" s="0" t="str">
        <f aca="false">"25.17***"</f>
        <v>25.17***</v>
      </c>
      <c r="C168" s="0" t="str">
        <f aca="false">"24.83***"</f>
        <v>24.83***</v>
      </c>
      <c r="D168" s="0" t="str">
        <f aca="false">"53.45***"</f>
        <v>53.45***</v>
      </c>
    </row>
    <row r="169" customFormat="false" ht="12.8" hidden="false" customHeight="false" outlineLevel="0" collapsed="false">
      <c r="A169" s="0" t="str">
        <f aca="false">""</f>
        <v/>
      </c>
      <c r="B169" s="0" t="str">
        <f aca="false">"(4.15)"</f>
        <v>(4.15)</v>
      </c>
      <c r="C169" s="0" t="str">
        <f aca="false">"(4.10)"</f>
        <v>(4.10)</v>
      </c>
      <c r="D169" s="0" t="str">
        <f aca="false">"(5.18)"</f>
        <v>(5.18)</v>
      </c>
    </row>
    <row r="171" customFormat="false" ht="12.8" hidden="false" customHeight="false" outlineLevel="0" collapsed="false">
      <c r="A171" s="0" t="str">
        <f aca="false">"Portugal # Other"</f>
        <v>Portugal # Other</v>
      </c>
      <c r="B171" s="0" t="str">
        <f aca="false">"33.67***"</f>
        <v>33.67***</v>
      </c>
      <c r="C171" s="0" t="str">
        <f aca="false">"33.25***"</f>
        <v>33.25***</v>
      </c>
      <c r="D171" s="0" t="str">
        <f aca="false">"70.09***"</f>
        <v>70.09***</v>
      </c>
    </row>
    <row r="172" customFormat="false" ht="12.8" hidden="false" customHeight="false" outlineLevel="0" collapsed="false">
      <c r="A172" s="0" t="str">
        <f aca="false">""</f>
        <v/>
      </c>
      <c r="B172" s="0" t="str">
        <f aca="false">"(4.20)"</f>
        <v>(4.20)</v>
      </c>
      <c r="C172" s="0" t="str">
        <f aca="false">"(4.14)"</f>
        <v>(4.14)</v>
      </c>
      <c r="D172" s="0" t="str">
        <f aca="false">"(5.92)"</f>
        <v>(5.92)</v>
      </c>
    </row>
    <row r="174" customFormat="false" ht="12.8" hidden="false" customHeight="false" outlineLevel="0" collapsed="false">
      <c r="A174" s="0" t="str">
        <f aca="false">"Portugal # Plantation foodstuff"</f>
        <v>Portugal # Plantation foodstuff</v>
      </c>
      <c r="B174" s="0" t="str">
        <f aca="false">"33.59***"</f>
        <v>33.59***</v>
      </c>
      <c r="C174" s="0" t="str">
        <f aca="false">"10.64"</f>
        <v>10.64</v>
      </c>
      <c r="D174" s="0" t="str">
        <f aca="false">"71.93***"</f>
        <v>71.93***</v>
      </c>
    </row>
    <row r="175" customFormat="false" ht="12.8" hidden="false" customHeight="false" outlineLevel="0" collapsed="false">
      <c r="A175" s="0" t="str">
        <f aca="false">""</f>
        <v/>
      </c>
      <c r="B175" s="0" t="str">
        <f aca="false">"(4.25)"</f>
        <v>(4.25)</v>
      </c>
      <c r="C175" s="0" t="str">
        <f aca="false">"(1.23)"</f>
        <v>(1.23)</v>
      </c>
      <c r="D175" s="0" t="str">
        <f aca="false">"(4.59)"</f>
        <v>(4.59)</v>
      </c>
    </row>
    <row r="177" customFormat="false" ht="12.8" hidden="false" customHeight="false" outlineLevel="0" collapsed="false">
      <c r="A177" s="0" t="str">
        <f aca="false">"Portugal # Raw mat fuel oils"</f>
        <v>Portugal # Raw mat fuel oils</v>
      </c>
      <c r="B177" s="0" t="str">
        <f aca="false">"27.81**"</f>
        <v>27.81**</v>
      </c>
      <c r="C177" s="0" t="str">
        <f aca="false">"27.08**"</f>
        <v>27.08**</v>
      </c>
      <c r="D177" s="0" t="str">
        <f aca="false">"76.48***"</f>
        <v>76.48***</v>
      </c>
    </row>
    <row r="178" customFormat="false" ht="12.8" hidden="false" customHeight="false" outlineLevel="0" collapsed="false">
      <c r="A178" s="0" t="str">
        <f aca="false">""</f>
        <v/>
      </c>
      <c r="B178" s="0" t="str">
        <f aca="false">"(3.23)"</f>
        <v>(3.23)</v>
      </c>
      <c r="C178" s="0" t="str">
        <f aca="false">"(3.14)"</f>
        <v>(3.14)</v>
      </c>
      <c r="D178" s="0" t="str">
        <f aca="false">"(6.32)"</f>
        <v>(6.32)</v>
      </c>
    </row>
    <row r="180" customFormat="false" ht="12.8" hidden="false" customHeight="false" outlineLevel="0" collapsed="false">
      <c r="A180" s="0" t="str">
        <f aca="false">"Portugal # Textile manuf"</f>
        <v>Portugal # Textile manuf</v>
      </c>
      <c r="B180" s="0" t="str">
        <f aca="false">"32.57***"</f>
        <v>32.57***</v>
      </c>
      <c r="C180" s="0" t="str">
        <f aca="false">"32.15***"</f>
        <v>32.15***</v>
      </c>
      <c r="D180" s="0" t="str">
        <f aca="false">"71.98***"</f>
        <v>71.98***</v>
      </c>
    </row>
    <row r="181" customFormat="false" ht="12.8" hidden="false" customHeight="false" outlineLevel="0" collapsed="false">
      <c r="A181" s="0" t="str">
        <f aca="false">""</f>
        <v/>
      </c>
      <c r="B181" s="0" t="str">
        <f aca="false">"(4.35)"</f>
        <v>(4.35)</v>
      </c>
      <c r="C181" s="0" t="str">
        <f aca="false">"(4.28)"</f>
        <v>(4.28)</v>
      </c>
      <c r="D181" s="0" t="str">
        <f aca="false">"(6.24)"</f>
        <v>(6.24)</v>
      </c>
    </row>
    <row r="183" customFormat="false" ht="12.8" hidden="false" customHeight="false" outlineLevel="0" collapsed="false">
      <c r="A183" s="0" t="str">
        <f aca="false">"Portugal # Various manuf"</f>
        <v>Portugal # Various manuf</v>
      </c>
      <c r="B183" s="0" t="str">
        <f aca="false">"28.65***"</f>
        <v>28.65***</v>
      </c>
      <c r="C183" s="0" t="str">
        <f aca="false">"28.31***"</f>
        <v>28.31***</v>
      </c>
      <c r="D183" s="0" t="str">
        <f aca="false">"80.37***"</f>
        <v>80.37***</v>
      </c>
    </row>
    <row r="184" customFormat="false" ht="12.8" hidden="false" customHeight="false" outlineLevel="0" collapsed="false">
      <c r="A184" s="0" t="str">
        <f aca="false">""</f>
        <v/>
      </c>
      <c r="B184" s="0" t="str">
        <f aca="false">"(4.21)"</f>
        <v>(4.21)</v>
      </c>
      <c r="C184" s="0" t="str">
        <f aca="false">"(4.15)"</f>
        <v>(4.15)</v>
      </c>
      <c r="D184" s="0" t="str">
        <f aca="false">"(6.99)"</f>
        <v>(6.99)</v>
      </c>
    </row>
    <row r="186" customFormat="false" ht="12.8" hidden="false" customHeight="false" outlineLevel="0" collapsed="false">
      <c r="A186" s="0" t="str">
        <f aca="false">"Suisse # European foodstuff and beverage"</f>
        <v>Suisse # European foodstuff and beverage</v>
      </c>
      <c r="B186" s="0" t="str">
        <f aca="false">"20.19***"</f>
        <v>20.19***</v>
      </c>
      <c r="C186" s="0" t="str">
        <f aca="false">"20.85***"</f>
        <v>20.85***</v>
      </c>
      <c r="D186" s="0" t="str">
        <f aca="false">"60.87***"</f>
        <v>60.87***</v>
      </c>
    </row>
    <row r="187" customFormat="false" ht="12.8" hidden="false" customHeight="false" outlineLevel="0" collapsed="false">
      <c r="A187" s="0" t="str">
        <f aca="false">""</f>
        <v/>
      </c>
      <c r="B187" s="0" t="str">
        <f aca="false">"(4.11)"</f>
        <v>(4.11)</v>
      </c>
      <c r="C187" s="0" t="str">
        <f aca="false">"(4.23)"</f>
        <v>(4.23)</v>
      </c>
      <c r="D187" s="0" t="str">
        <f aca="false">"(7.18)"</f>
        <v>(7.18)</v>
      </c>
    </row>
    <row r="189" customFormat="false" ht="12.8" hidden="false" customHeight="false" outlineLevel="0" collapsed="false">
      <c r="A189" s="0" t="str">
        <f aca="false">"Suisse # Other"</f>
        <v>Suisse # Other</v>
      </c>
      <c r="B189" s="0" t="str">
        <f aca="false">"27.16***"</f>
        <v>27.16***</v>
      </c>
      <c r="C189" s="0" t="str">
        <f aca="false">"27.73***"</f>
        <v>27.73***</v>
      </c>
      <c r="D189" s="0" t="str">
        <f aca="false">"75.84***"</f>
        <v>75.84***</v>
      </c>
    </row>
    <row r="190" customFormat="false" ht="12.8" hidden="false" customHeight="false" outlineLevel="0" collapsed="false">
      <c r="A190" s="0" t="str">
        <f aca="false">""</f>
        <v/>
      </c>
      <c r="B190" s="0" t="str">
        <f aca="false">"(3.61)"</f>
        <v>(3.61)</v>
      </c>
      <c r="C190" s="0" t="str">
        <f aca="false">"(3.68)"</f>
        <v>(3.68)</v>
      </c>
      <c r="D190" s="0" t="str">
        <f aca="false">"(7.03)"</f>
        <v>(7.03)</v>
      </c>
    </row>
    <row r="192" customFormat="false" ht="12.8" hidden="false" customHeight="false" outlineLevel="0" collapsed="false">
      <c r="A192" s="0" t="str">
        <f aca="false">"Suisse # Plantation foodstuff"</f>
        <v>Suisse # Plantation foodstuff</v>
      </c>
      <c r="B192" s="0" t="str">
        <f aca="false">"30.58***"</f>
        <v>30.58***</v>
      </c>
      <c r="C192" s="0" t="str">
        <f aca="false">"8.486"</f>
        <v>8.486</v>
      </c>
      <c r="D192" s="0" t="str">
        <f aca="false">"80.31***"</f>
        <v>80.31***</v>
      </c>
    </row>
    <row r="193" customFormat="false" ht="12.8" hidden="false" customHeight="false" outlineLevel="0" collapsed="false">
      <c r="A193" s="0" t="str">
        <f aca="false">""</f>
        <v/>
      </c>
      <c r="B193" s="0" t="str">
        <f aca="false">"(4.28)"</f>
        <v>(4.28)</v>
      </c>
      <c r="C193" s="0" t="str">
        <f aca="false">"(1.07)"</f>
        <v>(1.07)</v>
      </c>
      <c r="D193" s="0" t="str">
        <f aca="false">"(5.47)"</f>
        <v>(5.47)</v>
      </c>
    </row>
    <row r="195" customFormat="false" ht="12.8" hidden="false" customHeight="false" outlineLevel="0" collapsed="false">
      <c r="A195" s="0" t="str">
        <f aca="false">"Suisse # Raw mat fuel oils"</f>
        <v>Suisse # Raw mat fuel oils</v>
      </c>
      <c r="B195" s="0" t="str">
        <f aca="false">"25.34***"</f>
        <v>25.34***</v>
      </c>
      <c r="C195" s="0" t="str">
        <f aca="false">"25.61***"</f>
        <v>25.61***</v>
      </c>
      <c r="D195" s="0" t="str">
        <f aca="false">"86.13***"</f>
        <v>86.13***</v>
      </c>
    </row>
    <row r="196" customFormat="false" ht="12.8" hidden="false" customHeight="false" outlineLevel="0" collapsed="false">
      <c r="A196" s="0" t="str">
        <f aca="false">""</f>
        <v/>
      </c>
      <c r="B196" s="0" t="str">
        <f aca="false">"(3.45)"</f>
        <v>(3.45)</v>
      </c>
      <c r="C196" s="0" t="str">
        <f aca="false">"(3.48)"</f>
        <v>(3.48)</v>
      </c>
      <c r="D196" s="0" t="str">
        <f aca="false">"(8.47)"</f>
        <v>(8.47)</v>
      </c>
    </row>
    <row r="198" customFormat="false" ht="12.8" hidden="false" customHeight="false" outlineLevel="0" collapsed="false">
      <c r="A198" s="0" t="str">
        <f aca="false">"Suisse # Textile manuf"</f>
        <v>Suisse # Textile manuf</v>
      </c>
      <c r="B198" s="0" t="str">
        <f aca="false">"26.12***"</f>
        <v>26.12***</v>
      </c>
      <c r="C198" s="0" t="str">
        <f aca="false">"26.70***"</f>
        <v>26.70***</v>
      </c>
      <c r="D198" s="0" t="str">
        <f aca="false">"78.08***"</f>
        <v>78.08***</v>
      </c>
    </row>
    <row r="199" customFormat="false" ht="12.8" hidden="false" customHeight="false" outlineLevel="0" collapsed="false">
      <c r="A199" s="0" t="str">
        <f aca="false">""</f>
        <v/>
      </c>
      <c r="B199" s="0" t="str">
        <f aca="false">"(3.70)"</f>
        <v>(3.70)</v>
      </c>
      <c r="C199" s="0" t="str">
        <f aca="false">"(3.76)"</f>
        <v>(3.76)</v>
      </c>
      <c r="D199" s="0" t="str">
        <f aca="false">"(7.40)"</f>
        <v>(7.40)</v>
      </c>
    </row>
    <row r="201" customFormat="false" ht="12.8" hidden="false" customHeight="false" outlineLevel="0" collapsed="false">
      <c r="A201" s="0" t="str">
        <f aca="false">"Suisse # Various manuf"</f>
        <v>Suisse # Various manuf</v>
      </c>
      <c r="B201" s="0" t="str">
        <f aca="false">"22.21***"</f>
        <v>22.21***</v>
      </c>
      <c r="C201" s="0" t="str">
        <f aca="false">"22.86***"</f>
        <v>22.86***</v>
      </c>
      <c r="D201" s="0" t="str">
        <f aca="false">"86.33***"</f>
        <v>86.33***</v>
      </c>
    </row>
    <row r="202" customFormat="false" ht="12.8" hidden="false" customHeight="false" outlineLevel="0" collapsed="false">
      <c r="A202" s="0" t="str">
        <f aca="false">""</f>
        <v/>
      </c>
      <c r="B202" s="0" t="str">
        <f aca="false">"(3.58)"</f>
        <v>(3.58)</v>
      </c>
      <c r="C202" s="0" t="str">
        <f aca="false">"(3.66)"</f>
        <v>(3.66)</v>
      </c>
      <c r="D202" s="0" t="str">
        <f aca="false">"(8.21)"</f>
        <v>(8.21)</v>
      </c>
    </row>
    <row r="204" customFormat="false" ht="12.8" hidden="false" customHeight="false" outlineLevel="0" collapsed="false">
      <c r="A204" s="0" t="str">
        <f aca="false">"États-Unis d'Amérique # European foodstuff and beverage"</f>
        <v>États-Unis d'Amérique # European foodstuff and beverage</v>
      </c>
      <c r="B204" s="0" t="str">
        <f aca="false">"-117.1***"</f>
        <v>-117.1***</v>
      </c>
      <c r="C204" s="0" t="str">
        <f aca="false">"-118.9***"</f>
        <v>-118.9***</v>
      </c>
      <c r="D204" s="0" t="str">
        <f aca="false">"-104.2***"</f>
        <v>-104.2***</v>
      </c>
    </row>
    <row r="205" customFormat="false" ht="12.8" hidden="false" customHeight="false" outlineLevel="0" collapsed="false">
      <c r="A205" s="0" t="str">
        <f aca="false">""</f>
        <v/>
      </c>
      <c r="B205" s="0" t="str">
        <f aca="false">"(-8.80)"</f>
        <v>(-8.80)</v>
      </c>
      <c r="C205" s="0" t="str">
        <f aca="false">"(-8.75)"</f>
        <v>(-8.75)</v>
      </c>
      <c r="D205" s="0" t="str">
        <f aca="false">"(-4.30)"</f>
        <v>(-4.30)</v>
      </c>
    </row>
    <row r="207" customFormat="false" ht="12.8" hidden="false" customHeight="false" outlineLevel="0" collapsed="false">
      <c r="A207" s="0" t="str">
        <f aca="false">"États-Unis d'Amérique # Other"</f>
        <v>États-Unis d'Amérique # Other</v>
      </c>
      <c r="B207" s="0" t="str">
        <f aca="false">"-109.7***"</f>
        <v>-109.7***</v>
      </c>
      <c r="C207" s="0" t="str">
        <f aca="false">"-111.6***"</f>
        <v>-111.6***</v>
      </c>
      <c r="D207" s="0" t="str">
        <f aca="false">"-88.75***"</f>
        <v>-88.75***</v>
      </c>
    </row>
    <row r="208" customFormat="false" ht="12.8" hidden="false" customHeight="false" outlineLevel="0" collapsed="false">
      <c r="A208" s="0" t="str">
        <f aca="false">""</f>
        <v/>
      </c>
      <c r="B208" s="0" t="str">
        <f aca="false">"(-7.63)"</f>
        <v>(-7.63)</v>
      </c>
      <c r="C208" s="0" t="str">
        <f aca="false">"(-7.62)"</f>
        <v>(-7.62)</v>
      </c>
      <c r="D208" s="0" t="str">
        <f aca="false">"(-3.53)"</f>
        <v>(-3.53)</v>
      </c>
    </row>
    <row r="210" customFormat="false" ht="12.8" hidden="false" customHeight="false" outlineLevel="0" collapsed="false">
      <c r="A210" s="0" t="str">
        <f aca="false">"États-Unis d'Amérique # Plantation foodstuff"</f>
        <v>États-Unis d'Amérique # Plantation foodstuff</v>
      </c>
      <c r="B210" s="0" t="str">
        <f aca="false">"-107.9***"</f>
        <v>-107.9***</v>
      </c>
      <c r="C210" s="0" t="str">
        <f aca="false">"-131.0***"</f>
        <v>-131.0***</v>
      </c>
      <c r="D210" s="0" t="str">
        <f aca="false">"-83.20**"</f>
        <v>-83.20**</v>
      </c>
    </row>
    <row r="211" customFormat="false" ht="12.8" hidden="false" customHeight="false" outlineLevel="0" collapsed="false">
      <c r="A211" s="0" t="str">
        <f aca="false">""</f>
        <v/>
      </c>
      <c r="B211" s="0" t="str">
        <f aca="false">"(-7.48)"</f>
        <v>(-7.48)</v>
      </c>
      <c r="C211" s="0" t="str">
        <f aca="false">"(-8.84)"</f>
        <v>(-8.84)</v>
      </c>
      <c r="D211" s="0" t="str">
        <f aca="false">"(-3.06)"</f>
        <v>(-3.06)</v>
      </c>
    </row>
    <row r="213" customFormat="false" ht="12.8" hidden="false" customHeight="false" outlineLevel="0" collapsed="false">
      <c r="A213" s="0" t="str">
        <f aca="false">"États-Unis d'Amérique # Raw mat fuel oils"</f>
        <v>États-Unis d'Amérique # Raw mat fuel oils</v>
      </c>
      <c r="B213" s="0" t="str">
        <f aca="false">"-113.9***"</f>
        <v>-113.9***</v>
      </c>
      <c r="C213" s="0" t="str">
        <f aca="false">"-116.1***"</f>
        <v>-116.1***</v>
      </c>
      <c r="D213" s="0" t="str">
        <f aca="false">"-80.64**"</f>
        <v>-80.64**</v>
      </c>
    </row>
    <row r="214" customFormat="false" ht="12.8" hidden="false" customHeight="false" outlineLevel="0" collapsed="false">
      <c r="A214" s="0" t="str">
        <f aca="false">""</f>
        <v/>
      </c>
      <c r="B214" s="0" t="str">
        <f aca="false">"(-7.76)"</f>
        <v>(-7.76)</v>
      </c>
      <c r="C214" s="0" t="str">
        <f aca="false">"(-7.77)"</f>
        <v>(-7.77)</v>
      </c>
      <c r="D214" s="0" t="str">
        <f aca="false">"(-3.20)"</f>
        <v>(-3.20)</v>
      </c>
    </row>
    <row r="216" customFormat="false" ht="12.8" hidden="false" customHeight="false" outlineLevel="0" collapsed="false">
      <c r="A216" s="0" t="str">
        <f aca="false">"États-Unis d'Amérique # Textile manuf"</f>
        <v>États-Unis d'Amérique # Textile manuf</v>
      </c>
      <c r="B216" s="0" t="str">
        <f aca="false">"-109.9***"</f>
        <v>-109.9***</v>
      </c>
      <c r="C216" s="0" t="str">
        <f aca="false">"-111.8***"</f>
        <v>-111.8***</v>
      </c>
      <c r="D216" s="0" t="str">
        <f aca="false">"-86.14***"</f>
        <v>-86.14***</v>
      </c>
    </row>
    <row r="217" customFormat="false" ht="12.8" hidden="false" customHeight="false" outlineLevel="0" collapsed="false">
      <c r="A217" s="0" t="str">
        <f aca="false">""</f>
        <v/>
      </c>
      <c r="B217" s="0" t="str">
        <f aca="false">"(-7.91)"</f>
        <v>(-7.91)</v>
      </c>
      <c r="C217" s="0" t="str">
        <f aca="false">"(-7.89)"</f>
        <v>(-7.89)</v>
      </c>
      <c r="D217" s="0" t="str">
        <f aca="false">"(-3.47)"</f>
        <v>(-3.47)</v>
      </c>
    </row>
    <row r="219" customFormat="false" ht="12.8" hidden="false" customHeight="false" outlineLevel="0" collapsed="false">
      <c r="A219" s="0" t="str">
        <f aca="false">"États-Unis d'Amérique # Various manuf"</f>
        <v>États-Unis d'Amérique # Various manuf</v>
      </c>
      <c r="B219" s="0" t="str">
        <f aca="false">"-114.5***"</f>
        <v>-114.5***</v>
      </c>
      <c r="C219" s="0" t="str">
        <f aca="false">"-116.4***"</f>
        <v>-116.4***</v>
      </c>
      <c r="D219" s="0" t="str">
        <f aca="false">"-78.16**"</f>
        <v>-78.16**</v>
      </c>
    </row>
    <row r="220" customFormat="false" ht="12.8" hidden="false" customHeight="false" outlineLevel="0" collapsed="false">
      <c r="A220" s="0" t="str">
        <f aca="false">""</f>
        <v/>
      </c>
      <c r="B220" s="0" t="str">
        <f aca="false">"(-8.38)"</f>
        <v>(-8.38)</v>
      </c>
      <c r="C220" s="0" t="str">
        <f aca="false">"(-8.34)"</f>
        <v>(-8.34)</v>
      </c>
      <c r="D220" s="0" t="str">
        <f aca="false">"(-3.14)"</f>
        <v>(-3.14)</v>
      </c>
    </row>
    <row r="222" customFormat="false" ht="12.8" hidden="false" customHeight="false" outlineLevel="0" collapsed="false">
      <c r="A222" s="0" t="str">
        <f aca="false">"Allemagne # year"</f>
        <v>Allemagne # year</v>
      </c>
      <c r="B222" s="0" t="str">
        <f aca="false">"0.00896**"</f>
        <v>0.00896**</v>
      </c>
      <c r="C222" s="0" t="str">
        <f aca="false">"0.00872**"</f>
        <v>0.00872**</v>
      </c>
      <c r="D222" s="0" t="str">
        <f aca="false">"-0.00528"</f>
        <v>-0.00528</v>
      </c>
    </row>
    <row r="223" customFormat="false" ht="12.8" hidden="false" customHeight="false" outlineLevel="0" collapsed="false">
      <c r="A223" s="0" t="str">
        <f aca="false">""</f>
        <v/>
      </c>
      <c r="B223" s="0" t="str">
        <f aca="false">"(3.22)"</f>
        <v>(3.22)</v>
      </c>
      <c r="C223" s="0" t="str">
        <f aca="false">"(3.14)"</f>
        <v>(3.14)</v>
      </c>
      <c r="D223" s="0" t="str">
        <f aca="false">"(-1.25)"</f>
        <v>(-1.25)</v>
      </c>
    </row>
    <row r="225" customFormat="false" ht="12.8" hidden="false" customHeight="false" outlineLevel="0" collapsed="false">
      <c r="A225" s="0" t="str">
        <f aca="false">"Angleterre # year"</f>
        <v>Angleterre # year</v>
      </c>
      <c r="B225" s="0" t="str">
        <f aca="false">"-0.00745*"</f>
        <v>-0.00745*</v>
      </c>
      <c r="C225" s="0" t="str">
        <f aca="false">"-0.00760*"</f>
        <v>-0.00760*</v>
      </c>
      <c r="D225" s="0" t="str">
        <f aca="false">"-0.0264***"</f>
        <v>-0.0264***</v>
      </c>
    </row>
    <row r="226" customFormat="false" ht="12.8" hidden="false" customHeight="false" outlineLevel="0" collapsed="false">
      <c r="A226" s="0" t="str">
        <f aca="false">""</f>
        <v/>
      </c>
      <c r="B226" s="0" t="str">
        <f aca="false">"(-2.44)"</f>
        <v>(-2.44)</v>
      </c>
      <c r="C226" s="0" t="str">
        <f aca="false">"(-2.48)"</f>
        <v>(-2.48)</v>
      </c>
      <c r="D226" s="0" t="str">
        <f aca="false">"(-3.61)"</f>
        <v>(-3.61)</v>
      </c>
    </row>
    <row r="228" customFormat="false" ht="12.8" hidden="false" customHeight="false" outlineLevel="0" collapsed="false">
      <c r="A228" s="0" t="str">
        <f aca="false">"Espagne # year"</f>
        <v>Espagne # year</v>
      </c>
      <c r="B228" s="0" t="str">
        <f aca="false">"-0.000302"</f>
        <v>-0.000302</v>
      </c>
      <c r="C228" s="0" t="str">
        <f aca="false">"-0.000535"</f>
        <v>-0.000535</v>
      </c>
      <c r="D228" s="0" t="str">
        <f aca="false">"-0.00799*"</f>
        <v>-0.00799*</v>
      </c>
    </row>
    <row r="229" customFormat="false" ht="12.8" hidden="false" customHeight="false" outlineLevel="0" collapsed="false">
      <c r="A229" s="0" t="str">
        <f aca="false">""</f>
        <v/>
      </c>
      <c r="B229" s="0" t="str">
        <f aca="false">"(-0.11)"</f>
        <v>(-0.11)</v>
      </c>
      <c r="C229" s="0" t="str">
        <f aca="false">"(-0.19)"</f>
        <v>(-0.19)</v>
      </c>
      <c r="D229" s="0" t="str">
        <f aca="false">"(-2.02)"</f>
        <v>(-2.02)</v>
      </c>
    </row>
    <row r="231" customFormat="false" ht="12.8" hidden="false" customHeight="false" outlineLevel="0" collapsed="false">
      <c r="A231" s="0" t="str">
        <f aca="false">"Flandre et autres états de l'Empereur # year"</f>
        <v>Flandre et autres états de l'Empereur # year</v>
      </c>
      <c r="B231" s="0" t="str">
        <f aca="false">"-0.0129***"</f>
        <v>-0.0129***</v>
      </c>
      <c r="C231" s="0" t="str">
        <f aca="false">"-0.0144***"</f>
        <v>-0.0144***</v>
      </c>
      <c r="D231" s="0" t="str">
        <f aca="false">"-0.0292***"</f>
        <v>-0.0292***</v>
      </c>
    </row>
    <row r="232" customFormat="false" ht="12.8" hidden="false" customHeight="false" outlineLevel="0" collapsed="false">
      <c r="A232" s="0" t="str">
        <f aca="false">""</f>
        <v/>
      </c>
      <c r="B232" s="0" t="str">
        <f aca="false">"(-3.69)"</f>
        <v>(-3.69)</v>
      </c>
      <c r="C232" s="0" t="str">
        <f aca="false">"(-4.05)"</f>
        <v>(-4.05)</v>
      </c>
      <c r="D232" s="0" t="str">
        <f aca="false">"(-4.92)"</f>
        <v>(-4.92)</v>
      </c>
    </row>
    <row r="234" customFormat="false" ht="12.8" hidden="false" customHeight="false" outlineLevel="0" collapsed="false">
      <c r="A234" s="0" t="str">
        <f aca="false">"Hollande # year"</f>
        <v>Hollande # year</v>
      </c>
      <c r="B234" s="0" t="str">
        <f aca="false">"-0.00449"</f>
        <v>-0.00449</v>
      </c>
      <c r="C234" s="0" t="str">
        <f aca="false">"-0.00468"</f>
        <v>-0.00468</v>
      </c>
      <c r="D234" s="0" t="str">
        <f aca="false">"-0.0221***"</f>
        <v>-0.0221***</v>
      </c>
    </row>
    <row r="235" customFormat="false" ht="12.8" hidden="false" customHeight="false" outlineLevel="0" collapsed="false">
      <c r="A235" s="0" t="str">
        <f aca="false">""</f>
        <v/>
      </c>
      <c r="B235" s="0" t="str">
        <f aca="false">"(-1.77)"</f>
        <v>(-1.77)</v>
      </c>
      <c r="C235" s="0" t="str">
        <f aca="false">"(-1.80)"</f>
        <v>(-1.80)</v>
      </c>
      <c r="D235" s="0" t="str">
        <f aca="false">"(-4.79)"</f>
        <v>(-4.79)</v>
      </c>
    </row>
    <row r="237" customFormat="false" ht="12.8" hidden="false" customHeight="false" outlineLevel="0" collapsed="false">
      <c r="A237" s="0" t="str">
        <f aca="false">"Italie # year"</f>
        <v>Italie # year</v>
      </c>
      <c r="B237" s="0" t="str">
        <f aca="false">"0.00662**"</f>
        <v>0.00662**</v>
      </c>
      <c r="C237" s="0" t="str">
        <f aca="false">"0.00750**"</f>
        <v>0.00750**</v>
      </c>
      <c r="D237" s="0" t="str">
        <f aca="false">"-0.0155**"</f>
        <v>-0.0155**</v>
      </c>
    </row>
    <row r="238" customFormat="false" ht="12.8" hidden="false" customHeight="false" outlineLevel="0" collapsed="false">
      <c r="A238" s="0" t="str">
        <f aca="false">""</f>
        <v/>
      </c>
      <c r="B238" s="0" t="str">
        <f aca="false">"(2.72)"</f>
        <v>(2.72)</v>
      </c>
      <c r="C238" s="0" t="str">
        <f aca="false">"(2.99)"</f>
        <v>(2.99)</v>
      </c>
      <c r="D238" s="0" t="str">
        <f aca="false">"(-2.84)"</f>
        <v>(-2.84)</v>
      </c>
    </row>
    <row r="240" customFormat="false" ht="12.8" hidden="false" customHeight="false" outlineLevel="0" collapsed="false">
      <c r="A240" s="0" t="str">
        <f aca="false">"Levant et Barbarie # year"</f>
        <v>Levant et Barbarie # year</v>
      </c>
      <c r="B240" s="0" t="str">
        <f aca="false">"-0.00410"</f>
        <v>-0.00410</v>
      </c>
      <c r="C240" s="0" t="str">
        <f aca="false">"-0.00427"</f>
        <v>-0.00427</v>
      </c>
      <c r="D240" s="0" t="str">
        <f aca="false">"-0.0271***"</f>
        <v>-0.0271***</v>
      </c>
    </row>
    <row r="241" customFormat="false" ht="12.8" hidden="false" customHeight="false" outlineLevel="0" collapsed="false">
      <c r="A241" s="0" t="str">
        <f aca="false">""</f>
        <v/>
      </c>
      <c r="B241" s="0" t="str">
        <f aca="false">"(-1.66)"</f>
        <v>(-1.66)</v>
      </c>
      <c r="C241" s="0" t="str">
        <f aca="false">"(-1.70)"</f>
        <v>(-1.70)</v>
      </c>
      <c r="D241" s="0" t="str">
        <f aca="false">"(-6.65)"</f>
        <v>(-6.65)</v>
      </c>
    </row>
    <row r="243" customFormat="false" ht="12.8" hidden="false" customHeight="false" outlineLevel="0" collapsed="false">
      <c r="A243" s="0" t="str">
        <f aca="false">"Nord # year"</f>
        <v>Nord # year</v>
      </c>
      <c r="B243" s="0" t="str">
        <f aca="false">"0.00574"</f>
        <v>0.00574</v>
      </c>
      <c r="C243" s="0" t="str">
        <f aca="false">"0.00685*"</f>
        <v>0.00685*</v>
      </c>
      <c r="D243" s="0" t="str">
        <f aca="false">"-0.0257***"</f>
        <v>-0.0257***</v>
      </c>
    </row>
    <row r="244" customFormat="false" ht="12.8" hidden="false" customHeight="false" outlineLevel="0" collapsed="false">
      <c r="A244" s="0" t="str">
        <f aca="false">""</f>
        <v/>
      </c>
      <c r="B244" s="0" t="str">
        <f aca="false">"(1.78)"</f>
        <v>(1.78)</v>
      </c>
      <c r="C244" s="0" t="str">
        <f aca="false">"(2.03)"</f>
        <v>(2.03)</v>
      </c>
      <c r="D244" s="0" t="str">
        <f aca="false">"(-4.08)"</f>
        <v>(-4.08)</v>
      </c>
    </row>
    <row r="246" customFormat="false" ht="12.8" hidden="false" customHeight="false" outlineLevel="0" collapsed="false">
      <c r="A246" s="0" t="str">
        <f aca="false">"Outre-mers # year"</f>
        <v>Outre-mers # year</v>
      </c>
      <c r="B246" s="0" t="str">
        <f aca="false">"0.00300"</f>
        <v>0.00300</v>
      </c>
      <c r="C246" s="0" t="str">
        <f aca="false">"0.00294"</f>
        <v>0.00294</v>
      </c>
      <c r="D246" s="0" t="str">
        <f aca="false">"-0.0310***"</f>
        <v>-0.0310***</v>
      </c>
    </row>
    <row r="247" customFormat="false" ht="12.8" hidden="false" customHeight="false" outlineLevel="0" collapsed="false">
      <c r="A247" s="0" t="str">
        <f aca="false">""</f>
        <v/>
      </c>
      <c r="B247" s="0" t="str">
        <f aca="false">"(1.22)"</f>
        <v>(1.22)</v>
      </c>
      <c r="C247" s="0" t="str">
        <f aca="false">"(1.20)"</f>
        <v>(1.20)</v>
      </c>
      <c r="D247" s="0" t="str">
        <f aca="false">"(-5.22)"</f>
        <v>(-5.22)</v>
      </c>
    </row>
    <row r="249" customFormat="false" ht="12.8" hidden="false" customHeight="false" outlineLevel="0" collapsed="false">
      <c r="A249" s="0" t="str">
        <f aca="false">"Portugal # year"</f>
        <v>Portugal # year</v>
      </c>
      <c r="B249" s="0" t="str">
        <f aca="false">"-0.00638*"</f>
        <v>-0.00638*</v>
      </c>
      <c r="C249" s="0" t="str">
        <f aca="false">"-0.00642*"</f>
        <v>-0.00642*</v>
      </c>
      <c r="D249" s="0" t="str">
        <f aca="false">"-0.0362***"</f>
        <v>-0.0362***</v>
      </c>
    </row>
    <row r="250" customFormat="false" ht="12.8" hidden="false" customHeight="false" outlineLevel="0" collapsed="false">
      <c r="A250" s="0" t="str">
        <f aca="false">""</f>
        <v/>
      </c>
      <c r="B250" s="0" t="str">
        <f aca="false">"(-2.06)"</f>
        <v>(-2.06)</v>
      </c>
      <c r="C250" s="0" t="str">
        <f aca="false">"(-2.07)"</f>
        <v>(-2.07)</v>
      </c>
      <c r="D250" s="0" t="str">
        <f aca="false">"(-6.62)"</f>
        <v>(-6.62)</v>
      </c>
    </row>
    <row r="252" customFormat="false" ht="12.8" hidden="false" customHeight="false" outlineLevel="0" collapsed="false">
      <c r="A252" s="0" t="str">
        <f aca="false">"Suisse # year"</f>
        <v>Suisse # year</v>
      </c>
      <c r="B252" s="0" t="str">
        <f aca="false">"-0.00249"</f>
        <v>-0.00249</v>
      </c>
      <c r="C252" s="0" t="str">
        <f aca="false">"-0.00310"</f>
        <v>-0.00310</v>
      </c>
      <c r="D252" s="0" t="str">
        <f aca="false">"-0.0391***"</f>
        <v>-0.0391***</v>
      </c>
    </row>
    <row r="253" customFormat="false" ht="12.8" hidden="false" customHeight="false" outlineLevel="0" collapsed="false">
      <c r="A253" s="0" t="str">
        <f aca="false">""</f>
        <v/>
      </c>
      <c r="B253" s="0" t="str">
        <f aca="false">"(-0.99)"</f>
        <v>(-0.99)</v>
      </c>
      <c r="C253" s="0" t="str">
        <f aca="false">"(-1.23)"</f>
        <v>(-1.23)</v>
      </c>
      <c r="D253" s="0" t="str">
        <f aca="false">"(-8.63)"</f>
        <v>(-8.63)</v>
      </c>
    </row>
    <row r="255" customFormat="false" ht="12.8" hidden="false" customHeight="false" outlineLevel="0" collapsed="false">
      <c r="A255" s="0" t="str">
        <f aca="false">"États-Unis d'Amérique # year"</f>
        <v>États-Unis d'Amérique # year</v>
      </c>
      <c r="B255" s="0" t="str">
        <f aca="false">"0.0731***"</f>
        <v>0.0731***</v>
      </c>
      <c r="C255" s="0" t="str">
        <f aca="false">"0.0739***"</f>
        <v>0.0739***</v>
      </c>
      <c r="D255" s="0" t="str">
        <f aca="false">"0.0520***"</f>
        <v>0.0520***</v>
      </c>
    </row>
    <row r="256" customFormat="false" ht="12.8" hidden="false" customHeight="false" outlineLevel="0" collapsed="false">
      <c r="A256" s="0" t="str">
        <f aca="false">""</f>
        <v/>
      </c>
      <c r="B256" s="0" t="str">
        <f aca="false">"(10.12)"</f>
        <v>(10.12)</v>
      </c>
      <c r="C256" s="0" t="str">
        <f aca="false">"(10.02)"</f>
        <v>(10.02)</v>
      </c>
      <c r="D256" s="0" t="str">
        <f aca="false">"(3.92)"</f>
        <v>(3.92)</v>
      </c>
    </row>
    <row r="258" customFormat="false" ht="12.8" hidden="false" customHeight="false" outlineLevel="0" collapsed="false">
      <c r="A258" s="0" t="str">
        <f aca="false">"European foodstuff and beverage # year"</f>
        <v>European foodstuff and beverage # year</v>
      </c>
      <c r="B258" s="0" t="str">
        <f aca="false">"0.00144"</f>
        <v>0.00144</v>
      </c>
      <c r="C258" s="0" t="str">
        <f aca="false">"0.00144"</f>
        <v>0.00144</v>
      </c>
      <c r="D258" s="0" t="str">
        <f aca="false">"0.0149***"</f>
        <v>0.0149***</v>
      </c>
    </row>
    <row r="259" customFormat="false" ht="12.8" hidden="false" customHeight="false" outlineLevel="0" collapsed="false">
      <c r="A259" s="0" t="str">
        <f aca="false">""</f>
        <v/>
      </c>
      <c r="B259" s="0" t="str">
        <f aca="false">"(0.59)"</f>
        <v>(0.59)</v>
      </c>
      <c r="C259" s="0" t="str">
        <f aca="false">"(0.58)"</f>
        <v>(0.58)</v>
      </c>
      <c r="D259" s="0" t="str">
        <f aca="false">"(4.47)"</f>
        <v>(4.47)</v>
      </c>
    </row>
    <row r="261" customFormat="false" ht="12.8" hidden="false" customHeight="false" outlineLevel="0" collapsed="false">
      <c r="A261" s="0" t="str">
        <f aca="false">"Other # year"</f>
        <v>Other # year</v>
      </c>
      <c r="B261" s="0" t="str">
        <f aca="false">"-0.00360"</f>
        <v>-0.00360</v>
      </c>
      <c r="C261" s="0" t="str">
        <f aca="false">"-0.00356"</f>
        <v>-0.00356</v>
      </c>
      <c r="D261" s="0" t="str">
        <f aca="false">"0.00516"</f>
        <v>0.00516</v>
      </c>
    </row>
    <row r="262" customFormat="false" ht="12.8" hidden="false" customHeight="false" outlineLevel="0" collapsed="false">
      <c r="A262" s="0" t="str">
        <f aca="false">""</f>
        <v/>
      </c>
      <c r="B262" s="0" t="str">
        <f aca="false">"(-1.19)"</f>
        <v>(-1.19)</v>
      </c>
      <c r="C262" s="0" t="str">
        <f aca="false">"(-1.17)"</f>
        <v>(-1.17)</v>
      </c>
      <c r="D262" s="0" t="str">
        <f aca="false">"(1.46)"</f>
        <v>(1.46)</v>
      </c>
    </row>
    <row r="264" customFormat="false" ht="12.8" hidden="false" customHeight="false" outlineLevel="0" collapsed="false">
      <c r="A264" s="0" t="str">
        <f aca="false">"Plantation foodstuff # year"</f>
        <v>Plantation foodstuff # year</v>
      </c>
      <c r="B264" s="0" t="str">
        <f aca="false">"-0.00528"</f>
        <v>-0.00528</v>
      </c>
      <c r="C264" s="0" t="str">
        <f aca="false">"0.00766*"</f>
        <v>0.00766*</v>
      </c>
      <c r="D264" s="0" t="str">
        <f aca="false">"0.00255"</f>
        <v>0.00255</v>
      </c>
    </row>
    <row r="265" customFormat="false" ht="12.8" hidden="false" customHeight="false" outlineLevel="0" collapsed="false">
      <c r="A265" s="0" t="str">
        <f aca="false">""</f>
        <v/>
      </c>
      <c r="B265" s="0" t="str">
        <f aca="false">"(-1.77)"</f>
        <v>(-1.77)</v>
      </c>
      <c r="C265" s="0" t="str">
        <f aca="false">"(2.10)"</f>
        <v>(2.10)</v>
      </c>
      <c r="D265" s="0" t="str">
        <f aca="false">"(0.38)"</f>
        <v>(0.38)</v>
      </c>
    </row>
    <row r="267" customFormat="false" ht="12.8" hidden="false" customHeight="false" outlineLevel="0" collapsed="false">
      <c r="A267" s="0" t="str">
        <f aca="false">"Raw mat fuel oils # year"</f>
        <v>Raw mat fuel oils # year</v>
      </c>
      <c r="B267" s="0" t="str">
        <f aca="false">"-0.00163"</f>
        <v>-0.00163</v>
      </c>
      <c r="C267" s="0" t="str">
        <f aca="false">"-0.00142"</f>
        <v>-0.00142</v>
      </c>
      <c r="D267" s="0" t="str">
        <f aca="false">"0.000358"</f>
        <v>0.000358</v>
      </c>
    </row>
    <row r="268" customFormat="false" ht="12.8" hidden="false" customHeight="false" outlineLevel="0" collapsed="false">
      <c r="A268" s="0" t="str">
        <f aca="false">""</f>
        <v/>
      </c>
      <c r="B268" s="0" t="str">
        <f aca="false">"(-0.45)"</f>
        <v>(-0.45)</v>
      </c>
      <c r="C268" s="0" t="str">
        <f aca="false">"(-0.39)"</f>
        <v>(-0.39)</v>
      </c>
      <c r="D268" s="0" t="str">
        <f aca="false">"(0.09)"</f>
        <v>(0.09)</v>
      </c>
    </row>
    <row r="270" customFormat="false" ht="12.8" hidden="false" customHeight="false" outlineLevel="0" collapsed="false">
      <c r="A270" s="0" t="str">
        <f aca="false">"Textile manuf # year"</f>
        <v>Textile manuf # year</v>
      </c>
      <c r="B270" s="0" t="str">
        <f aca="false">"-0.00205"</f>
        <v>-0.00205</v>
      </c>
      <c r="C270" s="0" t="str">
        <f aca="false">"-0.00201"</f>
        <v>-0.00201</v>
      </c>
      <c r="D270" s="0" t="str">
        <f aca="false">"0.00504"</f>
        <v>0.00504</v>
      </c>
    </row>
    <row r="271" customFormat="false" ht="12.8" hidden="false" customHeight="false" outlineLevel="0" collapsed="false">
      <c r="A271" s="0" t="str">
        <f aca="false">""</f>
        <v/>
      </c>
      <c r="B271" s="0" t="str">
        <f aca="false">"(-0.86)"</f>
        <v>(-0.86)</v>
      </c>
      <c r="C271" s="0" t="str">
        <f aca="false">"(-0.84)"</f>
        <v>(-0.84)</v>
      </c>
      <c r="D271" s="0" t="str">
        <f aca="false">"(1.70)"</f>
        <v>(1.70)</v>
      </c>
    </row>
    <row r="273" customFormat="false" ht="12.8" hidden="false" customHeight="false" outlineLevel="0" collapsed="false">
      <c r="A273" s="0" t="str">
        <f aca="false">"Various manuf # year"</f>
        <v>Various manuf # year</v>
      </c>
      <c r="B273" s="0" t="str">
        <f aca="false">"0"</f>
        <v>0</v>
      </c>
      <c r="C273" s="0" t="str">
        <f aca="false">"0"</f>
        <v>0</v>
      </c>
      <c r="D273" s="0" t="str">
        <f aca="false">"0"</f>
        <v>0</v>
      </c>
    </row>
    <row r="274" customFormat="false" ht="12.8" hidden="false" customHeight="false" outlineLevel="0" collapsed="false">
      <c r="A274" s="0" t="str">
        <f aca="false">""</f>
        <v/>
      </c>
      <c r="B274" s="0" t="str">
        <f aca="false">"(.)"</f>
        <v>(.)</v>
      </c>
      <c r="C274" s="0" t="str">
        <f aca="false">"(.)"</f>
        <v>(.)</v>
      </c>
      <c r="D274" s="0" t="str">
        <f aca="false">"(.)"</f>
        <v>(.)</v>
      </c>
    </row>
    <row r="276" customFormat="false" ht="12.8" hidden="false" customHeight="false" outlineLevel="0" collapsed="false">
      <c r="A276" s="0" t="str">
        <f aca="false">"0"</f>
        <v>0</v>
      </c>
      <c r="B276" s="0" t="str">
        <f aca="false">"0"</f>
        <v>0</v>
      </c>
      <c r="C276" s="0" t="str">
        <f aca="false">"0"</f>
        <v>0</v>
      </c>
      <c r="D276" s="0" t="str">
        <f aca="false">""</f>
        <v/>
      </c>
    </row>
    <row r="277" customFormat="false" ht="12.8" hidden="false" customHeight="false" outlineLevel="0" collapsed="false">
      <c r="A277" s="0" t="str">
        <f aca="false">""</f>
        <v/>
      </c>
      <c r="B277" s="0" t="str">
        <f aca="false">"(.)"</f>
        <v>(.)</v>
      </c>
      <c r="C277" s="0" t="str">
        <f aca="false">"(.)"</f>
        <v>(.)</v>
      </c>
      <c r="D277" s="0" t="str">
        <f aca="false">""</f>
        <v/>
      </c>
    </row>
    <row r="279" customFormat="false" ht="12.8" hidden="false" customHeight="false" outlineLevel="0" collapsed="false">
      <c r="A279" s="0" t="str">
        <f aca="false">"Cont_blockade adversary European foodstuff and beverage"</f>
        <v>Cont_blockade adversary European foodstuff and beverage</v>
      </c>
      <c r="B279" s="0" t="str">
        <f aca="false">"0.428**"</f>
        <v>0.428**</v>
      </c>
      <c r="C279" s="0" t="str">
        <f aca="false">"0.437**"</f>
        <v>0.437**</v>
      </c>
      <c r="D279" s="0" t="str">
        <f aca="false">""</f>
        <v/>
      </c>
      <c r="E279" s="0" t="str">
        <f aca="false">"War adversary European foodstuff and beverage"</f>
        <v>War adversary European foodstuff and beverage</v>
      </c>
      <c r="F279" s="0" t="str">
        <f aca="false">"-0.339"</f>
        <v>-0.339</v>
      </c>
      <c r="G279" s="0" t="str">
        <f aca="false">"-0.342"</f>
        <v>-0.342</v>
      </c>
    </row>
    <row r="280" customFormat="false" ht="12.8" hidden="false" customHeight="false" outlineLevel="0" collapsed="false">
      <c r="A280" s="0" t="str">
        <f aca="false">""</f>
        <v/>
      </c>
      <c r="B280" s="0" t="str">
        <f aca="false">"(2.75)"</f>
        <v>(2.75)</v>
      </c>
      <c r="C280" s="0" t="str">
        <f aca="false">"(2.81)"</f>
        <v>(2.81)</v>
      </c>
      <c r="D280" s="0" t="str">
        <f aca="false">""</f>
        <v/>
      </c>
      <c r="E280" s="0" t="str">
        <f aca="false">""</f>
        <v/>
      </c>
      <c r="F280" s="0" t="str">
        <f aca="false">"(-1.27)"</f>
        <v>(-1.27)</v>
      </c>
      <c r="G280" s="0" t="str">
        <f aca="false">"(-1.28)"</f>
        <v>(-1.28)</v>
      </c>
    </row>
    <row r="282" customFormat="false" ht="12.8" hidden="false" customHeight="false" outlineLevel="0" collapsed="false">
      <c r="A282" s="0" t="str">
        <f aca="false">"Cont_blockade adversary Other"</f>
        <v>Cont_blockade adversary Other</v>
      </c>
      <c r="B282" s="0" t="str">
        <f aca="false">"0.0263"</f>
        <v>0.0263</v>
      </c>
      <c r="C282" s="0" t="str">
        <f aca="false">"0.0288"</f>
        <v>0.0288</v>
      </c>
      <c r="D282" s="0" t="str">
        <f aca="false">""</f>
        <v/>
      </c>
      <c r="E282" s="0" t="str">
        <f aca="false">"War adversary Other"</f>
        <v>War adversary Other</v>
      </c>
      <c r="F282" s="0" t="str">
        <f aca="false">"0.175"</f>
        <v>0.175</v>
      </c>
      <c r="G282" s="0" t="str">
        <f aca="false">"0.174"</f>
        <v>0.174</v>
      </c>
    </row>
    <row r="283" customFormat="false" ht="12.8" hidden="false" customHeight="false" outlineLevel="0" collapsed="false">
      <c r="A283" s="0" t="str">
        <f aca="false">""</f>
        <v/>
      </c>
      <c r="B283" s="0" t="str">
        <f aca="false">"(0.10)"</f>
        <v>(0.10)</v>
      </c>
      <c r="C283" s="0" t="str">
        <f aca="false">"(0.11)"</f>
        <v>(0.11)</v>
      </c>
      <c r="D283" s="0" t="str">
        <f aca="false">""</f>
        <v/>
      </c>
      <c r="E283" s="0" t="str">
        <f aca="false">""</f>
        <v/>
      </c>
      <c r="F283" s="0" t="str">
        <f aca="false">"(0.47)"</f>
        <v>(0.47)</v>
      </c>
      <c r="G283" s="0" t="str">
        <f aca="false">"(0.47)"</f>
        <v>(0.47)</v>
      </c>
    </row>
    <row r="285" customFormat="false" ht="12.8" hidden="false" customHeight="false" outlineLevel="0" collapsed="false">
      <c r="A285" s="0" t="str">
        <f aca="false">"Cont_blockade adversary Plantation foodstuff"</f>
        <v>Cont_blockade adversary Plantation foodstuff</v>
      </c>
      <c r="B285" s="0" t="str">
        <f aca="false">"-2.736***"</f>
        <v>-2.736***</v>
      </c>
      <c r="C285" s="0" t="str">
        <f aca="false">"0.0141"</f>
        <v>0.0141</v>
      </c>
      <c r="D285" s="0" t="str">
        <f aca="false">""</f>
        <v/>
      </c>
      <c r="E285" s="0" t="str">
        <f aca="false">"War adversary Plantation foodstuff"</f>
        <v>War adversary Plantation foodstuff</v>
      </c>
      <c r="F285" s="0" t="str">
        <f aca="false">"0.405"</f>
        <v>0.405</v>
      </c>
      <c r="G285" s="0" t="str">
        <f aca="false">"0.389"</f>
        <v>0.389</v>
      </c>
    </row>
    <row r="286" customFormat="false" ht="12.8" hidden="false" customHeight="false" outlineLevel="0" collapsed="false">
      <c r="A286" s="0" t="str">
        <f aca="false">""</f>
        <v/>
      </c>
      <c r="B286" s="0" t="str">
        <f aca="false">"(-5.98)"</f>
        <v>(-5.98)</v>
      </c>
      <c r="C286" s="0" t="str">
        <f aca="false">"(0.02)"</f>
        <v>(0.02)</v>
      </c>
      <c r="D286" s="0" t="str">
        <f aca="false">""</f>
        <v/>
      </c>
      <c r="E286" s="0" t="str">
        <f aca="false">""</f>
        <v/>
      </c>
      <c r="F286" s="0" t="str">
        <f aca="false">"(1.84)"</f>
        <v>(1.84)</v>
      </c>
      <c r="G286" s="0" t="str">
        <f aca="false">"(1.78)"</f>
        <v>(1.78)</v>
      </c>
    </row>
    <row r="288" customFormat="false" ht="12.8" hidden="false" customHeight="false" outlineLevel="0" collapsed="false">
      <c r="A288" s="0" t="str">
        <f aca="false">"Cont_blockade adversary Raw mat fuel oils"</f>
        <v>Cont_blockade adversary Raw mat fuel oils</v>
      </c>
      <c r="B288" s="0" t="str">
        <f aca="false">"0.446"</f>
        <v>0.446</v>
      </c>
      <c r="C288" s="0" t="str">
        <f aca="false">"0.446"</f>
        <v>0.446</v>
      </c>
      <c r="D288" s="0" t="str">
        <f aca="false">""</f>
        <v/>
      </c>
      <c r="E288" s="0" t="str">
        <f aca="false">"War adversary Raw mat fuel oils"</f>
        <v>War adversary Raw mat fuel oils</v>
      </c>
      <c r="F288" s="0" t="str">
        <f aca="false">"0.234"</f>
        <v>0.234</v>
      </c>
      <c r="G288" s="0" t="str">
        <f aca="false">"0.228"</f>
        <v>0.228</v>
      </c>
    </row>
    <row r="289" customFormat="false" ht="12.8" hidden="false" customHeight="false" outlineLevel="0" collapsed="false">
      <c r="A289" s="0" t="str">
        <f aca="false">""</f>
        <v/>
      </c>
      <c r="B289" s="0" t="str">
        <f aca="false">"(1.43)"</f>
        <v>(1.43)</v>
      </c>
      <c r="C289" s="0" t="str">
        <f aca="false">"(1.43)"</f>
        <v>(1.43)</v>
      </c>
      <c r="D289" s="0" t="str">
        <f aca="false">""</f>
        <v/>
      </c>
      <c r="E289" s="0" t="str">
        <f aca="false">""</f>
        <v/>
      </c>
      <c r="F289" s="0" t="str">
        <f aca="false">"(0.74)"</f>
        <v>(0.74)</v>
      </c>
      <c r="G289" s="0" t="str">
        <f aca="false">"(0.72)"</f>
        <v>(0.72)</v>
      </c>
    </row>
    <row r="291" customFormat="false" ht="12.8" hidden="false" customHeight="false" outlineLevel="0" collapsed="false">
      <c r="A291" s="0" t="str">
        <f aca="false">"Cont_blockade adversary Textile manuf"</f>
        <v>Cont_blockade adversary Textile manuf</v>
      </c>
      <c r="B291" s="0" t="str">
        <f aca="false">"-0.271"</f>
        <v>-0.271</v>
      </c>
      <c r="C291" s="0" t="str">
        <f aca="false">"-0.267"</f>
        <v>-0.267</v>
      </c>
      <c r="D291" s="0" t="str">
        <f aca="false">""</f>
        <v/>
      </c>
      <c r="E291" s="0" t="str">
        <f aca="false">"War adversary Textile manuf"</f>
        <v>War adversary Textile manuf</v>
      </c>
      <c r="F291" s="0" t="str">
        <f aca="false">"0.250"</f>
        <v>0.250</v>
      </c>
      <c r="G291" s="0" t="str">
        <f aca="false">"0.248"</f>
        <v>0.248</v>
      </c>
    </row>
    <row r="292" customFormat="false" ht="12.8" hidden="false" customHeight="false" outlineLevel="0" collapsed="false">
      <c r="A292" s="0" t="str">
        <f aca="false">""</f>
        <v/>
      </c>
      <c r="B292" s="0" t="str">
        <f aca="false">"(-1.93)"</f>
        <v>(-1.93)</v>
      </c>
      <c r="C292" s="0" t="str">
        <f aca="false">"(-1.90)"</f>
        <v>(-1.90)</v>
      </c>
      <c r="D292" s="0" t="str">
        <f aca="false">""</f>
        <v/>
      </c>
      <c r="E292" s="0" t="str">
        <f aca="false">""</f>
        <v/>
      </c>
      <c r="F292" s="0" t="str">
        <f aca="false">"(0.99)"</f>
        <v>(0.99)</v>
      </c>
      <c r="G292" s="0" t="str">
        <f aca="false">"(0.98)"</f>
        <v>(0.98)</v>
      </c>
    </row>
    <row r="294" customFormat="false" ht="12.8" hidden="false" customHeight="false" outlineLevel="0" collapsed="false">
      <c r="A294" s="0" t="str">
        <f aca="false">"Cont_blockade adversary Various manuf"</f>
        <v>Cont_blockade adversary Various manuf</v>
      </c>
      <c r="B294" s="0" t="str">
        <f aca="false">"-0.201"</f>
        <v>-0.201</v>
      </c>
      <c r="C294" s="0" t="str">
        <f aca="false">"-0.197"</f>
        <v>-0.197</v>
      </c>
      <c r="D294" s="0" t="str">
        <f aca="false">""</f>
        <v/>
      </c>
      <c r="E294" s="0" t="str">
        <f aca="false">"War adversary Various manuf"</f>
        <v>War adversary Various manuf</v>
      </c>
      <c r="F294" s="0" t="str">
        <f aca="false">"0.357"</f>
        <v>0.357</v>
      </c>
      <c r="G294" s="0" t="str">
        <f aca="false">"0.355"</f>
        <v>0.355</v>
      </c>
    </row>
    <row r="295" customFormat="false" ht="12.8" hidden="false" customHeight="false" outlineLevel="0" collapsed="false">
      <c r="A295" s="0" t="str">
        <f aca="false">""</f>
        <v/>
      </c>
      <c r="B295" s="0" t="str">
        <f aca="false">"(-0.75)"</f>
        <v>(-0.75)</v>
      </c>
      <c r="C295" s="0" t="str">
        <f aca="false">"(-0.74)"</f>
        <v>(-0.74)</v>
      </c>
      <c r="D295" s="0" t="str">
        <f aca="false">""</f>
        <v/>
      </c>
      <c r="E295" s="0" t="str">
        <f aca="false">""</f>
        <v/>
      </c>
      <c r="F295" s="0" t="str">
        <f aca="false">"(1.08)"</f>
        <v>(1.08)</v>
      </c>
      <c r="G295" s="0" t="str">
        <f aca="false">"(1.07)"</f>
        <v>(1.07)</v>
      </c>
    </row>
    <row r="297" customFormat="false" ht="12.8" hidden="false" customHeight="false" outlineLevel="0" collapsed="false">
      <c r="A297" s="0" t="str">
        <f aca="false">"Cont_blockade allied European foodstuff and beverage"</f>
        <v>Cont_blockade allied European foodstuff and beverage</v>
      </c>
      <c r="B297" s="0" t="str">
        <f aca="false">"0.264*"</f>
        <v>0.264*</v>
      </c>
      <c r="C297" s="0" t="str">
        <f aca="false">"0.274*"</f>
        <v>0.274*</v>
      </c>
      <c r="D297" s="0" t="str">
        <f aca="false">""</f>
        <v/>
      </c>
      <c r="E297" s="0" t="str">
        <f aca="false">"War allied European foodstuff and beverage"</f>
        <v>War allied European foodstuff and beverage</v>
      </c>
      <c r="F297" s="0" t="str">
        <f aca="false">"-0.675***"</f>
        <v>-0.675***</v>
      </c>
      <c r="G297" s="0" t="str">
        <f aca="false">"-0.676***"</f>
        <v>-0.676***</v>
      </c>
    </row>
    <row r="298" customFormat="false" ht="12.8" hidden="false" customHeight="false" outlineLevel="0" collapsed="false">
      <c r="A298" s="0" t="str">
        <f aca="false">""</f>
        <v/>
      </c>
      <c r="B298" s="0" t="str">
        <f aca="false">"(2.28)"</f>
        <v>(2.28)</v>
      </c>
      <c r="C298" s="0" t="str">
        <f aca="false">"(2.36)"</f>
        <v>(2.36)</v>
      </c>
      <c r="D298" s="0" t="str">
        <f aca="false">""</f>
        <v/>
      </c>
      <c r="E298" s="0" t="str">
        <f aca="false">""</f>
        <v/>
      </c>
      <c r="F298" s="0" t="str">
        <f aca="false">"(-5.23)"</f>
        <v>(-5.23)</v>
      </c>
      <c r="G298" s="0" t="str">
        <f aca="false">"(-5.24)"</f>
        <v>(-5.24)</v>
      </c>
    </row>
    <row r="300" customFormat="false" ht="12.8" hidden="false" customHeight="false" outlineLevel="0" collapsed="false">
      <c r="A300" s="0" t="str">
        <f aca="false">"Cont_blockade allied Other"</f>
        <v>Cont_blockade allied Other</v>
      </c>
      <c r="B300" s="0" t="str">
        <f aca="false">"0.285*"</f>
        <v>0.285*</v>
      </c>
      <c r="C300" s="0" t="str">
        <f aca="false">"0.288*"</f>
        <v>0.288*</v>
      </c>
      <c r="D300" s="0" t="str">
        <f aca="false">""</f>
        <v/>
      </c>
      <c r="E300" s="0" t="str">
        <f aca="false">"War allied Other"</f>
        <v>War allied Other</v>
      </c>
      <c r="F300" s="0" t="str">
        <f aca="false">"0.0852"</f>
        <v>0.0852</v>
      </c>
      <c r="G300" s="0" t="str">
        <f aca="false">"0.0834"</f>
        <v>0.0834</v>
      </c>
    </row>
    <row r="301" customFormat="false" ht="12.8" hidden="false" customHeight="false" outlineLevel="0" collapsed="false">
      <c r="A301" s="0" t="str">
        <f aca="false">""</f>
        <v/>
      </c>
      <c r="B301" s="0" t="str">
        <f aca="false">"(2.36)"</f>
        <v>(2.36)</v>
      </c>
      <c r="C301" s="0" t="str">
        <f aca="false">"(2.38)"</f>
        <v>(2.38)</v>
      </c>
      <c r="D301" s="0" t="str">
        <f aca="false">""</f>
        <v/>
      </c>
      <c r="E301" s="0" t="str">
        <f aca="false">""</f>
        <v/>
      </c>
      <c r="F301" s="0" t="str">
        <f aca="false">"(0.61)"</f>
        <v>(0.61)</v>
      </c>
      <c r="G301" s="0" t="str">
        <f aca="false">"(0.60)"</f>
        <v>(0.60)</v>
      </c>
    </row>
    <row r="303" customFormat="false" ht="12.8" hidden="false" customHeight="false" outlineLevel="0" collapsed="false">
      <c r="A303" s="0" t="str">
        <f aca="false">"Cont_blockade allied Plantation foodstuff"</f>
        <v>Cont_blockade allied Plantation foodstuff</v>
      </c>
      <c r="B303" s="0" t="str">
        <f aca="false">"-1.980***"</f>
        <v>-1.980***</v>
      </c>
      <c r="C303" s="0" t="str">
        <f aca="false">"0.311"</f>
        <v>0.311</v>
      </c>
      <c r="D303" s="0" t="str">
        <f aca="false">""</f>
        <v/>
      </c>
      <c r="E303" s="0" t="str">
        <f aca="false">"War allied Plantation foodstuff"</f>
        <v>War allied Plantation foodstuff</v>
      </c>
      <c r="F303" s="0" t="str">
        <f aca="false">"-0.0932"</f>
        <v>-0.0932</v>
      </c>
      <c r="G303" s="0" t="str">
        <f aca="false">"-0.297"</f>
        <v>-0.297</v>
      </c>
    </row>
    <row r="304" customFormat="false" ht="12.8" hidden="false" customHeight="false" outlineLevel="0" collapsed="false">
      <c r="A304" s="0" t="str">
        <f aca="false">""</f>
        <v/>
      </c>
      <c r="B304" s="0" t="str">
        <f aca="false">"(-6.96)"</f>
        <v>(-6.96)</v>
      </c>
      <c r="C304" s="0" t="str">
        <f aca="false">"(0.49)"</f>
        <v>(0.49)</v>
      </c>
      <c r="D304" s="0" t="str">
        <f aca="false">""</f>
        <v/>
      </c>
      <c r="E304" s="0" t="str">
        <f aca="false">""</f>
        <v/>
      </c>
      <c r="F304" s="0" t="str">
        <f aca="false">"(-0.44)"</f>
        <v>(-0.44)</v>
      </c>
      <c r="G304" s="0" t="str">
        <f aca="false">"(-1.40)"</f>
        <v>(-1.40)</v>
      </c>
    </row>
    <row r="306" customFormat="false" ht="12.8" hidden="false" customHeight="false" outlineLevel="0" collapsed="false">
      <c r="A306" s="0" t="str">
        <f aca="false">"Cont_blockade allied Raw mat fuel oils"</f>
        <v>Cont_blockade allied Raw mat fuel oils</v>
      </c>
      <c r="B306" s="0" t="str">
        <f aca="false">"0.150"</f>
        <v>0.150</v>
      </c>
      <c r="C306" s="0" t="str">
        <f aca="false">"0.154"</f>
        <v>0.154</v>
      </c>
      <c r="D306" s="0" t="str">
        <f aca="false">""</f>
        <v/>
      </c>
      <c r="E306" s="0" t="str">
        <f aca="false">"War allied Raw mat fuel oils"</f>
        <v>War allied Raw mat fuel oils</v>
      </c>
      <c r="F306" s="0" t="str">
        <f aca="false">"0.313"</f>
        <v>0.313</v>
      </c>
      <c r="G306" s="0" t="str">
        <f aca="false">"0.314"</f>
        <v>0.314</v>
      </c>
    </row>
    <row r="307" customFormat="false" ht="12.8" hidden="false" customHeight="false" outlineLevel="0" collapsed="false">
      <c r="A307" s="0" t="str">
        <f aca="false">""</f>
        <v/>
      </c>
      <c r="B307" s="0" t="str">
        <f aca="false">"(1.06)"</f>
        <v>(1.06)</v>
      </c>
      <c r="C307" s="0" t="str">
        <f aca="false">"(1.08)"</f>
        <v>(1.08)</v>
      </c>
      <c r="D307" s="0" t="str">
        <f aca="false">""</f>
        <v/>
      </c>
      <c r="E307" s="0" t="str">
        <f aca="false">""</f>
        <v/>
      </c>
      <c r="F307" s="0" t="str">
        <f aca="false">"(1.12)"</f>
        <v>(1.12)</v>
      </c>
      <c r="G307" s="0" t="str">
        <f aca="false">"(1.13)"</f>
        <v>(1.13)</v>
      </c>
    </row>
    <row r="309" customFormat="false" ht="12.8" hidden="false" customHeight="false" outlineLevel="0" collapsed="false">
      <c r="A309" s="0" t="str">
        <f aca="false">"Cont_blockade allied Textile manuf"</f>
        <v>Cont_blockade allied Textile manuf</v>
      </c>
      <c r="B309" s="0" t="str">
        <f aca="false">"0.391***"</f>
        <v>0.391***</v>
      </c>
      <c r="C309" s="0" t="str">
        <f aca="false">"0.394***"</f>
        <v>0.394***</v>
      </c>
      <c r="D309" s="0" t="str">
        <f aca="false">""</f>
        <v/>
      </c>
      <c r="E309" s="0" t="str">
        <f aca="false">"War allied Textile manuf"</f>
        <v>War allied Textile manuf</v>
      </c>
      <c r="F309" s="0" t="str">
        <f aca="false">"-0.0841"</f>
        <v>-0.0841</v>
      </c>
      <c r="G309" s="0" t="str">
        <f aca="false">"-0.0863"</f>
        <v>-0.0863</v>
      </c>
    </row>
    <row r="310" customFormat="false" ht="12.8" hidden="false" customHeight="false" outlineLevel="0" collapsed="false">
      <c r="A310" s="0" t="str">
        <f aca="false">""</f>
        <v/>
      </c>
      <c r="B310" s="0" t="str">
        <f aca="false">"(4.94)"</f>
        <v>(4.94)</v>
      </c>
      <c r="C310" s="0" t="str">
        <f aca="false">"(4.98)"</f>
        <v>(4.98)</v>
      </c>
      <c r="D310" s="0" t="str">
        <f aca="false">""</f>
        <v/>
      </c>
      <c r="E310" s="0" t="str">
        <f aca="false">""</f>
        <v/>
      </c>
      <c r="F310" s="0" t="str">
        <f aca="false">"(-0.79)"</f>
        <v>(-0.79)</v>
      </c>
      <c r="G310" s="0" t="str">
        <f aca="false">"(-0.81)"</f>
        <v>(-0.81)</v>
      </c>
    </row>
    <row r="312" customFormat="false" ht="12.8" hidden="false" customHeight="false" outlineLevel="0" collapsed="false">
      <c r="A312" s="0" t="str">
        <f aca="false">"Cont_blockade allied Various manuf"</f>
        <v>Cont_blockade allied Various manuf</v>
      </c>
      <c r="B312" s="0" t="str">
        <f aca="false">"0.146"</f>
        <v>0.146</v>
      </c>
      <c r="C312" s="0" t="str">
        <f aca="false">"0.150"</f>
        <v>0.150</v>
      </c>
      <c r="D312" s="0" t="str">
        <f aca="false">""</f>
        <v/>
      </c>
      <c r="E312" s="0" t="str">
        <f aca="false">"War allied Various manuf"</f>
        <v>War allied Various manuf</v>
      </c>
      <c r="F312" s="0" t="str">
        <f aca="false">"0.376*"</f>
        <v>0.376*</v>
      </c>
      <c r="G312" s="0" t="str">
        <f aca="false">"0.373*"</f>
        <v>0.373*</v>
      </c>
    </row>
    <row r="313" customFormat="false" ht="12.8" hidden="false" customHeight="false" outlineLevel="0" collapsed="false">
      <c r="A313" s="0" t="str">
        <f aca="false">""</f>
        <v/>
      </c>
      <c r="B313" s="0" t="str">
        <f aca="false">"(1.52)"</f>
        <v>(1.52)</v>
      </c>
      <c r="C313" s="0" t="str">
        <f aca="false">"(1.56)"</f>
        <v>(1.56)</v>
      </c>
      <c r="D313" s="0" t="str">
        <f aca="false">""</f>
        <v/>
      </c>
      <c r="E313" s="0" t="str">
        <f aca="false">""</f>
        <v/>
      </c>
      <c r="F313" s="0" t="str">
        <f aca="false">"(2.26)"</f>
        <v>(2.26)</v>
      </c>
      <c r="G313" s="0" t="str">
        <f aca="false">"(2.24)"</f>
        <v>(2.24)</v>
      </c>
    </row>
    <row r="315" customFormat="false" ht="12.8" hidden="false" customHeight="false" outlineLevel="0" collapsed="false">
      <c r="A315" s="0" t="str">
        <f aca="false">"Cont_blockade neutral European foodstuff and beverage"</f>
        <v>Cont_blockade neutral European foodstuff and beverage</v>
      </c>
      <c r="B315" s="0" t="str">
        <f aca="false">"0.636**"</f>
        <v>0.636**</v>
      </c>
      <c r="C315" s="0" t="str">
        <f aca="false">"0.597**"</f>
        <v>0.597**</v>
      </c>
      <c r="D315" s="0" t="str">
        <f aca="false">""</f>
        <v/>
      </c>
      <c r="E315" s="0" t="str">
        <f aca="false">"War neutral European foodstuff and beverage"</f>
        <v>War neutral European foodstuff and beverage</v>
      </c>
      <c r="F315" s="0" t="str">
        <f aca="false">"0.177"</f>
        <v>0.177</v>
      </c>
      <c r="G315" s="0" t="str">
        <f aca="false">"0.183"</f>
        <v>0.183</v>
      </c>
    </row>
    <row r="316" customFormat="false" ht="12.8" hidden="false" customHeight="false" outlineLevel="0" collapsed="false">
      <c r="A316" s="0" t="str">
        <f aca="false">""</f>
        <v/>
      </c>
      <c r="B316" s="0" t="str">
        <f aca="false">"(3.24)"</f>
        <v>(3.24)</v>
      </c>
      <c r="C316" s="0" t="str">
        <f aca="false">"(3.10)"</f>
        <v>(3.10)</v>
      </c>
      <c r="D316" s="0" t="str">
        <f aca="false">""</f>
        <v/>
      </c>
      <c r="E316" s="0" t="str">
        <f aca="false">""</f>
        <v/>
      </c>
      <c r="F316" s="0" t="str">
        <f aca="false">"(1.12)"</f>
        <v>(1.12)</v>
      </c>
      <c r="G316" s="0" t="str">
        <f aca="false">"(1.16)"</f>
        <v>(1.16)</v>
      </c>
    </row>
    <row r="318" customFormat="false" ht="12.8" hidden="false" customHeight="false" outlineLevel="0" collapsed="false">
      <c r="A318" s="0" t="str">
        <f aca="false">"Cont_blockade neutral Other"</f>
        <v>Cont_blockade neutral Other</v>
      </c>
      <c r="B318" s="0" t="str">
        <f aca="false">"0.345"</f>
        <v>0.345</v>
      </c>
      <c r="C318" s="0" t="str">
        <f aca="false">"0.311"</f>
        <v>0.311</v>
      </c>
      <c r="D318" s="0" t="str">
        <f aca="false">""</f>
        <v/>
      </c>
      <c r="E318" s="0" t="str">
        <f aca="false">"War neutral Other"</f>
        <v>War neutral Other</v>
      </c>
      <c r="F318" s="0" t="str">
        <f aca="false">"-0.243"</f>
        <v>-0.243</v>
      </c>
      <c r="G318" s="0" t="str">
        <f aca="false">"-0.237"</f>
        <v>-0.237</v>
      </c>
    </row>
    <row r="319" customFormat="false" ht="12.8" hidden="false" customHeight="false" outlineLevel="0" collapsed="false">
      <c r="A319" s="0" t="str">
        <f aca="false">""</f>
        <v/>
      </c>
      <c r="B319" s="0" t="str">
        <f aca="false">"(1.43)"</f>
        <v>(1.43)</v>
      </c>
      <c r="C319" s="0" t="str">
        <f aca="false">"(1.28)"</f>
        <v>(1.28)</v>
      </c>
      <c r="D319" s="0" t="str">
        <f aca="false">""</f>
        <v/>
      </c>
      <c r="E319" s="0" t="str">
        <f aca="false">""</f>
        <v/>
      </c>
      <c r="F319" s="0" t="str">
        <f aca="false">"(-1.30)"</f>
        <v>(-1.30)</v>
      </c>
      <c r="G319" s="0" t="str">
        <f aca="false">"(-1.27)"</f>
        <v>(-1.27)</v>
      </c>
    </row>
    <row r="321" customFormat="false" ht="12.8" hidden="false" customHeight="false" outlineLevel="0" collapsed="false">
      <c r="A321" s="0" t="str">
        <f aca="false">"Cont_blockade neutral Plantation foodstuff"</f>
        <v>Cont_blockade neutral Plantation foodstuff</v>
      </c>
      <c r="B321" s="0" t="str">
        <f aca="false">"-4.433***"</f>
        <v>-4.433***</v>
      </c>
      <c r="C321" s="0" t="str">
        <f aca="false">"-1.796**"</f>
        <v>-1.796**</v>
      </c>
      <c r="D321" s="0" t="str">
        <f aca="false">""</f>
        <v/>
      </c>
      <c r="E321" s="0" t="str">
        <f aca="false">"War neutral Plantation foodstuff"</f>
        <v>War neutral Plantation foodstuff</v>
      </c>
      <c r="F321" s="0" t="str">
        <f aca="false">"-0.240"</f>
        <v>-0.240</v>
      </c>
      <c r="G321" s="0" t="str">
        <f aca="false">"-0.363"</f>
        <v>-0.363</v>
      </c>
    </row>
    <row r="322" customFormat="false" ht="12.8" hidden="false" customHeight="false" outlineLevel="0" collapsed="false">
      <c r="A322" s="0" t="str">
        <f aca="false">""</f>
        <v/>
      </c>
      <c r="B322" s="0" t="str">
        <f aca="false">"(-8.93)"</f>
        <v>(-8.93)</v>
      </c>
      <c r="C322" s="0" t="str">
        <f aca="false">"(-2.59)"</f>
        <v>(-2.59)</v>
      </c>
      <c r="D322" s="0" t="str">
        <f aca="false">""</f>
        <v/>
      </c>
      <c r="E322" s="0" t="str">
        <f aca="false">""</f>
        <v/>
      </c>
      <c r="F322" s="0" t="str">
        <f aca="false">"(-1.04)"</f>
        <v>(-1.04)</v>
      </c>
      <c r="G322" s="0" t="str">
        <f aca="false">"(-1.58)"</f>
        <v>(-1.58)</v>
      </c>
    </row>
    <row r="324" customFormat="false" ht="12.8" hidden="false" customHeight="false" outlineLevel="0" collapsed="false">
      <c r="A324" s="0" t="str">
        <f aca="false">"Cont_blockade neutral Raw mat fuel oils"</f>
        <v>Cont_blockade neutral Raw mat fuel oils</v>
      </c>
      <c r="B324" s="0" t="str">
        <f aca="false">"0.444"</f>
        <v>0.444</v>
      </c>
      <c r="C324" s="0" t="str">
        <f aca="false">"0.398"</f>
        <v>0.398</v>
      </c>
      <c r="D324" s="0" t="str">
        <f aca="false">""</f>
        <v/>
      </c>
      <c r="E324" s="0" t="str">
        <f aca="false">"War neutral Raw mat fuel oils"</f>
        <v>War neutral Raw mat fuel oils</v>
      </c>
      <c r="F324" s="0" t="str">
        <f aca="false">"0.348*"</f>
        <v>0.348*</v>
      </c>
      <c r="G324" s="0" t="str">
        <f aca="false">"0.351*"</f>
        <v>0.351*</v>
      </c>
    </row>
    <row r="325" customFormat="false" ht="12.8" hidden="false" customHeight="false" outlineLevel="0" collapsed="false">
      <c r="A325" s="0" t="str">
        <f aca="false">""</f>
        <v/>
      </c>
      <c r="B325" s="0" t="str">
        <f aca="false">"(1.70)"</f>
        <v>(1.70)</v>
      </c>
      <c r="C325" s="0" t="str">
        <f aca="false">"(1.52)"</f>
        <v>(1.52)</v>
      </c>
      <c r="D325" s="0" t="str">
        <f aca="false">""</f>
        <v/>
      </c>
      <c r="E325" s="0" t="str">
        <f aca="false">""</f>
        <v/>
      </c>
      <c r="F325" s="0" t="str">
        <f aca="false">"(2.17)"</f>
        <v>(2.17)</v>
      </c>
      <c r="G325" s="0" t="str">
        <f aca="false">"(2.19)"</f>
        <v>(2.19)</v>
      </c>
    </row>
    <row r="327" customFormat="false" ht="12.8" hidden="false" customHeight="false" outlineLevel="0" collapsed="false">
      <c r="A327" s="0" t="str">
        <f aca="false">"Cont_blockade neutral Textile manuf"</f>
        <v>Cont_blockade neutral Textile manuf</v>
      </c>
      <c r="B327" s="0" t="str">
        <f aca="false">"-0.255"</f>
        <v>-0.255</v>
      </c>
      <c r="C327" s="0" t="str">
        <f aca="false">"-0.280"</f>
        <v>-0.280</v>
      </c>
      <c r="D327" s="0" t="str">
        <f aca="false">""</f>
        <v/>
      </c>
      <c r="E327" s="0" t="str">
        <f aca="false">"War neutral Textile manuf"</f>
        <v>War neutral Textile manuf</v>
      </c>
      <c r="F327" s="0" t="str">
        <f aca="false">"0.187"</f>
        <v>0.187</v>
      </c>
      <c r="G327" s="0" t="str">
        <f aca="false">"0.196"</f>
        <v>0.196</v>
      </c>
    </row>
    <row r="328" customFormat="false" ht="12.8" hidden="false" customHeight="false" outlineLevel="0" collapsed="false">
      <c r="A328" s="0" t="str">
        <f aca="false">""</f>
        <v/>
      </c>
      <c r="B328" s="0" t="str">
        <f aca="false">"(-0.98)"</f>
        <v>(-0.98)</v>
      </c>
      <c r="C328" s="0" t="str">
        <f aca="false">"(-1.08)"</f>
        <v>(-1.08)</v>
      </c>
      <c r="D328" s="0" t="str">
        <f aca="false">""</f>
        <v/>
      </c>
      <c r="E328" s="0" t="str">
        <f aca="false">""</f>
        <v/>
      </c>
      <c r="F328" s="0" t="str">
        <f aca="false">"(1.18)"</f>
        <v>(1.18)</v>
      </c>
      <c r="G328" s="0" t="str">
        <f aca="false">"(1.24)"</f>
        <v>(1.24)</v>
      </c>
    </row>
    <row r="330" customFormat="false" ht="12.8" hidden="false" customHeight="false" outlineLevel="0" collapsed="false">
      <c r="A330" s="0" t="str">
        <f aca="false">"Cont_blockade neutral Various manuf"</f>
        <v>Cont_blockade neutral Various manuf</v>
      </c>
      <c r="B330" s="0" t="str">
        <f aca="false">"-0.342"</f>
        <v>-0.342</v>
      </c>
      <c r="C330" s="0" t="str">
        <f aca="false">"-0.375*"</f>
        <v>-0.375*</v>
      </c>
      <c r="D330" s="0" t="str">
        <f aca="false">""</f>
        <v/>
      </c>
      <c r="E330" s="0" t="str">
        <f aca="false">"War neutral Various manuf"</f>
        <v>War neutral Various manuf</v>
      </c>
      <c r="F330" s="0" t="str">
        <f aca="false">"-0.0643"</f>
        <v>-0.0643</v>
      </c>
      <c r="G330" s="0" t="str">
        <f aca="false">"-0.0562"</f>
        <v>-0.0562</v>
      </c>
    </row>
    <row r="331" customFormat="false" ht="12.8" hidden="false" customHeight="false" outlineLevel="0" collapsed="false">
      <c r="A331" s="0" t="str">
        <f aca="false">""</f>
        <v/>
      </c>
      <c r="B331" s="0" t="str">
        <f aca="false">"(-1.85)"</f>
        <v>(-1.85)</v>
      </c>
      <c r="C331" s="0" t="str">
        <f aca="false">"(-2.01)"</f>
        <v>(-2.01)</v>
      </c>
      <c r="D331" s="0" t="str">
        <f aca="false">""</f>
        <v/>
      </c>
      <c r="E331" s="0" t="str">
        <f aca="false">""</f>
        <v/>
      </c>
      <c r="F331" s="0" t="str">
        <f aca="false">"(-0.40)"</f>
        <v>(-0.40)</v>
      </c>
      <c r="G331" s="0" t="str">
        <f aca="false">"(-0.35)"</f>
        <v>(-0.35)</v>
      </c>
    </row>
    <row r="333" customFormat="false" ht="12.8" hidden="false" customHeight="false" outlineLevel="0" collapsed="false">
      <c r="A333" s="0" t="str">
        <f aca="false">"War adversary European foodstuff and beverage"</f>
        <v>War adversary European foodstuff and beverage</v>
      </c>
      <c r="B333" s="0" t="str">
        <f aca="false">"-0.339"</f>
        <v>-0.339</v>
      </c>
      <c r="C333" s="0" t="str">
        <f aca="false">"-0.342"</f>
        <v>-0.342</v>
      </c>
      <c r="D333" s="0" t="str">
        <f aca="false">""</f>
        <v/>
      </c>
    </row>
    <row r="334" customFormat="false" ht="12.8" hidden="false" customHeight="false" outlineLevel="0" collapsed="false">
      <c r="A334" s="0" t="str">
        <f aca="false">""</f>
        <v/>
      </c>
      <c r="B334" s="0" t="str">
        <f aca="false">"(-1.27)"</f>
        <v>(-1.27)</v>
      </c>
      <c r="C334" s="0" t="str">
        <f aca="false">"(-1.28)"</f>
        <v>(-1.28)</v>
      </c>
      <c r="D334" s="0" t="str">
        <f aca="false">""</f>
        <v/>
      </c>
    </row>
    <row r="336" customFormat="false" ht="12.8" hidden="false" customHeight="false" outlineLevel="0" collapsed="false">
      <c r="A336" s="0" t="str">
        <f aca="false">"War adversary Other"</f>
        <v>War adversary Other</v>
      </c>
      <c r="B336" s="0" t="str">
        <f aca="false">"0.175"</f>
        <v>0.175</v>
      </c>
      <c r="C336" s="0" t="str">
        <f aca="false">"0.174"</f>
        <v>0.174</v>
      </c>
      <c r="D336" s="0" t="str">
        <f aca="false">""</f>
        <v/>
      </c>
    </row>
    <row r="337" customFormat="false" ht="12.8" hidden="false" customHeight="false" outlineLevel="0" collapsed="false">
      <c r="A337" s="0" t="str">
        <f aca="false">""</f>
        <v/>
      </c>
      <c r="B337" s="0" t="str">
        <f aca="false">"(0.47)"</f>
        <v>(0.47)</v>
      </c>
      <c r="C337" s="0" t="str">
        <f aca="false">"(0.47)"</f>
        <v>(0.47)</v>
      </c>
      <c r="D337" s="0" t="str">
        <f aca="false">""</f>
        <v/>
      </c>
    </row>
    <row r="339" customFormat="false" ht="12.8" hidden="false" customHeight="false" outlineLevel="0" collapsed="false">
      <c r="A339" s="0" t="str">
        <f aca="false">"War adversary Plantation foodstuff"</f>
        <v>War adversary Plantation foodstuff</v>
      </c>
      <c r="B339" s="0" t="str">
        <f aca="false">"0.405"</f>
        <v>0.405</v>
      </c>
      <c r="C339" s="0" t="str">
        <f aca="false">"0.389"</f>
        <v>0.389</v>
      </c>
      <c r="D339" s="0" t="str">
        <f aca="false">""</f>
        <v/>
      </c>
    </row>
    <row r="340" customFormat="false" ht="12.8" hidden="false" customHeight="false" outlineLevel="0" collapsed="false">
      <c r="A340" s="0" t="str">
        <f aca="false">""</f>
        <v/>
      </c>
      <c r="B340" s="0" t="str">
        <f aca="false">"(1.84)"</f>
        <v>(1.84)</v>
      </c>
      <c r="C340" s="0" t="str">
        <f aca="false">"(1.78)"</f>
        <v>(1.78)</v>
      </c>
      <c r="D340" s="0" t="str">
        <f aca="false">""</f>
        <v/>
      </c>
    </row>
    <row r="342" customFormat="false" ht="12.8" hidden="false" customHeight="false" outlineLevel="0" collapsed="false">
      <c r="A342" s="0" t="str">
        <f aca="false">"War adversary Raw mat fuel oils"</f>
        <v>War adversary Raw mat fuel oils</v>
      </c>
      <c r="B342" s="0" t="str">
        <f aca="false">"0.234"</f>
        <v>0.234</v>
      </c>
      <c r="C342" s="0" t="str">
        <f aca="false">"0.228"</f>
        <v>0.228</v>
      </c>
      <c r="D342" s="0" t="str">
        <f aca="false">""</f>
        <v/>
      </c>
    </row>
    <row r="343" customFormat="false" ht="12.8" hidden="false" customHeight="false" outlineLevel="0" collapsed="false">
      <c r="A343" s="0" t="str">
        <f aca="false">""</f>
        <v/>
      </c>
      <c r="B343" s="0" t="str">
        <f aca="false">"(0.74)"</f>
        <v>(0.74)</v>
      </c>
      <c r="C343" s="0" t="str">
        <f aca="false">"(0.72)"</f>
        <v>(0.72)</v>
      </c>
      <c r="D343" s="0" t="str">
        <f aca="false">""</f>
        <v/>
      </c>
    </row>
    <row r="345" customFormat="false" ht="12.8" hidden="false" customHeight="false" outlineLevel="0" collapsed="false">
      <c r="A345" s="0" t="str">
        <f aca="false">"War adversary Textile manuf"</f>
        <v>War adversary Textile manuf</v>
      </c>
      <c r="B345" s="0" t="str">
        <f aca="false">"0.250"</f>
        <v>0.250</v>
      </c>
      <c r="C345" s="0" t="str">
        <f aca="false">"0.248"</f>
        <v>0.248</v>
      </c>
      <c r="D345" s="0" t="str">
        <f aca="false">""</f>
        <v/>
      </c>
    </row>
    <row r="346" customFormat="false" ht="12.8" hidden="false" customHeight="false" outlineLevel="0" collapsed="false">
      <c r="A346" s="0" t="str">
        <f aca="false">""</f>
        <v/>
      </c>
      <c r="B346" s="0" t="str">
        <f aca="false">"(0.99)"</f>
        <v>(0.99)</v>
      </c>
      <c r="C346" s="0" t="str">
        <f aca="false">"(0.98)"</f>
        <v>(0.98)</v>
      </c>
      <c r="D346" s="0" t="str">
        <f aca="false">""</f>
        <v/>
      </c>
    </row>
    <row r="348" customFormat="false" ht="12.8" hidden="false" customHeight="false" outlineLevel="0" collapsed="false">
      <c r="A348" s="0" t="str">
        <f aca="false">"War adversary Various manuf"</f>
        <v>War adversary Various manuf</v>
      </c>
      <c r="B348" s="0" t="str">
        <f aca="false">"0.357"</f>
        <v>0.357</v>
      </c>
      <c r="C348" s="0" t="str">
        <f aca="false">"0.355"</f>
        <v>0.355</v>
      </c>
      <c r="D348" s="0" t="str">
        <f aca="false">""</f>
        <v/>
      </c>
    </row>
    <row r="349" customFormat="false" ht="12.8" hidden="false" customHeight="false" outlineLevel="0" collapsed="false">
      <c r="A349" s="0" t="str">
        <f aca="false">""</f>
        <v/>
      </c>
      <c r="B349" s="0" t="str">
        <f aca="false">"(1.08)"</f>
        <v>(1.08)</v>
      </c>
      <c r="C349" s="0" t="str">
        <f aca="false">"(1.07)"</f>
        <v>(1.07)</v>
      </c>
      <c r="D349" s="0" t="str">
        <f aca="false">""</f>
        <v/>
      </c>
    </row>
    <row r="351" customFormat="false" ht="12.8" hidden="false" customHeight="false" outlineLevel="0" collapsed="false">
      <c r="A351" s="0" t="str">
        <f aca="false">"War allied European foodstuff and beverage"</f>
        <v>War allied European foodstuff and beverage</v>
      </c>
      <c r="B351" s="0" t="str">
        <f aca="false">"-0.675***"</f>
        <v>-0.675***</v>
      </c>
      <c r="C351" s="0" t="str">
        <f aca="false">"-0.676***"</f>
        <v>-0.676***</v>
      </c>
      <c r="D351" s="0" t="str">
        <f aca="false">""</f>
        <v/>
      </c>
    </row>
    <row r="352" customFormat="false" ht="12.8" hidden="false" customHeight="false" outlineLevel="0" collapsed="false">
      <c r="A352" s="0" t="str">
        <f aca="false">""</f>
        <v/>
      </c>
      <c r="B352" s="0" t="str">
        <f aca="false">"(-5.23)"</f>
        <v>(-5.23)</v>
      </c>
      <c r="C352" s="0" t="str">
        <f aca="false">"(-5.24)"</f>
        <v>(-5.24)</v>
      </c>
      <c r="D352" s="0" t="str">
        <f aca="false">""</f>
        <v/>
      </c>
    </row>
    <row r="354" customFormat="false" ht="12.8" hidden="false" customHeight="false" outlineLevel="0" collapsed="false">
      <c r="A354" s="0" t="str">
        <f aca="false">"War allied Other"</f>
        <v>War allied Other</v>
      </c>
      <c r="B354" s="0" t="str">
        <f aca="false">"0.0852"</f>
        <v>0.0852</v>
      </c>
      <c r="C354" s="0" t="str">
        <f aca="false">"0.0834"</f>
        <v>0.0834</v>
      </c>
      <c r="D354" s="0" t="str">
        <f aca="false">""</f>
        <v/>
      </c>
    </row>
    <row r="355" customFormat="false" ht="12.8" hidden="false" customHeight="false" outlineLevel="0" collapsed="false">
      <c r="A355" s="0" t="str">
        <f aca="false">""</f>
        <v/>
      </c>
      <c r="B355" s="0" t="str">
        <f aca="false">"(0.61)"</f>
        <v>(0.61)</v>
      </c>
      <c r="C355" s="0" t="str">
        <f aca="false">"(0.60)"</f>
        <v>(0.60)</v>
      </c>
      <c r="D355" s="0" t="str">
        <f aca="false">""</f>
        <v/>
      </c>
    </row>
    <row r="357" customFormat="false" ht="12.8" hidden="false" customHeight="false" outlineLevel="0" collapsed="false">
      <c r="A357" s="0" t="str">
        <f aca="false">"War allied Plantation foodstuff"</f>
        <v>War allied Plantation foodstuff</v>
      </c>
      <c r="B357" s="0" t="str">
        <f aca="false">"-0.0932"</f>
        <v>-0.0932</v>
      </c>
      <c r="C357" s="0" t="str">
        <f aca="false">"-0.297"</f>
        <v>-0.297</v>
      </c>
      <c r="D357" s="0" t="str">
        <f aca="false">""</f>
        <v/>
      </c>
    </row>
    <row r="358" customFormat="false" ht="12.8" hidden="false" customHeight="false" outlineLevel="0" collapsed="false">
      <c r="A358" s="0" t="str">
        <f aca="false">""</f>
        <v/>
      </c>
      <c r="B358" s="0" t="str">
        <f aca="false">"(-0.44)"</f>
        <v>(-0.44)</v>
      </c>
      <c r="C358" s="0" t="str">
        <f aca="false">"(-1.40)"</f>
        <v>(-1.40)</v>
      </c>
      <c r="D358" s="0" t="str">
        <f aca="false">""</f>
        <v/>
      </c>
    </row>
    <row r="360" customFormat="false" ht="12.8" hidden="false" customHeight="false" outlineLevel="0" collapsed="false">
      <c r="A360" s="0" t="str">
        <f aca="false">"War allied Raw mat fuel oils"</f>
        <v>War allied Raw mat fuel oils</v>
      </c>
      <c r="B360" s="0" t="str">
        <f aca="false">"0.313"</f>
        <v>0.313</v>
      </c>
      <c r="C360" s="0" t="str">
        <f aca="false">"0.314"</f>
        <v>0.314</v>
      </c>
      <c r="D360" s="0" t="str">
        <f aca="false">""</f>
        <v/>
      </c>
    </row>
    <row r="361" customFormat="false" ht="12.8" hidden="false" customHeight="false" outlineLevel="0" collapsed="false">
      <c r="A361" s="0" t="str">
        <f aca="false">""</f>
        <v/>
      </c>
      <c r="B361" s="0" t="str">
        <f aca="false">"(1.12)"</f>
        <v>(1.12)</v>
      </c>
      <c r="C361" s="0" t="str">
        <f aca="false">"(1.13)"</f>
        <v>(1.13)</v>
      </c>
      <c r="D361" s="0" t="str">
        <f aca="false">""</f>
        <v/>
      </c>
    </row>
    <row r="363" customFormat="false" ht="12.8" hidden="false" customHeight="false" outlineLevel="0" collapsed="false">
      <c r="A363" s="0" t="str">
        <f aca="false">"War allied Textile manuf"</f>
        <v>War allied Textile manuf</v>
      </c>
      <c r="B363" s="0" t="str">
        <f aca="false">"-0.0841"</f>
        <v>-0.0841</v>
      </c>
      <c r="C363" s="0" t="str">
        <f aca="false">"-0.0863"</f>
        <v>-0.0863</v>
      </c>
      <c r="D363" s="0" t="str">
        <f aca="false">""</f>
        <v/>
      </c>
    </row>
    <row r="364" customFormat="false" ht="12.8" hidden="false" customHeight="false" outlineLevel="0" collapsed="false">
      <c r="A364" s="0" t="str">
        <f aca="false">""</f>
        <v/>
      </c>
      <c r="B364" s="0" t="str">
        <f aca="false">"(-0.79)"</f>
        <v>(-0.79)</v>
      </c>
      <c r="C364" s="0" t="str">
        <f aca="false">"(-0.81)"</f>
        <v>(-0.81)</v>
      </c>
      <c r="D364" s="0" t="str">
        <f aca="false">""</f>
        <v/>
      </c>
    </row>
    <row r="366" customFormat="false" ht="12.8" hidden="false" customHeight="false" outlineLevel="0" collapsed="false">
      <c r="A366" s="0" t="str">
        <f aca="false">"War allied Various manuf"</f>
        <v>War allied Various manuf</v>
      </c>
      <c r="B366" s="0" t="str">
        <f aca="false">"0.376*"</f>
        <v>0.376*</v>
      </c>
      <c r="C366" s="0" t="str">
        <f aca="false">"0.373*"</f>
        <v>0.373*</v>
      </c>
      <c r="D366" s="0" t="str">
        <f aca="false">""</f>
        <v/>
      </c>
    </row>
    <row r="367" customFormat="false" ht="12.8" hidden="false" customHeight="false" outlineLevel="0" collapsed="false">
      <c r="A367" s="0" t="str">
        <f aca="false">""</f>
        <v/>
      </c>
      <c r="B367" s="0" t="str">
        <f aca="false">"(2.26)"</f>
        <v>(2.26)</v>
      </c>
      <c r="C367" s="0" t="str">
        <f aca="false">"(2.24)"</f>
        <v>(2.24)</v>
      </c>
      <c r="D367" s="0" t="str">
        <f aca="false">""</f>
        <v/>
      </c>
    </row>
    <row r="369" customFormat="false" ht="12.8" hidden="false" customHeight="false" outlineLevel="0" collapsed="false">
      <c r="A369" s="0" t="str">
        <f aca="false">"War neutral European foodstuff and beverage"</f>
        <v>War neutral European foodstuff and beverage</v>
      </c>
      <c r="B369" s="0" t="str">
        <f aca="false">"0.177"</f>
        <v>0.177</v>
      </c>
      <c r="C369" s="0" t="str">
        <f aca="false">"0.183"</f>
        <v>0.183</v>
      </c>
      <c r="D369" s="0" t="str">
        <f aca="false">""</f>
        <v/>
      </c>
    </row>
    <row r="370" customFormat="false" ht="12.8" hidden="false" customHeight="false" outlineLevel="0" collapsed="false">
      <c r="A370" s="0" t="str">
        <f aca="false">""</f>
        <v/>
      </c>
      <c r="B370" s="0" t="str">
        <f aca="false">"(1.12)"</f>
        <v>(1.12)</v>
      </c>
      <c r="C370" s="0" t="str">
        <f aca="false">"(1.16)"</f>
        <v>(1.16)</v>
      </c>
      <c r="D370" s="0" t="str">
        <f aca="false">""</f>
        <v/>
      </c>
    </row>
    <row r="372" customFormat="false" ht="12.8" hidden="false" customHeight="false" outlineLevel="0" collapsed="false">
      <c r="A372" s="0" t="str">
        <f aca="false">"War neutral Other"</f>
        <v>War neutral Other</v>
      </c>
      <c r="B372" s="0" t="str">
        <f aca="false">"-0.243"</f>
        <v>-0.243</v>
      </c>
      <c r="C372" s="0" t="str">
        <f aca="false">"-0.237"</f>
        <v>-0.237</v>
      </c>
      <c r="D372" s="0" t="str">
        <f aca="false">""</f>
        <v/>
      </c>
    </row>
    <row r="373" customFormat="false" ht="12.8" hidden="false" customHeight="false" outlineLevel="0" collapsed="false">
      <c r="A373" s="0" t="str">
        <f aca="false">""</f>
        <v/>
      </c>
      <c r="B373" s="0" t="str">
        <f aca="false">"(-1.30)"</f>
        <v>(-1.30)</v>
      </c>
      <c r="C373" s="0" t="str">
        <f aca="false">"(-1.27)"</f>
        <v>(-1.27)</v>
      </c>
      <c r="D373" s="0" t="str">
        <f aca="false">""</f>
        <v/>
      </c>
    </row>
    <row r="375" customFormat="false" ht="12.8" hidden="false" customHeight="false" outlineLevel="0" collapsed="false">
      <c r="A375" s="0" t="str">
        <f aca="false">"War neutral Plantation foodstuff"</f>
        <v>War neutral Plantation foodstuff</v>
      </c>
      <c r="B375" s="0" t="str">
        <f aca="false">"-0.240"</f>
        <v>-0.240</v>
      </c>
      <c r="C375" s="0" t="str">
        <f aca="false">"-0.363"</f>
        <v>-0.363</v>
      </c>
      <c r="D375" s="0" t="str">
        <f aca="false">""</f>
        <v/>
      </c>
    </row>
    <row r="376" customFormat="false" ht="12.8" hidden="false" customHeight="false" outlineLevel="0" collapsed="false">
      <c r="A376" s="0" t="str">
        <f aca="false">""</f>
        <v/>
      </c>
      <c r="B376" s="0" t="str">
        <f aca="false">"(-1.04)"</f>
        <v>(-1.04)</v>
      </c>
      <c r="C376" s="0" t="str">
        <f aca="false">"(-1.58)"</f>
        <v>(-1.58)</v>
      </c>
      <c r="D376" s="0" t="str">
        <f aca="false">""</f>
        <v/>
      </c>
    </row>
    <row r="378" customFormat="false" ht="12.8" hidden="false" customHeight="false" outlineLevel="0" collapsed="false">
      <c r="A378" s="0" t="str">
        <f aca="false">"War neutral Raw mat fuel oils"</f>
        <v>War neutral Raw mat fuel oils</v>
      </c>
      <c r="B378" s="0" t="str">
        <f aca="false">"0.348*"</f>
        <v>0.348*</v>
      </c>
      <c r="C378" s="0" t="str">
        <f aca="false">"0.351*"</f>
        <v>0.351*</v>
      </c>
      <c r="D378" s="0" t="str">
        <f aca="false">""</f>
        <v/>
      </c>
    </row>
    <row r="379" customFormat="false" ht="12.8" hidden="false" customHeight="false" outlineLevel="0" collapsed="false">
      <c r="A379" s="0" t="str">
        <f aca="false">""</f>
        <v/>
      </c>
      <c r="B379" s="0" t="str">
        <f aca="false">"(2.17)"</f>
        <v>(2.17)</v>
      </c>
      <c r="C379" s="0" t="str">
        <f aca="false">"(2.19)"</f>
        <v>(2.19)</v>
      </c>
      <c r="D379" s="0" t="str">
        <f aca="false">""</f>
        <v/>
      </c>
    </row>
    <row r="381" customFormat="false" ht="12.8" hidden="false" customHeight="false" outlineLevel="0" collapsed="false">
      <c r="A381" s="0" t="str">
        <f aca="false">"War neutral Textile manuf"</f>
        <v>War neutral Textile manuf</v>
      </c>
      <c r="B381" s="0" t="str">
        <f aca="false">"0.187"</f>
        <v>0.187</v>
      </c>
      <c r="C381" s="0" t="str">
        <f aca="false">"0.196"</f>
        <v>0.196</v>
      </c>
      <c r="D381" s="0" t="str">
        <f aca="false">""</f>
        <v/>
      </c>
    </row>
    <row r="382" customFormat="false" ht="12.8" hidden="false" customHeight="false" outlineLevel="0" collapsed="false">
      <c r="A382" s="0" t="str">
        <f aca="false">""</f>
        <v/>
      </c>
      <c r="B382" s="0" t="str">
        <f aca="false">"(1.18)"</f>
        <v>(1.18)</v>
      </c>
      <c r="C382" s="0" t="str">
        <f aca="false">"(1.24)"</f>
        <v>(1.24)</v>
      </c>
      <c r="D382" s="0" t="str">
        <f aca="false">""</f>
        <v/>
      </c>
    </row>
    <row r="384" customFormat="false" ht="12.8" hidden="false" customHeight="false" outlineLevel="0" collapsed="false">
      <c r="A384" s="0" t="str">
        <f aca="false">"War neutral Various manuf"</f>
        <v>War neutral Various manuf</v>
      </c>
      <c r="B384" s="0" t="str">
        <f aca="false">"-0.0643"</f>
        <v>-0.0643</v>
      </c>
      <c r="C384" s="0" t="str">
        <f aca="false">"-0.0562"</f>
        <v>-0.0562</v>
      </c>
      <c r="D384" s="0" t="str">
        <f aca="false">""</f>
        <v/>
      </c>
    </row>
    <row r="385" customFormat="false" ht="12.8" hidden="false" customHeight="false" outlineLevel="0" collapsed="false">
      <c r="A385" s="0" t="str">
        <f aca="false">""</f>
        <v/>
      </c>
      <c r="B385" s="0" t="str">
        <f aca="false">"(-0.40)"</f>
        <v>(-0.40)</v>
      </c>
      <c r="C385" s="0" t="str">
        <f aca="false">"(-0.35)"</f>
        <v>(-0.35)</v>
      </c>
      <c r="D385" s="0" t="str">
        <f aca="false">""</f>
        <v/>
      </c>
    </row>
    <row r="387" customFormat="false" ht="12.8" hidden="false" customHeight="false" outlineLevel="0" collapsed="false">
      <c r="A387" s="0" t="str">
        <f aca="false">"Allemagne # break=1"</f>
        <v>Allemagne # break=1</v>
      </c>
      <c r="B387" s="0" t="str">
        <f aca="false">""</f>
        <v/>
      </c>
      <c r="C387" s="0" t="str">
        <f aca="false">"91.08"</f>
        <v>91.08</v>
      </c>
      <c r="D387" s="0" t="str">
        <f aca="false">"68.24"</f>
        <v>68.24</v>
      </c>
    </row>
    <row r="388" customFormat="false" ht="12.8" hidden="false" customHeight="false" outlineLevel="0" collapsed="false">
      <c r="A388" s="0" t="str">
        <f aca="false">""</f>
        <v/>
      </c>
      <c r="B388" s="0" t="str">
        <f aca="false">""</f>
        <v/>
      </c>
      <c r="C388" s="0" t="str">
        <f aca="false">"(1.45)"</f>
        <v>(1.45)</v>
      </c>
      <c r="D388" s="0" t="str">
        <f aca="false">"(1.09)"</f>
        <v>(1.09)</v>
      </c>
    </row>
    <row r="390" customFormat="false" ht="12.8" hidden="false" customHeight="false" outlineLevel="0" collapsed="false">
      <c r="A390" s="0" t="str">
        <f aca="false">"Angleterre # break=1"</f>
        <v>Angleterre # break=1</v>
      </c>
      <c r="B390" s="0" t="str">
        <f aca="false">""</f>
        <v/>
      </c>
      <c r="C390" s="0" t="str">
        <f aca="false">"87.15"</f>
        <v>87.15</v>
      </c>
      <c r="D390" s="0" t="str">
        <f aca="false">"64.84"</f>
        <v>64.84</v>
      </c>
    </row>
    <row r="391" customFormat="false" ht="12.8" hidden="false" customHeight="false" outlineLevel="0" collapsed="false">
      <c r="A391" s="0" t="str">
        <f aca="false">""</f>
        <v/>
      </c>
      <c r="B391" s="0" t="str">
        <f aca="false">""</f>
        <v/>
      </c>
      <c r="C391" s="0" t="str">
        <f aca="false">"(1.39)"</f>
        <v>(1.39)</v>
      </c>
      <c r="D391" s="0" t="str">
        <f aca="false">"(1.03)"</f>
        <v>(1.03)</v>
      </c>
    </row>
    <row r="393" customFormat="false" ht="12.8" hidden="false" customHeight="false" outlineLevel="0" collapsed="false">
      <c r="A393" s="0" t="str">
        <f aca="false">"Espagne # break=1"</f>
        <v>Espagne # break=1</v>
      </c>
      <c r="B393" s="0" t="str">
        <f aca="false">""</f>
        <v/>
      </c>
      <c r="C393" s="0" t="str">
        <f aca="false">"88.62"</f>
        <v>88.62</v>
      </c>
      <c r="D393" s="0" t="str">
        <f aca="false">"65.93"</f>
        <v>65.93</v>
      </c>
    </row>
    <row r="394" customFormat="false" ht="12.8" hidden="false" customHeight="false" outlineLevel="0" collapsed="false">
      <c r="A394" s="0" t="str">
        <f aca="false">""</f>
        <v/>
      </c>
      <c r="B394" s="0" t="str">
        <f aca="false">""</f>
        <v/>
      </c>
      <c r="C394" s="0" t="str">
        <f aca="false">"(1.41)"</f>
        <v>(1.41)</v>
      </c>
      <c r="D394" s="0" t="str">
        <f aca="false">"(1.05)"</f>
        <v>(1.05)</v>
      </c>
    </row>
    <row r="396" customFormat="false" ht="12.8" hidden="false" customHeight="false" outlineLevel="0" collapsed="false">
      <c r="A396" s="0" t="str">
        <f aca="false">"Flandre et autres états de l'Empereur # break=1"</f>
        <v>Flandre et autres états de l'Empereur # break=1</v>
      </c>
      <c r="B396" s="0" t="str">
        <f aca="false">""</f>
        <v/>
      </c>
      <c r="C396" s="0" t="str">
        <f aca="false">"86.02"</f>
        <v>86.02</v>
      </c>
      <c r="D396" s="0" t="str">
        <f aca="false">"63.50"</f>
        <v>63.50</v>
      </c>
    </row>
    <row r="397" customFormat="false" ht="12.8" hidden="false" customHeight="false" outlineLevel="0" collapsed="false">
      <c r="A397" s="0" t="str">
        <f aca="false">""</f>
        <v/>
      </c>
      <c r="B397" s="0" t="str">
        <f aca="false">""</f>
        <v/>
      </c>
      <c r="C397" s="0" t="str">
        <f aca="false">"(1.37)"</f>
        <v>(1.37)</v>
      </c>
      <c r="D397" s="0" t="str">
        <f aca="false">"(1.01)"</f>
        <v>(1.01)</v>
      </c>
    </row>
    <row r="399" customFormat="false" ht="12.8" hidden="false" customHeight="false" outlineLevel="0" collapsed="false">
      <c r="A399" s="0" t="str">
        <f aca="false">"Hollande # break=1"</f>
        <v>Hollande # break=1</v>
      </c>
      <c r="B399" s="0" t="str">
        <f aca="false">""</f>
        <v/>
      </c>
      <c r="C399" s="0" t="str">
        <f aca="false">"86.37"</f>
        <v>86.37</v>
      </c>
      <c r="D399" s="0" t="str">
        <f aca="false">"63.83"</f>
        <v>63.83</v>
      </c>
    </row>
    <row r="400" customFormat="false" ht="12.8" hidden="false" customHeight="false" outlineLevel="0" collapsed="false">
      <c r="A400" s="0" t="str">
        <f aca="false">""</f>
        <v/>
      </c>
      <c r="B400" s="0" t="str">
        <f aca="false">""</f>
        <v/>
      </c>
      <c r="C400" s="0" t="str">
        <f aca="false">"(1.37)"</f>
        <v>(1.37)</v>
      </c>
      <c r="D400" s="0" t="str">
        <f aca="false">"(1.02)"</f>
        <v>(1.02)</v>
      </c>
    </row>
    <row r="402" customFormat="false" ht="12.8" hidden="false" customHeight="false" outlineLevel="0" collapsed="false">
      <c r="A402" s="0" t="str">
        <f aca="false">"Italie # break=1"</f>
        <v>Italie # break=1</v>
      </c>
      <c r="B402" s="0" t="str">
        <f aca="false">""</f>
        <v/>
      </c>
      <c r="C402" s="0" t="str">
        <f aca="false">"86.66"</f>
        <v>86.66</v>
      </c>
      <c r="D402" s="0" t="str">
        <f aca="false">"64.07"</f>
        <v>64.07</v>
      </c>
    </row>
    <row r="403" customFormat="false" ht="12.8" hidden="false" customHeight="false" outlineLevel="0" collapsed="false">
      <c r="A403" s="0" t="str">
        <f aca="false">""</f>
        <v/>
      </c>
      <c r="B403" s="0" t="str">
        <f aca="false">""</f>
        <v/>
      </c>
      <c r="C403" s="0" t="str">
        <f aca="false">"(1.37)"</f>
        <v>(1.37)</v>
      </c>
      <c r="D403" s="0" t="str">
        <f aca="false">"(1.02)"</f>
        <v>(1.02)</v>
      </c>
    </row>
    <row r="405" customFormat="false" ht="12.8" hidden="false" customHeight="false" outlineLevel="0" collapsed="false">
      <c r="A405" s="0" t="str">
        <f aca="false">"Levant et Barbarie # break=1"</f>
        <v>Levant et Barbarie # break=1</v>
      </c>
      <c r="B405" s="0" t="str">
        <f aca="false">""</f>
        <v/>
      </c>
      <c r="C405" s="0" t="str">
        <f aca="false">"87.17"</f>
        <v>87.17</v>
      </c>
      <c r="D405" s="0" t="str">
        <f aca="false">"64.40"</f>
        <v>64.40</v>
      </c>
    </row>
    <row r="406" customFormat="false" ht="12.8" hidden="false" customHeight="false" outlineLevel="0" collapsed="false">
      <c r="A406" s="0" t="str">
        <f aca="false">""</f>
        <v/>
      </c>
      <c r="B406" s="0" t="str">
        <f aca="false">""</f>
        <v/>
      </c>
      <c r="C406" s="0" t="str">
        <f aca="false">"(1.38)"</f>
        <v>(1.38)</v>
      </c>
      <c r="D406" s="0" t="str">
        <f aca="false">"(1.02)"</f>
        <v>(1.02)</v>
      </c>
    </row>
    <row r="408" customFormat="false" ht="12.8" hidden="false" customHeight="false" outlineLevel="0" collapsed="false">
      <c r="A408" s="0" t="str">
        <f aca="false">"Nord # break=1"</f>
        <v>Nord # break=1</v>
      </c>
      <c r="B408" s="0" t="str">
        <f aca="false">""</f>
        <v/>
      </c>
      <c r="C408" s="0" t="str">
        <f aca="false">"87.39"</f>
        <v>87.39</v>
      </c>
      <c r="D408" s="0" t="str">
        <f aca="false">"63.26"</f>
        <v>63.26</v>
      </c>
    </row>
    <row r="409" customFormat="false" ht="12.8" hidden="false" customHeight="false" outlineLevel="0" collapsed="false">
      <c r="A409" s="0" t="str">
        <f aca="false">""</f>
        <v/>
      </c>
      <c r="B409" s="0" t="str">
        <f aca="false">""</f>
        <v/>
      </c>
      <c r="C409" s="0" t="str">
        <f aca="false">"(1.39)"</f>
        <v>(1.39)</v>
      </c>
      <c r="D409" s="0" t="str">
        <f aca="false">"(1.00)"</f>
        <v>(1.00)</v>
      </c>
    </row>
    <row r="411" customFormat="false" ht="12.8" hidden="false" customHeight="false" outlineLevel="0" collapsed="false">
      <c r="A411" s="0" t="str">
        <f aca="false">"Outre-mers # break=1"</f>
        <v>Outre-mers # break=1</v>
      </c>
      <c r="B411" s="0" t="str">
        <f aca="false">""</f>
        <v/>
      </c>
      <c r="C411" s="0" t="str">
        <f aca="false">"88.71"</f>
        <v>88.71</v>
      </c>
      <c r="D411" s="0" t="str">
        <f aca="false">"63.26"</f>
        <v>63.26</v>
      </c>
    </row>
    <row r="412" customFormat="false" ht="12.8" hidden="false" customHeight="false" outlineLevel="0" collapsed="false">
      <c r="A412" s="0" t="str">
        <f aca="false">""</f>
        <v/>
      </c>
      <c r="B412" s="0" t="str">
        <f aca="false">""</f>
        <v/>
      </c>
      <c r="C412" s="0" t="str">
        <f aca="false">"(1.41)"</f>
        <v>(1.41)</v>
      </c>
      <c r="D412" s="0" t="str">
        <f aca="false">"(1.00)"</f>
        <v>(1.00)</v>
      </c>
    </row>
    <row r="414" customFormat="false" ht="12.8" hidden="false" customHeight="false" outlineLevel="0" collapsed="false">
      <c r="A414" s="0" t="str">
        <f aca="false">"Portugal # break=1"</f>
        <v>Portugal # break=1</v>
      </c>
      <c r="B414" s="0" t="str">
        <f aca="false">""</f>
        <v/>
      </c>
      <c r="C414" s="0" t="str">
        <f aca="false">"89.96"</f>
        <v>89.96</v>
      </c>
      <c r="D414" s="0" t="str">
        <f aca="false">"67.33"</f>
        <v>67.33</v>
      </c>
    </row>
    <row r="415" customFormat="false" ht="12.8" hidden="false" customHeight="false" outlineLevel="0" collapsed="false">
      <c r="A415" s="0" t="str">
        <f aca="false">""</f>
        <v/>
      </c>
      <c r="B415" s="0" t="str">
        <f aca="false">""</f>
        <v/>
      </c>
      <c r="C415" s="0" t="str">
        <f aca="false">"(1.43)"</f>
        <v>(1.43)</v>
      </c>
      <c r="D415" s="0" t="str">
        <f aca="false">"(1.07)"</f>
        <v>(1.07)</v>
      </c>
    </row>
    <row r="417" customFormat="false" ht="12.8" hidden="false" customHeight="false" outlineLevel="0" collapsed="false">
      <c r="A417" s="0" t="str">
        <f aca="false">"Suisse # break=1"</f>
        <v>Suisse # break=1</v>
      </c>
      <c r="B417" s="0" t="str">
        <f aca="false">""</f>
        <v/>
      </c>
      <c r="C417" s="0" t="str">
        <f aca="false">"89.97"</f>
        <v>89.97</v>
      </c>
      <c r="D417" s="0" t="str">
        <f aca="false">"68.09"</f>
        <v>68.09</v>
      </c>
    </row>
    <row r="418" customFormat="false" ht="12.8" hidden="false" customHeight="false" outlineLevel="0" collapsed="false">
      <c r="A418" s="0" t="str">
        <f aca="false">""</f>
        <v/>
      </c>
      <c r="B418" s="0" t="str">
        <f aca="false">""</f>
        <v/>
      </c>
      <c r="C418" s="0" t="str">
        <f aca="false">"(1.43)"</f>
        <v>(1.43)</v>
      </c>
      <c r="D418" s="0" t="str">
        <f aca="false">"(1.08)"</f>
        <v>(1.08)</v>
      </c>
    </row>
    <row r="420" customFormat="false" ht="12.8" hidden="false" customHeight="false" outlineLevel="0" collapsed="false">
      <c r="A420" s="0" t="str">
        <f aca="false">"États-Unis d'Amérique # break=1"</f>
        <v>États-Unis d'Amérique # break=1</v>
      </c>
      <c r="B420" s="0" t="str">
        <f aca="false">""</f>
        <v/>
      </c>
      <c r="C420" s="0" t="str">
        <f aca="false">"86.93"</f>
        <v>86.93</v>
      </c>
      <c r="D420" s="0" t="str">
        <f aca="false">"63.45"</f>
        <v>63.45</v>
      </c>
    </row>
    <row r="421" customFormat="false" ht="12.8" hidden="false" customHeight="false" outlineLevel="0" collapsed="false">
      <c r="A421" s="0" t="str">
        <f aca="false">""</f>
        <v/>
      </c>
      <c r="B421" s="0" t="str">
        <f aca="false">""</f>
        <v/>
      </c>
      <c r="C421" s="0" t="str">
        <f aca="false">"(1.38)"</f>
        <v>(1.38)</v>
      </c>
      <c r="D421" s="0" t="str">
        <f aca="false">"(1.01)"</f>
        <v>(1.01)</v>
      </c>
    </row>
    <row r="423" customFormat="false" ht="12.8" hidden="false" customHeight="false" outlineLevel="0" collapsed="false">
      <c r="A423" s="0" t="str">
        <f aca="false">"break=1 # year"</f>
        <v>break=1 # year</v>
      </c>
      <c r="B423" s="0" t="str">
        <f aca="false">""</f>
        <v/>
      </c>
      <c r="C423" s="0" t="str">
        <f aca="false">"-0.0504"</f>
        <v>-0.0504</v>
      </c>
      <c r="D423" s="0" t="str">
        <f aca="false">"-0.0374"</f>
        <v>-0.0374</v>
      </c>
    </row>
    <row r="424" customFormat="false" ht="12.8" hidden="false" customHeight="false" outlineLevel="0" collapsed="false">
      <c r="A424" s="0" t="str">
        <f aca="false">""</f>
        <v/>
      </c>
      <c r="B424" s="0" t="str">
        <f aca="false">""</f>
        <v/>
      </c>
      <c r="C424" s="0" t="str">
        <f aca="false">"(-1.45)"</f>
        <v>(-1.45)</v>
      </c>
      <c r="D424" s="0" t="str">
        <f aca="false">"(-1.07)"</f>
        <v>(-1.07)</v>
      </c>
    </row>
    <row r="426" customFormat="false" ht="12.8" hidden="false" customHeight="false" outlineLevel="0" collapsed="false">
      <c r="A426" s="0" t="str">
        <f aca="false">"Cont_blockade adversary"</f>
        <v>Cont_blockade adversary</v>
      </c>
      <c r="B426" s="0" t="str">
        <f aca="false">""</f>
        <v/>
      </c>
      <c r="C426" s="0" t="str">
        <f aca="false">""</f>
        <v/>
      </c>
      <c r="D426" s="0" t="str">
        <f aca="false">"0"</f>
        <v>0</v>
      </c>
    </row>
    <row r="427" customFormat="false" ht="12.8" hidden="false" customHeight="false" outlineLevel="0" collapsed="false">
      <c r="A427" s="0" t="str">
        <f aca="false">""</f>
        <v/>
      </c>
      <c r="B427" s="0" t="str">
        <f aca="false">""</f>
        <v/>
      </c>
      <c r="C427" s="0" t="str">
        <f aca="false">""</f>
        <v/>
      </c>
      <c r="D427" s="0" t="str">
        <f aca="false">"(.)"</f>
        <v>(.)</v>
      </c>
    </row>
    <row r="429" customFormat="false" ht="12.8" hidden="false" customHeight="false" outlineLevel="0" collapsed="false">
      <c r="A429" s="0" t="str">
        <f aca="false">"Cont_blockade allied"</f>
        <v>Cont_blockade allied</v>
      </c>
      <c r="B429" s="0" t="str">
        <f aca="false">""</f>
        <v/>
      </c>
      <c r="C429" s="0" t="str">
        <f aca="false">""</f>
        <v/>
      </c>
      <c r="D429" s="0" t="str">
        <f aca="false">"0.255**"</f>
        <v>0.255**</v>
      </c>
    </row>
    <row r="430" customFormat="false" ht="12.8" hidden="false" customHeight="false" outlineLevel="0" collapsed="false">
      <c r="A430" s="0" t="str">
        <f aca="false">""</f>
        <v/>
      </c>
      <c r="B430" s="0" t="str">
        <f aca="false">""</f>
        <v/>
      </c>
      <c r="C430" s="0" t="str">
        <f aca="false">""</f>
        <v/>
      </c>
      <c r="D430" s="0" t="str">
        <f aca="false">"(2.65)"</f>
        <v>(2.65)</v>
      </c>
    </row>
    <row r="432" customFormat="false" ht="12.8" hidden="false" customHeight="false" outlineLevel="0" collapsed="false">
      <c r="A432" s="0" t="str">
        <f aca="false">"Cont_blockade neutral"</f>
        <v>Cont_blockade neutral</v>
      </c>
      <c r="B432" s="0" t="str">
        <f aca="false">""</f>
        <v/>
      </c>
      <c r="C432" s="0" t="str">
        <f aca="false">""</f>
        <v/>
      </c>
      <c r="D432" s="0" t="str">
        <f aca="false">"0.139"</f>
        <v>0.139</v>
      </c>
    </row>
    <row r="433" customFormat="false" ht="12.8" hidden="false" customHeight="false" outlineLevel="0" collapsed="false">
      <c r="A433" s="0" t="str">
        <f aca="false">""</f>
        <v/>
      </c>
      <c r="B433" s="0" t="str">
        <f aca="false">""</f>
        <v/>
      </c>
      <c r="C433" s="0" t="str">
        <f aca="false">""</f>
        <v/>
      </c>
      <c r="D433" s="0" t="str">
        <f aca="false">"(0.55)"</f>
        <v>(0.55)</v>
      </c>
    </row>
    <row r="435" customFormat="false" ht="12.8" hidden="false" customHeight="false" outlineLevel="0" collapsed="false">
      <c r="A435" s="0" t="str">
        <f aca="false">"War adversary"</f>
        <v>War adversary</v>
      </c>
      <c r="B435" s="0" t="str">
        <f aca="false">""</f>
        <v/>
      </c>
      <c r="C435" s="0" t="str">
        <f aca="false">""</f>
        <v/>
      </c>
      <c r="D435" s="0" t="str">
        <f aca="false">"-0.370"</f>
        <v>-0.370</v>
      </c>
    </row>
    <row r="436" customFormat="false" ht="12.8" hidden="false" customHeight="false" outlineLevel="0" collapsed="false">
      <c r="A436" s="0" t="str">
        <f aca="false">""</f>
        <v/>
      </c>
      <c r="B436" s="0" t="str">
        <f aca="false">""</f>
        <v/>
      </c>
      <c r="C436" s="0" t="str">
        <f aca="false">""</f>
        <v/>
      </c>
      <c r="D436" s="0" t="str">
        <f aca="false">"(-1.61)"</f>
        <v>(-1.61)</v>
      </c>
    </row>
    <row r="438" customFormat="false" ht="12.8" hidden="false" customHeight="false" outlineLevel="0" collapsed="false">
      <c r="A438" s="0" t="str">
        <f aca="false">"War allied"</f>
        <v>War allied</v>
      </c>
      <c r="B438" s="0" t="str">
        <f aca="false">""</f>
        <v/>
      </c>
      <c r="C438" s="0" t="str">
        <f aca="false">""</f>
        <v/>
      </c>
      <c r="D438" s="0" t="str">
        <f aca="false">"-0.398*"</f>
        <v>-0.398*</v>
      </c>
    </row>
    <row r="439" customFormat="false" ht="12.8" hidden="false" customHeight="false" outlineLevel="0" collapsed="false">
      <c r="A439" s="0" t="str">
        <f aca="false">""</f>
        <v/>
      </c>
      <c r="B439" s="0" t="str">
        <f aca="false">""</f>
        <v/>
      </c>
      <c r="C439" s="0" t="str">
        <f aca="false">""</f>
        <v/>
      </c>
      <c r="D439" s="0" t="str">
        <f aca="false">"(-2.42)"</f>
        <v>(-2.42)</v>
      </c>
    </row>
    <row r="441" customFormat="false" ht="12.8" hidden="false" customHeight="false" outlineLevel="0" collapsed="false">
      <c r="A441" s="0" t="str">
        <f aca="false">"War neutral"</f>
        <v>War neutral</v>
      </c>
      <c r="B441" s="0" t="str">
        <f aca="false">""</f>
        <v/>
      </c>
      <c r="C441" s="0" t="str">
        <f aca="false">""</f>
        <v/>
      </c>
      <c r="D441" s="0" t="str">
        <f aca="false">"-1.063***"</f>
        <v>-1.063***</v>
      </c>
    </row>
    <row r="442" customFormat="false" ht="12.8" hidden="false" customHeight="false" outlineLevel="0" collapsed="false">
      <c r="A442" s="0" t="str">
        <f aca="false">""</f>
        <v/>
      </c>
      <c r="B442" s="0" t="str">
        <f aca="false">""</f>
        <v/>
      </c>
      <c r="C442" s="0" t="str">
        <f aca="false">""</f>
        <v/>
      </c>
      <c r="D442" s="0" t="str">
        <f aca="false">"(-4.95)"</f>
        <v>(-4.95)</v>
      </c>
    </row>
    <row r="444" customFormat="false" ht="12.8" hidden="false" customHeight="false" outlineLevel="0" collapsed="false">
      <c r="A444" s="0" t="str">
        <f aca="false">"Constant"</f>
        <v>Constant</v>
      </c>
      <c r="B444" s="0" t="str">
        <f aca="false">"-14.94***"</f>
        <v>-14.94***</v>
      </c>
      <c r="C444" s="0" t="str">
        <f aca="false">"-14.53**"</f>
        <v>-14.53**</v>
      </c>
      <c r="D444" s="0" t="str">
        <f aca="false">"-13.52"</f>
        <v>-13.52</v>
      </c>
    </row>
    <row r="445" customFormat="false" ht="12.8" hidden="false" customHeight="false" outlineLevel="0" collapsed="false">
      <c r="A445" s="0" t="str">
        <f aca="false">""</f>
        <v/>
      </c>
      <c r="B445" s="0" t="str">
        <f aca="false">"(-3.32)"</f>
        <v>(-3.32)</v>
      </c>
      <c r="C445" s="0" t="str">
        <f aca="false">"(-3.21)"</f>
        <v>(-3.21)</v>
      </c>
      <c r="D445" s="0" t="str">
        <f aca="false">"(-1.81)"</f>
        <v>(-1.81)</v>
      </c>
    </row>
    <row r="447" customFormat="false" ht="12.8" hidden="false" customHeight="false" outlineLevel="0" collapsed="false">
      <c r="A447" s="0" t="str">
        <f aca="false">"Observations"</f>
        <v>Observations</v>
      </c>
      <c r="B447" s="0" t="str">
        <f aca="false">"5970"</f>
        <v>5970</v>
      </c>
      <c r="C447" s="0" t="str">
        <f aca="false">"5970"</f>
        <v>5970</v>
      </c>
      <c r="D447" s="0" t="str">
        <f aca="false">"2949"</f>
        <v>2949</v>
      </c>
    </row>
    <row r="449" customFormat="false" ht="12.8" hidden="false" customHeight="false" outlineLevel="0" collapsed="false">
      <c r="A449" s="0" t="str">
        <f aca="false">"t statistics in parentheses"</f>
        <v>t statistics in parentheses</v>
      </c>
    </row>
    <row r="450" customFormat="false" ht="12.8" hidden="false" customHeight="false" outlineLevel="0" collapsed="false">
      <c r="A450" s="0" t="e">
        <f aca="false">#REF!</f>
        <v>#REF!</v>
      </c>
      <c r="B450" s="0" t="s">
        <v>0</v>
      </c>
      <c r="C450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LibreOffice/5.2.4.2$MacOSX_X86_64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2017-08-30T22:07:00Z</dcterms:modified>
  <cp:revision>1</cp:revision>
  <dc:subject/>
  <dc:title/>
</cp:coreProperties>
</file>