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9.jpeg" ContentType="image/jpeg"/>
  <Override PartName="/xl/media/image8.jpeg" ContentType="image/jpeg"/>
  <Override PartName="/xl/media/image7.jpeg" ContentType="image/jpeg"/>
  <Override PartName="/xl/media/image6.jpeg" ContentType="image/jpeg"/>
  <Override PartName="/xl/media/image5.jpeg" ContentType="image/jpeg"/>
  <Override PartName="/xl/media/image10.jpeg" ContentType="image/jpeg"/>
  <Override PartName="/xl/media/image4.jpeg" ContentType="image/jpeg"/>
  <Override PartName="/xl/media/image3.jpeg" ContentType="image/jpeg"/>
  <Override PartName="/xl/media/image2.jpeg" ContentType="image/jpeg"/>
  <Override PartName="/xl/media/image1.jpeg" ContentType="image/jpeg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Trombi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<sst xmlns="http://schemas.openxmlformats.org/spreadsheetml/2006/main" count="81" uniqueCount="69">
  <si>
    <t>Num_etud</t>
  </si>
  <si>
    <t>Nom</t>
  </si>
  <si>
    <t>Prénom</t>
  </si>
  <si>
    <t>Quizz</t>
  </si>
  <si>
    <t>Participation</t>
  </si>
  <si>
    <t>Quizz-note</t>
  </si>
  <si>
    <t>Participation - note</t>
  </si>
  <si>
    <t>ANJ</t>
  </si>
  <si>
    <t>CC</t>
  </si>
  <si>
    <t>EF</t>
  </si>
  <si>
    <t>Moyenne (règle 0,7/0,3)</t>
  </si>
  <si>
    <t>Moyenne prévue</t>
  </si>
  <si>
    <t>traduction quizz</t>
  </si>
  <si>
    <t>Rajasombat</t>
  </si>
  <si>
    <t>Alix</t>
  </si>
  <si>
    <t>B / B / C </t>
  </si>
  <si>
    <t>AJx3                                        1</t>
  </si>
  <si>
    <t>BBC</t>
  </si>
  <si>
    <t>A</t>
  </si>
  <si>
    <t>B</t>
  </si>
  <si>
    <t>C</t>
  </si>
  <si>
    <t>BC</t>
  </si>
  <si>
    <t>BCCC</t>
  </si>
  <si>
    <t>AC</t>
  </si>
  <si>
    <t>ACC</t>
  </si>
  <si>
    <t>AB</t>
  </si>
  <si>
    <t>AAC</t>
  </si>
  <si>
    <t>AAB</t>
  </si>
  <si>
    <t>BBBC</t>
  </si>
  <si>
    <t>ABB</t>
  </si>
  <si>
    <t>BCC</t>
  </si>
  <si>
    <t>ACCCC</t>
  </si>
  <si>
    <t>ABCC</t>
  </si>
  <si>
    <t>AABC</t>
  </si>
  <si>
    <t>ABBC</t>
  </si>
  <si>
    <t>Gadenne</t>
  </si>
  <si>
    <t>Clémence</t>
  </si>
  <si>
    <t>C / C</t>
  </si>
  <si>
    <t>ANJ x1 AJx2                                                6</t>
  </si>
  <si>
    <t>Marq</t>
  </si>
  <si>
    <t>Etienne</t>
  </si>
  <si>
    <t>C / B /  B / B</t>
  </si>
  <si>
    <t>Gazeau</t>
  </si>
  <si>
    <t>Gabriel</t>
  </si>
  <si>
    <t>C / A / B / A</t>
  </si>
  <si>
    <t>ANJx2                                           8</t>
  </si>
  <si>
    <t>traduction participation</t>
  </si>
  <si>
    <t>Nguyen Dang</t>
  </si>
  <si>
    <t>Julien</t>
  </si>
  <si>
    <t>C / B / A </t>
  </si>
  <si>
    <t>AJx1                                       4</t>
  </si>
  <si>
    <t>Launay</t>
  </si>
  <si>
    <t>Lauren</t>
  </si>
  <si>
    <t>C / C / A</t>
  </si>
  <si>
    <t>Le Souffache</t>
  </si>
  <si>
    <t>Lola</t>
  </si>
  <si>
    <t>B / C / B / C </t>
  </si>
  <si>
    <t> ANJx1                               AJx3</t>
  </si>
  <si>
    <t>Le Mouel</t>
  </si>
  <si>
    <t>Pierre</t>
  </si>
  <si>
    <t>A / A / C / B</t>
  </si>
  <si>
    <t>Jouis</t>
  </si>
  <si>
    <t>Thibault</t>
  </si>
  <si>
    <t>B / B / C / A</t>
  </si>
  <si>
    <t>AJ x1</t>
  </si>
  <si>
    <t>Rouvier</t>
  </si>
  <si>
    <t>Thomas</t>
  </si>
  <si>
    <t>B / B / B</t>
  </si>
  <si>
    <t>ANJ x 1                                      2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</si>
</sst>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2"/>
      <name val="MS Sans Serif"/>
      <family val="2"/>
      <charset val="1"/>
    </font>
    <font>
      <sz val="11"/>
      <name val="Calibri"/>
      <family val="2"/>
      <charset val="1"/>
    </font>
    <font>
      <i val="true"/>
      <sz val="12"/>
      <color rgb="FF7F7F7F"/>
      <name val="Calibri"/>
      <family val="2"/>
      <charset val="1"/>
    </font>
    <font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/>
      <bottom/>
      <diagonal/>
    </border>
  </borders>
  <cellStyleXfs count="3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3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2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3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7" fillId="0" borderId="0" xfId="3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0" fillId="0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0" fillId="0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</cellXfs>
  <cellStyles count="2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Lien hypertexte 2" xfId="20" builtinId="53" customBuiltin="true"/>
    <cellStyle name="Normal 11" xfId="21" builtinId="53" customBuiltin="true"/>
    <cellStyle name="Normal 2" xfId="22" builtinId="53" customBuiltin="true"/>
    <cellStyle name="Normal 2 2" xfId="23" builtinId="53" customBuiltin="true"/>
    <cellStyle name="Normal 3" xfId="24" builtinId="53" customBuiltin="true"/>
    <cellStyle name="Normal 3 2" xfId="25" builtinId="53" customBuiltin="true"/>
    <cellStyle name="Normal 3 2 2" xfId="26" builtinId="53" customBuiltin="true"/>
    <cellStyle name="Normal 3 3" xfId="27" builtinId="53" customBuiltin="true"/>
    <cellStyle name="Normal 3 4" xfId="28" builtinId="53" customBuiltin="true"/>
    <cellStyle name="Normal 3 4 2" xfId="29" builtinId="53" customBuiltin="true"/>
    <cellStyle name="Normal 3 5" xfId="30" builtinId="53" customBuiltin="true"/>
    <cellStyle name="Normal 4" xfId="31" builtinId="53" customBuiltin="true"/>
    <cellStyle name="Normal_TC DUGEAD 1_9_10" xfId="32" builtinId="53" customBuiltin="true"/>
    <cellStyle name="Excel Built-in Explanatory Text" xfId="33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Relationship Id="rId4" Type="http://schemas.openxmlformats.org/officeDocument/2006/relationships/image" Target="../media/image4.jpeg"/><Relationship Id="rId5" Type="http://schemas.openxmlformats.org/officeDocument/2006/relationships/image" Target="../media/image5.jpeg"/><Relationship Id="rId6" Type="http://schemas.openxmlformats.org/officeDocument/2006/relationships/image" Target="../media/image6.jpeg"/><Relationship Id="rId7" Type="http://schemas.openxmlformats.org/officeDocument/2006/relationships/image" Target="../media/image7.jpeg"/><Relationship Id="rId8" Type="http://schemas.openxmlformats.org/officeDocument/2006/relationships/image" Target="../media/image8.jpeg"/><Relationship Id="rId9" Type="http://schemas.openxmlformats.org/officeDocument/2006/relationships/image" Target="../media/image9.jpeg"/><Relationship Id="rId10" Type="http://schemas.openxmlformats.org/officeDocument/2006/relationships/image" Target="../media/image10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77760</xdr:colOff>
      <xdr:row>1</xdr:row>
      <xdr:rowOff>67320</xdr:rowOff>
    </xdr:from>
    <xdr:to>
      <xdr:col>0</xdr:col>
      <xdr:colOff>522360</xdr:colOff>
      <xdr:row>2</xdr:row>
      <xdr:rowOff>41040</xdr:rowOff>
    </xdr:to>
    <xdr:pic>
      <xdr:nvPicPr>
        <xdr:cNvPr id="0" name="Image 30" descr=""/>
        <xdr:cNvPicPr/>
      </xdr:nvPicPr>
      <xdr:blipFill>
        <a:blip r:embed="rId1"/>
        <a:stretch/>
      </xdr:blipFill>
      <xdr:spPr>
        <a:xfrm>
          <a:off x="77760" y="638640"/>
          <a:ext cx="444600" cy="545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27000</xdr:colOff>
      <xdr:row>1</xdr:row>
      <xdr:rowOff>562680</xdr:rowOff>
    </xdr:from>
    <xdr:to>
      <xdr:col>0</xdr:col>
      <xdr:colOff>410040</xdr:colOff>
      <xdr:row>2</xdr:row>
      <xdr:rowOff>536040</xdr:rowOff>
    </xdr:to>
    <xdr:pic>
      <xdr:nvPicPr>
        <xdr:cNvPr id="1" name="Image 31" descr=""/>
        <xdr:cNvPicPr/>
      </xdr:nvPicPr>
      <xdr:blipFill>
        <a:blip r:embed="rId2"/>
        <a:stretch/>
      </xdr:blipFill>
      <xdr:spPr>
        <a:xfrm>
          <a:off x="27000" y="1134000"/>
          <a:ext cx="383040" cy="545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27000</xdr:colOff>
      <xdr:row>2</xdr:row>
      <xdr:rowOff>562320</xdr:rowOff>
    </xdr:from>
    <xdr:to>
      <xdr:col>0</xdr:col>
      <xdr:colOff>472320</xdr:colOff>
      <xdr:row>3</xdr:row>
      <xdr:rowOff>535320</xdr:rowOff>
    </xdr:to>
    <xdr:pic>
      <xdr:nvPicPr>
        <xdr:cNvPr id="2" name="Image 32" descr=""/>
        <xdr:cNvPicPr/>
      </xdr:nvPicPr>
      <xdr:blipFill>
        <a:blip r:embed="rId3"/>
        <a:stretch/>
      </xdr:blipFill>
      <xdr:spPr>
        <a:xfrm>
          <a:off x="27000" y="1705320"/>
          <a:ext cx="445320" cy="544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27000</xdr:colOff>
      <xdr:row>3</xdr:row>
      <xdr:rowOff>562680</xdr:rowOff>
    </xdr:from>
    <xdr:to>
      <xdr:col>0</xdr:col>
      <xdr:colOff>464040</xdr:colOff>
      <xdr:row>4</xdr:row>
      <xdr:rowOff>536040</xdr:rowOff>
    </xdr:to>
    <xdr:pic>
      <xdr:nvPicPr>
        <xdr:cNvPr id="3" name="Image 33" descr=""/>
        <xdr:cNvPicPr/>
      </xdr:nvPicPr>
      <xdr:blipFill>
        <a:blip r:embed="rId4"/>
        <a:stretch/>
      </xdr:blipFill>
      <xdr:spPr>
        <a:xfrm>
          <a:off x="27000" y="2277000"/>
          <a:ext cx="437040" cy="545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27000</xdr:colOff>
      <xdr:row>4</xdr:row>
      <xdr:rowOff>562320</xdr:rowOff>
    </xdr:from>
    <xdr:to>
      <xdr:col>0</xdr:col>
      <xdr:colOff>502920</xdr:colOff>
      <xdr:row>5</xdr:row>
      <xdr:rowOff>536040</xdr:rowOff>
    </xdr:to>
    <xdr:pic>
      <xdr:nvPicPr>
        <xdr:cNvPr id="4" name="Image 34" descr=""/>
        <xdr:cNvPicPr/>
      </xdr:nvPicPr>
      <xdr:blipFill>
        <a:blip r:embed="rId5"/>
        <a:stretch/>
      </xdr:blipFill>
      <xdr:spPr>
        <a:xfrm>
          <a:off x="27000" y="2848320"/>
          <a:ext cx="475920" cy="545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27000</xdr:colOff>
      <xdr:row>5</xdr:row>
      <xdr:rowOff>562680</xdr:rowOff>
    </xdr:from>
    <xdr:to>
      <xdr:col>0</xdr:col>
      <xdr:colOff>566280</xdr:colOff>
      <xdr:row>6</xdr:row>
      <xdr:rowOff>530280</xdr:rowOff>
    </xdr:to>
    <xdr:pic>
      <xdr:nvPicPr>
        <xdr:cNvPr id="5" name="Image 35" descr=""/>
        <xdr:cNvPicPr/>
      </xdr:nvPicPr>
      <xdr:blipFill>
        <a:blip r:embed="rId6"/>
        <a:stretch/>
      </xdr:blipFill>
      <xdr:spPr>
        <a:xfrm>
          <a:off x="27000" y="3420000"/>
          <a:ext cx="539280" cy="539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27000</xdr:colOff>
      <xdr:row>6</xdr:row>
      <xdr:rowOff>562320</xdr:rowOff>
    </xdr:from>
    <xdr:to>
      <xdr:col>0</xdr:col>
      <xdr:colOff>541800</xdr:colOff>
      <xdr:row>7</xdr:row>
      <xdr:rowOff>536040</xdr:rowOff>
    </xdr:to>
    <xdr:pic>
      <xdr:nvPicPr>
        <xdr:cNvPr id="6" name="Image 37" descr=""/>
        <xdr:cNvPicPr/>
      </xdr:nvPicPr>
      <xdr:blipFill>
        <a:blip r:embed="rId7"/>
        <a:stretch/>
      </xdr:blipFill>
      <xdr:spPr>
        <a:xfrm>
          <a:off x="27000" y="3991320"/>
          <a:ext cx="514800" cy="545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27000</xdr:colOff>
      <xdr:row>7</xdr:row>
      <xdr:rowOff>562680</xdr:rowOff>
    </xdr:from>
    <xdr:to>
      <xdr:col>0</xdr:col>
      <xdr:colOff>525600</xdr:colOff>
      <xdr:row>8</xdr:row>
      <xdr:rowOff>536040</xdr:rowOff>
    </xdr:to>
    <xdr:pic>
      <xdr:nvPicPr>
        <xdr:cNvPr id="7" name="Image 38" descr=""/>
        <xdr:cNvPicPr/>
      </xdr:nvPicPr>
      <xdr:blipFill>
        <a:blip r:embed="rId8"/>
        <a:stretch/>
      </xdr:blipFill>
      <xdr:spPr>
        <a:xfrm>
          <a:off x="27000" y="4563000"/>
          <a:ext cx="498600" cy="545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27000</xdr:colOff>
      <xdr:row>8</xdr:row>
      <xdr:rowOff>562320</xdr:rowOff>
    </xdr:from>
    <xdr:to>
      <xdr:col>0</xdr:col>
      <xdr:colOff>572040</xdr:colOff>
      <xdr:row>9</xdr:row>
      <xdr:rowOff>536040</xdr:rowOff>
    </xdr:to>
    <xdr:pic>
      <xdr:nvPicPr>
        <xdr:cNvPr id="8" name="Image 39" descr=""/>
        <xdr:cNvPicPr/>
      </xdr:nvPicPr>
      <xdr:blipFill>
        <a:blip r:embed="rId9"/>
        <a:stretch/>
      </xdr:blipFill>
      <xdr:spPr>
        <a:xfrm>
          <a:off x="27000" y="5134320"/>
          <a:ext cx="545040" cy="545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27000</xdr:colOff>
      <xdr:row>9</xdr:row>
      <xdr:rowOff>562680</xdr:rowOff>
    </xdr:from>
    <xdr:to>
      <xdr:col>0</xdr:col>
      <xdr:colOff>561240</xdr:colOff>
      <xdr:row>10</xdr:row>
      <xdr:rowOff>525240</xdr:rowOff>
    </xdr:to>
    <xdr:pic>
      <xdr:nvPicPr>
        <xdr:cNvPr id="9" name="Image 40" descr=""/>
        <xdr:cNvPicPr/>
      </xdr:nvPicPr>
      <xdr:blipFill>
        <a:blip r:embed="rId10"/>
        <a:stretch/>
      </xdr:blipFill>
      <xdr:spPr>
        <a:xfrm>
          <a:off x="27000" y="5706000"/>
          <a:ext cx="534240" cy="5342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5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80" zoomScaleNormal="80" zoomScalePageLayoutView="100" workbookViewId="0">
      <selection pane="topLeft" activeCell="M9" activeCellId="0" sqref="M9"/>
    </sheetView>
  </sheetViews>
  <sheetFormatPr defaultRowHeight="45"/>
  <cols>
    <col collapsed="false" hidden="false" max="1" min="1" style="1" width="8.46938775510204"/>
    <col collapsed="false" hidden="false" max="2" min="2" style="2" width="25.5663265306122"/>
    <col collapsed="false" hidden="false" max="4" min="3" style="1" width="12.5204081632653"/>
    <col collapsed="false" hidden="false" max="5" min="5" style="3" width="38.8775510204082"/>
    <col collapsed="false" hidden="false" max="6" min="6" style="1" width="11.9897959183673"/>
    <col collapsed="false" hidden="false" max="10" min="7" style="1" width="11.4540816326531"/>
    <col collapsed="false" hidden="false" max="11" min="11" style="1" width="15.1632653061224"/>
    <col collapsed="false" hidden="false" max="13" min="12" style="1" width="11.4540816326531"/>
    <col collapsed="false" hidden="true" max="14" min="14" style="1" width="0"/>
    <col collapsed="false" hidden="false" max="1025" min="15" style="1" width="11.4540816326531"/>
  </cols>
  <sheetData>
    <row r="1" s="8" customFormat="true" ht="45" hidden="false" customHeight="true" outlineLevel="0" collapsed="false">
      <c r="A1" s="4" t="s">
        <v>0</v>
      </c>
      <c r="B1" s="5" t="s">
        <v>1</v>
      </c>
      <c r="C1" s="4" t="s">
        <v>2</v>
      </c>
      <c r="D1" s="4" t="s">
        <v>3</v>
      </c>
      <c r="E1" s="6" t="s">
        <v>4</v>
      </c>
      <c r="F1" s="7" t="s">
        <v>3</v>
      </c>
      <c r="G1" s="7" t="s">
        <v>5</v>
      </c>
      <c r="H1" s="7" t="s">
        <v>4</v>
      </c>
      <c r="I1" s="7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R1" s="8" t="s">
        <v>12</v>
      </c>
      <c r="Z1" s="9"/>
      <c r="AA1" s="9"/>
      <c r="AB1" s="9"/>
      <c r="AF1" s="10"/>
    </row>
    <row r="2" customFormat="false" ht="45" hidden="false" customHeight="true" outlineLevel="0" collapsed="false">
      <c r="A2" s="11"/>
      <c r="B2" s="12" t="s">
        <v>13</v>
      </c>
      <c r="C2" s="13" t="s">
        <v>14</v>
      </c>
      <c r="D2" s="14" t="s">
        <v>15</v>
      </c>
      <c r="E2" s="15" t="s">
        <v>16</v>
      </c>
      <c r="F2" s="16" t="s">
        <v>17</v>
      </c>
      <c r="G2" s="9" t="n">
        <f aca="false">HLOOKUP(F2,R$2:AI$3,2,0)</f>
        <v>12.3333333333333</v>
      </c>
      <c r="H2" s="16" t="n">
        <v>1</v>
      </c>
      <c r="I2" s="17" t="n">
        <f aca="false">HLOOKUP(H2,R$6:Z$7,2,0)</f>
        <v>7</v>
      </c>
      <c r="J2" s="16" t="n">
        <v>0</v>
      </c>
      <c r="K2" s="1" t="n">
        <f aca="false">ROUND(G2+I2,0)/2+J2</f>
        <v>9.5</v>
      </c>
      <c r="L2" s="16" t="n">
        <v>6.5</v>
      </c>
      <c r="M2" s="16" t="n">
        <f aca="false">ROUND((0.7*$L2+0.3*$K2)*2,0)/2</f>
        <v>7.5</v>
      </c>
      <c r="N2" s="16" t="n">
        <f aca="false">ROUND((0.5*$L2+0.5*$K2)*2,0)/2</f>
        <v>8</v>
      </c>
      <c r="R2" s="0" t="s">
        <v>18</v>
      </c>
      <c r="S2" s="0" t="s">
        <v>19</v>
      </c>
      <c r="T2" s="0" t="s">
        <v>20</v>
      </c>
      <c r="U2" s="0" t="s">
        <v>21</v>
      </c>
      <c r="V2" s="0" t="s">
        <v>17</v>
      </c>
      <c r="W2" s="0" t="s">
        <v>22</v>
      </c>
      <c r="X2" s="0" t="s">
        <v>23</v>
      </c>
      <c r="Y2" s="0" t="s">
        <v>24</v>
      </c>
      <c r="Z2" s="9" t="s">
        <v>25</v>
      </c>
      <c r="AA2" s="9" t="s">
        <v>26</v>
      </c>
      <c r="AB2" s="9" t="s">
        <v>27</v>
      </c>
      <c r="AC2" s="1" t="s">
        <v>28</v>
      </c>
      <c r="AD2" s="1" t="s">
        <v>29</v>
      </c>
      <c r="AE2" s="18" t="s">
        <v>30</v>
      </c>
      <c r="AF2" s="18" t="s">
        <v>31</v>
      </c>
      <c r="AG2" s="16" t="s">
        <v>32</v>
      </c>
      <c r="AH2" s="16" t="s">
        <v>33</v>
      </c>
      <c r="AI2" s="16" t="s">
        <v>34</v>
      </c>
    </row>
    <row r="3" customFormat="false" ht="45" hidden="false" customHeight="true" outlineLevel="0" collapsed="false">
      <c r="A3" s="11"/>
      <c r="B3" s="12" t="s">
        <v>35</v>
      </c>
      <c r="C3" s="13" t="s">
        <v>36</v>
      </c>
      <c r="D3" s="19" t="s">
        <v>37</v>
      </c>
      <c r="E3" s="20" t="s">
        <v>38</v>
      </c>
      <c r="F3" s="16" t="s">
        <v>20</v>
      </c>
      <c r="G3" s="9" t="n">
        <f aca="false">HLOOKUP(F3,R$2:AI$3,2,0)</f>
        <v>9</v>
      </c>
      <c r="H3" s="16" t="n">
        <v>6</v>
      </c>
      <c r="I3" s="17" t="n">
        <f aca="false">HLOOKUP(H3,R$6:Z$7,2,0)</f>
        <v>15</v>
      </c>
      <c r="J3" s="16" t="n">
        <v>-1</v>
      </c>
      <c r="K3" s="1" t="n">
        <f aca="false">ROUND(G3+I3,0)/2+J3</f>
        <v>11</v>
      </c>
      <c r="L3" s="16" t="n">
        <v>15.5</v>
      </c>
      <c r="M3" s="16" t="n">
        <f aca="false">ROUND((0.7*L3+0.3*K3)*2,0)/2</f>
        <v>14</v>
      </c>
      <c r="N3" s="16" t="n">
        <f aca="false">ROUND((0.5*$L3+0.5*$K3)*2,0)/2</f>
        <v>13.5</v>
      </c>
      <c r="R3" s="0" t="n">
        <v>19</v>
      </c>
      <c r="S3" s="0" t="n">
        <v>14</v>
      </c>
      <c r="T3" s="0" t="n">
        <v>9</v>
      </c>
      <c r="U3" s="0" t="n">
        <f aca="false">(S3+T3)/2</f>
        <v>11.5</v>
      </c>
      <c r="V3" s="0" t="n">
        <f aca="false">(S3*2+T3)/3</f>
        <v>12.3333333333333</v>
      </c>
      <c r="W3" s="0" t="n">
        <f aca="false">(S3+T3*3)/4</f>
        <v>10.25</v>
      </c>
      <c r="X3" s="0" t="n">
        <f aca="false">(R3+T3)/2</f>
        <v>14</v>
      </c>
      <c r="Y3" s="0" t="n">
        <f aca="false">(R3+T3*2)/3</f>
        <v>12.3333333333333</v>
      </c>
      <c r="Z3" s="9" t="n">
        <f aca="false">(R3+S3)/2</f>
        <v>16.5</v>
      </c>
      <c r="AA3" s="9" t="n">
        <f aca="false">(R3*2+T3)/3</f>
        <v>15.6666666666667</v>
      </c>
      <c r="AB3" s="9" t="n">
        <f aca="false">((R3*2)+S3)/3</f>
        <v>17.3333333333333</v>
      </c>
      <c r="AC3" s="1" t="n">
        <f aca="false">(3*S3+T3)/4</f>
        <v>12.75</v>
      </c>
      <c r="AD3" s="1" t="n">
        <f aca="false">(R3+S3*2)/3</f>
        <v>15.6666666666667</v>
      </c>
      <c r="AE3" s="1" t="n">
        <f aca="false">(S3+T3*2)/3</f>
        <v>10.6666666666667</v>
      </c>
      <c r="AF3" s="21" t="n">
        <f aca="false">(R3+T3*4)/5</f>
        <v>11</v>
      </c>
      <c r="AG3" s="16" t="n">
        <f aca="false">(R3+S3+T3*2)/4</f>
        <v>12.75</v>
      </c>
      <c r="AH3" s="16" t="n">
        <f aca="false">(R3*2+S3+T3)/4</f>
        <v>15.25</v>
      </c>
      <c r="AI3" s="16" t="n">
        <f aca="false">(R3+S3*2+T3)/4</f>
        <v>14</v>
      </c>
    </row>
    <row r="4" customFormat="false" ht="45" hidden="false" customHeight="true" outlineLevel="0" collapsed="false">
      <c r="A4" s="11"/>
      <c r="B4" s="12" t="s">
        <v>39</v>
      </c>
      <c r="C4" s="13" t="s">
        <v>40</v>
      </c>
      <c r="D4" s="19" t="s">
        <v>41</v>
      </c>
      <c r="E4" s="20" t="n">
        <v>9</v>
      </c>
      <c r="F4" s="16" t="s">
        <v>28</v>
      </c>
      <c r="G4" s="9" t="n">
        <f aca="false">HLOOKUP(F4,R$2:AI$3,2,0)</f>
        <v>12.75</v>
      </c>
      <c r="H4" s="16" t="n">
        <v>9</v>
      </c>
      <c r="I4" s="17" t="n">
        <f aca="false">HLOOKUP(H4,R$6:Z$7,2,0)</f>
        <v>18</v>
      </c>
      <c r="J4" s="0"/>
      <c r="K4" s="1" t="n">
        <f aca="false">ROUND(G4+I4,0)/2+J4</f>
        <v>15.5</v>
      </c>
      <c r="L4" s="16" t="n">
        <v>14.5</v>
      </c>
      <c r="M4" s="16" t="n">
        <f aca="false">ROUND((0.7*L4+0.3*K4)*2,0)/2</f>
        <v>15</v>
      </c>
      <c r="N4" s="16" t="n">
        <f aca="false">ROUND((0.5*$L4+0.5*$K4)*2,0)/2</f>
        <v>15</v>
      </c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F4" s="21"/>
    </row>
    <row r="5" customFormat="false" ht="45" hidden="false" customHeight="true" outlineLevel="0" collapsed="false">
      <c r="A5" s="11"/>
      <c r="B5" s="12" t="s">
        <v>42</v>
      </c>
      <c r="C5" s="13" t="s">
        <v>43</v>
      </c>
      <c r="D5" s="19" t="s">
        <v>44</v>
      </c>
      <c r="E5" s="20" t="s">
        <v>45</v>
      </c>
      <c r="F5" s="16" t="s">
        <v>33</v>
      </c>
      <c r="G5" s="9" t="n">
        <f aca="false">HLOOKUP(F5,R$2:AI$3,2,0)</f>
        <v>15.25</v>
      </c>
      <c r="H5" s="16" t="n">
        <v>8</v>
      </c>
      <c r="I5" s="17" t="n">
        <f aca="false">HLOOKUP(H5,R$6:Z$7,2,0)</f>
        <v>17</v>
      </c>
      <c r="J5" s="16" t="n">
        <v>-1</v>
      </c>
      <c r="K5" s="1" t="n">
        <f aca="false">ROUND(G5+I5,0)/2+J5</f>
        <v>15</v>
      </c>
      <c r="L5" s="16" t="n">
        <v>13.5</v>
      </c>
      <c r="M5" s="16" t="n">
        <f aca="false">ROUND((0.7*L5+0.3*K5)*2,0)/2</f>
        <v>14</v>
      </c>
      <c r="N5" s="16" t="n">
        <f aca="false">ROUND((0.5*$L5+0.5*$K5)*2,0)/2</f>
        <v>14.5</v>
      </c>
      <c r="R5" s="9" t="s">
        <v>46</v>
      </c>
      <c r="S5" s="9"/>
      <c r="T5" s="9"/>
      <c r="U5" s="9"/>
      <c r="V5" s="9"/>
      <c r="W5" s="9"/>
      <c r="X5" s="9"/>
      <c r="Y5" s="9"/>
      <c r="Z5" s="9"/>
      <c r="AA5" s="9"/>
      <c r="AB5" s="9"/>
      <c r="AF5" s="21"/>
    </row>
    <row r="6" customFormat="false" ht="45" hidden="false" customHeight="true" outlineLevel="0" collapsed="false">
      <c r="A6" s="11"/>
      <c r="B6" s="12" t="s">
        <v>47</v>
      </c>
      <c r="C6" s="13" t="s">
        <v>48</v>
      </c>
      <c r="D6" s="22" t="s">
        <v>49</v>
      </c>
      <c r="E6" s="23" t="s">
        <v>50</v>
      </c>
      <c r="F6" s="16" t="s">
        <v>19</v>
      </c>
      <c r="G6" s="9" t="n">
        <f aca="false">HLOOKUP(F6,R$2:AI$3,2,0)</f>
        <v>14</v>
      </c>
      <c r="H6" s="16" t="n">
        <v>4</v>
      </c>
      <c r="I6" s="17" t="n">
        <f aca="false">HLOOKUP(H6,R$6:Z$7,2,0)</f>
        <v>13</v>
      </c>
      <c r="J6" s="0"/>
      <c r="K6" s="1" t="n">
        <f aca="false">ROUND(G6+I6,0)/2+J6</f>
        <v>13.5</v>
      </c>
      <c r="L6" s="16" t="n">
        <v>11.5</v>
      </c>
      <c r="M6" s="16" t="n">
        <f aca="false">ROUND((0.7*L6+0.3*K6)*2,0)/2</f>
        <v>12</v>
      </c>
      <c r="N6" s="16" t="n">
        <f aca="false">ROUND((0.5*$L6+0.5*$K6)*2,0)/2</f>
        <v>12.5</v>
      </c>
      <c r="R6" s="9" t="n">
        <v>1</v>
      </c>
      <c r="S6" s="9" t="n">
        <v>2</v>
      </c>
      <c r="T6" s="9" t="n">
        <v>3</v>
      </c>
      <c r="U6" s="9" t="n">
        <v>4</v>
      </c>
      <c r="V6" s="9" t="n">
        <v>5</v>
      </c>
      <c r="W6" s="9" t="n">
        <v>6</v>
      </c>
      <c r="X6" s="9" t="n">
        <v>7</v>
      </c>
      <c r="Y6" s="9" t="n">
        <v>8</v>
      </c>
      <c r="Z6" s="9" t="n">
        <v>9</v>
      </c>
      <c r="AA6" s="9"/>
      <c r="AB6" s="9"/>
      <c r="AF6" s="21"/>
    </row>
    <row r="7" customFormat="false" ht="45" hidden="false" customHeight="true" outlineLevel="0" collapsed="false">
      <c r="A7" s="11"/>
      <c r="B7" s="12" t="s">
        <v>51</v>
      </c>
      <c r="C7" s="13" t="s">
        <v>52</v>
      </c>
      <c r="D7" s="19" t="s">
        <v>53</v>
      </c>
      <c r="E7" s="24"/>
      <c r="F7" s="16" t="s">
        <v>21</v>
      </c>
      <c r="G7" s="9" t="n">
        <f aca="false">HLOOKUP(F7,R$2:AI$3,2,0)</f>
        <v>11.5</v>
      </c>
      <c r="H7" s="16" t="n">
        <v>4</v>
      </c>
      <c r="I7" s="17" t="n">
        <f aca="false">HLOOKUP(H7,R$6:Z$7,2,0)</f>
        <v>13</v>
      </c>
      <c r="J7" s="16" t="n">
        <v>-1</v>
      </c>
      <c r="K7" s="1" t="n">
        <f aca="false">ROUND(G7+I7,0)/2+J7</f>
        <v>11.5</v>
      </c>
      <c r="L7" s="16" t="n">
        <v>9</v>
      </c>
      <c r="M7" s="16" t="n">
        <f aca="false">ROUND((0.7*L7+0.3*K7)*2,0)/2</f>
        <v>10</v>
      </c>
      <c r="N7" s="16" t="n">
        <f aca="false">ROUND((0.5*$L7+0.5*$K7)*2,0)/2</f>
        <v>10.5</v>
      </c>
      <c r="R7" s="9" t="n">
        <v>7</v>
      </c>
      <c r="S7" s="9" t="n">
        <v>9</v>
      </c>
      <c r="T7" s="9" t="n">
        <v>11</v>
      </c>
      <c r="U7" s="9" t="n">
        <v>13</v>
      </c>
      <c r="V7" s="9" t="n">
        <v>14</v>
      </c>
      <c r="W7" s="9" t="n">
        <v>15</v>
      </c>
      <c r="X7" s="9" t="n">
        <v>16</v>
      </c>
      <c r="Y7" s="9" t="n">
        <v>17</v>
      </c>
      <c r="Z7" s="9" t="n">
        <v>18</v>
      </c>
      <c r="AA7" s="9"/>
      <c r="AB7" s="9"/>
      <c r="AF7" s="21"/>
    </row>
    <row r="8" customFormat="false" ht="45" hidden="false" customHeight="true" outlineLevel="0" collapsed="false">
      <c r="A8" s="11"/>
      <c r="B8" s="12" t="s">
        <v>54</v>
      </c>
      <c r="C8" s="13" t="s">
        <v>55</v>
      </c>
      <c r="D8" s="22" t="s">
        <v>56</v>
      </c>
      <c r="E8" s="25" t="s">
        <v>57</v>
      </c>
      <c r="F8" s="16" t="s">
        <v>33</v>
      </c>
      <c r="G8" s="9" t="n">
        <f aca="false">HLOOKUP(F8,R$2:AI$3,2,0)</f>
        <v>15.25</v>
      </c>
      <c r="H8" s="16" t="n">
        <v>2</v>
      </c>
      <c r="I8" s="17" t="n">
        <f aca="false">HLOOKUP(H8,R$6:Z$7,2,0)</f>
        <v>9</v>
      </c>
      <c r="J8" s="16" t="n">
        <v>-1</v>
      </c>
      <c r="K8" s="1" t="n">
        <f aca="false">ROUND(G8+I8,0)/2+J8</f>
        <v>11</v>
      </c>
      <c r="L8" s="16" t="n">
        <v>8.5</v>
      </c>
      <c r="M8" s="16" t="n">
        <f aca="false">ROUND((0.7*L8+0.3*K8)*2,0)/2</f>
        <v>9.5</v>
      </c>
      <c r="N8" s="16" t="n">
        <f aca="false">ROUND((0.5*$L8+0.5*$K8)*2,0)/2</f>
        <v>10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F8" s="21"/>
    </row>
    <row r="9" customFormat="false" ht="45" hidden="false" customHeight="true" outlineLevel="0" collapsed="false">
      <c r="A9" s="11"/>
      <c r="B9" s="12" t="s">
        <v>58</v>
      </c>
      <c r="C9" s="13" t="s">
        <v>59</v>
      </c>
      <c r="D9" s="19" t="s">
        <v>60</v>
      </c>
      <c r="E9" s="20" t="n">
        <v>4</v>
      </c>
      <c r="F9" s="16" t="s">
        <v>34</v>
      </c>
      <c r="G9" s="9" t="n">
        <f aca="false">HLOOKUP(F9,R$2:AI$3,2,0)</f>
        <v>14</v>
      </c>
      <c r="H9" s="16" t="n">
        <v>7</v>
      </c>
      <c r="I9" s="17" t="n">
        <f aca="false">HLOOKUP(H9,R$6:Z$7,2,0)</f>
        <v>16</v>
      </c>
      <c r="J9" s="16" t="n">
        <v>-1</v>
      </c>
      <c r="K9" s="1" t="n">
        <f aca="false">ROUND(G9+I9,0)/2+J9</f>
        <v>14</v>
      </c>
      <c r="L9" s="16" t="n">
        <v>11.5</v>
      </c>
      <c r="M9" s="16" t="n">
        <f aca="false">ROUND((0.7*L9+0.3*K9)*2,0)/2</f>
        <v>12.5</v>
      </c>
      <c r="N9" s="16" t="n">
        <f aca="false">ROUND((0.5*$L9+0.5*$K9)*2,0)/2</f>
        <v>13</v>
      </c>
    </row>
    <row r="10" customFormat="false" ht="45" hidden="false" customHeight="true" outlineLevel="0" collapsed="false">
      <c r="A10" s="11"/>
      <c r="B10" s="12" t="s">
        <v>61</v>
      </c>
      <c r="C10" s="13" t="s">
        <v>62</v>
      </c>
      <c r="D10" s="22" t="s">
        <v>63</v>
      </c>
      <c r="E10" s="26" t="s">
        <v>64</v>
      </c>
      <c r="F10" s="16" t="s">
        <v>34</v>
      </c>
      <c r="G10" s="9" t="n">
        <f aca="false">HLOOKUP(F10,R$2:AI$3,2,0)</f>
        <v>14</v>
      </c>
      <c r="H10" s="16" t="n">
        <v>8</v>
      </c>
      <c r="I10" s="17" t="n">
        <f aca="false">HLOOKUP(H10,R$6:Z$7,2,0)</f>
        <v>17</v>
      </c>
      <c r="J10" s="16" t="n">
        <v>0</v>
      </c>
      <c r="K10" s="1" t="n">
        <f aca="false">ROUND(G10+I10,0)/2+J10</f>
        <v>15.5</v>
      </c>
      <c r="L10" s="16" t="n">
        <v>14.5</v>
      </c>
      <c r="M10" s="16" t="n">
        <f aca="false">ROUND((0.7*L10+0.3*K10)*2,0)/2</f>
        <v>15</v>
      </c>
      <c r="N10" s="16" t="n">
        <f aca="false">ROUND((0.5*$L10+0.5*$K10)*2,0)/2</f>
        <v>15</v>
      </c>
    </row>
    <row r="11" customFormat="false" ht="45" hidden="false" customHeight="true" outlineLevel="0" collapsed="false">
      <c r="A11" s="11"/>
      <c r="B11" s="12" t="s">
        <v>65</v>
      </c>
      <c r="C11" s="13" t="s">
        <v>66</v>
      </c>
      <c r="D11" s="22" t="s">
        <v>67</v>
      </c>
      <c r="E11" s="23" t="s">
        <v>68</v>
      </c>
      <c r="F11" s="16" t="s">
        <v>19</v>
      </c>
      <c r="G11" s="9" t="n">
        <f aca="false">HLOOKUP(F11,R$2:AI$3,2,0)</f>
        <v>14</v>
      </c>
      <c r="H11" s="16" t="n">
        <v>4</v>
      </c>
      <c r="I11" s="17" t="n">
        <f aca="false">HLOOKUP(H11,R$6:Z$7,2,0)</f>
        <v>13</v>
      </c>
      <c r="J11" s="16" t="n">
        <v>-1</v>
      </c>
      <c r="K11" s="1" t="n">
        <f aca="false">ROUND(G11+I11,0)/2+J11</f>
        <v>12.5</v>
      </c>
      <c r="L11" s="16" t="n">
        <v>11</v>
      </c>
      <c r="M11" s="16" t="n">
        <f aca="false">ROUND((0.7*L11+0.3*K11)*2,0)/2</f>
        <v>11.5</v>
      </c>
      <c r="N11" s="16" t="n">
        <f aca="false">ROUND((0.5*$L11+0.5*$K11)*2,0)/2</f>
        <v>12</v>
      </c>
    </row>
    <row r="12" customFormat="false" ht="45" hidden="false" customHeight="true" outlineLevel="0" collapsed="false">
      <c r="E12" s="16"/>
      <c r="G12" s="16" t="n">
        <f aca="false">AVERAGE(G2:G11)</f>
        <v>13.2083333333333</v>
      </c>
      <c r="I12" s="16" t="n">
        <f aca="false">AVERAGE(I2:I11)</f>
        <v>13.8</v>
      </c>
      <c r="K12" s="1" t="n">
        <f aca="false">AVERAGE(K1:K11)</f>
        <v>12.9</v>
      </c>
      <c r="L12" s="1" t="n">
        <f aca="false">AVERAGE(L1:L11)</f>
        <v>11.6</v>
      </c>
      <c r="M12" s="1" t="n">
        <f aca="false">AVERAGE(M1:M11)</f>
        <v>12.1</v>
      </c>
      <c r="N12" s="1" t="n">
        <f aca="false">AVERAGE(N1:N11)</f>
        <v>12.4</v>
      </c>
    </row>
    <row r="13" customFormat="false" ht="45" hidden="false" customHeight="true" outlineLevel="0" collapsed="false">
      <c r="E13" s="16"/>
      <c r="K13" s="1" t="n">
        <f aca="false">MIN(K2:K11)</f>
        <v>9.5</v>
      </c>
      <c r="L13" s="1" t="n">
        <f aca="false">MIN(L2:L11)</f>
        <v>6.5</v>
      </c>
      <c r="M13" s="1" t="n">
        <f aca="false">MIN(M2:M11)</f>
        <v>7.5</v>
      </c>
      <c r="N13" s="1" t="n">
        <f aca="false">MIN(N2:N11)</f>
        <v>8</v>
      </c>
    </row>
    <row r="14" customFormat="false" ht="45" hidden="false" customHeight="true" outlineLevel="0" collapsed="false">
      <c r="E14" s="16"/>
      <c r="K14" s="1" t="n">
        <f aca="false">MAX(K2:K11)</f>
        <v>15.5</v>
      </c>
      <c r="L14" s="1" t="n">
        <f aca="false">MAX(L2:L11)</f>
        <v>15.5</v>
      </c>
      <c r="M14" s="1" t="n">
        <f aca="false">MAX(M2:M11)</f>
        <v>15</v>
      </c>
      <c r="N14" s="1" t="n">
        <f aca="false">MAX(N2:N11)</f>
        <v>15</v>
      </c>
    </row>
    <row r="15" customFormat="false" ht="45" hidden="false" customHeight="true" outlineLevel="0" collapsed="false">
      <c r="E15" s="16"/>
      <c r="K15" s="1" t="n">
        <f aca="false">AVEDEV(K1:K11)</f>
        <v>1.8</v>
      </c>
      <c r="L15" s="1" t="n">
        <f aca="false">AVEDEV(L1:L11)</f>
        <v>2.32</v>
      </c>
      <c r="M15" s="1" t="n">
        <f aca="false">AVEDEV(M1:M11)</f>
        <v>2</v>
      </c>
      <c r="N15" s="1" t="n">
        <f aca="false">AVEDEV(N1:N11)</f>
        <v>1.82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LibreOffice/5.0.3.2$MacOSX_X86_64 LibreOffice_project/e5f16313668ac592c1bfb310f4390624e3dbfb75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2015-09-18T17:31:36Z</dcterms:created>
  <dc:creator>vpetit</dc:creator>
  <dc:language>fr-FR</dc:language>
  <cp:lastPrinted>2015-11-27T13:26:58Z</cp:lastPrinted>
  <dcterms:modified xsi:type="dcterms:W3CDTF">2016-01-14T16:24:40Z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