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kamoto\Documents\"/>
    </mc:Choice>
  </mc:AlternateContent>
  <xr:revisionPtr revIDLastSave="0" documentId="8_{F323A207-0F63-4793-B16B-0281CF2FBE34}" xr6:coauthVersionLast="46" xr6:coauthVersionMax="46" xr10:uidLastSave="{00000000-0000-0000-0000-000000000000}"/>
  <bookViews>
    <workbookView xWindow="11190" yWindow="640" windowWidth="23100" windowHeight="19080" xr2:uid="{94A0E478-88F4-40FB-8BAA-F273AAF79C9B}"/>
  </bookViews>
  <sheets>
    <sheet name="Budget Creation" sheetId="1" r:id="rId1"/>
    <sheet name="Budget Visualization" sheetId="4" r:id="rId2"/>
    <sheet name="QTD Statu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 l="1"/>
  <c r="G32" i="1" l="1"/>
  <c r="G8" i="1"/>
  <c r="L6" i="1"/>
  <c r="L8" i="1" s="1"/>
  <c r="L10" i="1" s="1"/>
  <c r="L11" i="1" l="1"/>
  <c r="L12" i="1" l="1"/>
  <c r="C22" i="1" s="1"/>
  <c r="C31" i="1"/>
  <c r="C21" i="1" l="1"/>
  <c r="C12" i="1"/>
  <c r="F13" i="2"/>
  <c r="E13" i="2" s="1"/>
  <c r="M10" i="2"/>
  <c r="K10" i="2"/>
  <c r="I10" i="2"/>
  <c r="Q33" i="2"/>
  <c r="Q31" i="2"/>
  <c r="Q30" i="2"/>
  <c r="Q29" i="2"/>
  <c r="Q28" i="2"/>
  <c r="Q27" i="2"/>
  <c r="Q26" i="2"/>
  <c r="Q25" i="2"/>
  <c r="Q23" i="2"/>
  <c r="Q22" i="2"/>
  <c r="Q21" i="2"/>
  <c r="Q20" i="2"/>
  <c r="Q19" i="2"/>
  <c r="Q18" i="2"/>
  <c r="Q16" i="2"/>
  <c r="Q14" i="2"/>
  <c r="F20" i="2"/>
  <c r="E20" i="2" s="1"/>
  <c r="F33" i="2"/>
  <c r="E33" i="2" s="1"/>
  <c r="F32" i="2"/>
  <c r="E32" i="2" s="1"/>
  <c r="F31" i="2"/>
  <c r="F30" i="2"/>
  <c r="F29" i="2"/>
  <c r="F28" i="2"/>
  <c r="E28" i="2" s="1"/>
  <c r="F27" i="2"/>
  <c r="E27" i="2" s="1"/>
  <c r="F26" i="2"/>
  <c r="E26" i="2" s="1"/>
  <c r="F25" i="2"/>
  <c r="E25" i="2" s="1"/>
  <c r="F24" i="2"/>
  <c r="E24" i="2" s="1"/>
  <c r="F23" i="2"/>
  <c r="F22" i="2"/>
  <c r="F21" i="2"/>
  <c r="F19" i="2"/>
  <c r="E19" i="2" s="1"/>
  <c r="F18" i="2"/>
  <c r="E18" i="2" s="1"/>
  <c r="F17" i="2"/>
  <c r="E17" i="2" s="1"/>
  <c r="F16" i="2"/>
  <c r="F15" i="2"/>
  <c r="Q15" i="2" s="1"/>
  <c r="F14" i="2"/>
  <c r="F9" i="2"/>
  <c r="E9" i="2" s="1"/>
  <c r="F8" i="2"/>
  <c r="E8" i="2" s="1"/>
  <c r="F7" i="2"/>
  <c r="F6" i="2"/>
  <c r="E6" i="2" s="1"/>
  <c r="F5" i="2"/>
  <c r="E5" i="2" s="1"/>
  <c r="M34" i="2"/>
  <c r="K34" i="2"/>
  <c r="I34" i="2"/>
  <c r="E31" i="2"/>
  <c r="E30" i="2"/>
  <c r="E29" i="2"/>
  <c r="E23" i="2"/>
  <c r="E22" i="2"/>
  <c r="E21" i="2"/>
  <c r="E14" i="2"/>
  <c r="E7" i="2"/>
  <c r="C35" i="2"/>
  <c r="F4" i="2"/>
  <c r="F11" i="2" s="1"/>
  <c r="N3" i="2"/>
  <c r="L3" i="2"/>
  <c r="J3" i="2"/>
  <c r="C10" i="2"/>
  <c r="E10" i="2" s="1"/>
  <c r="H8" i="1"/>
  <c r="C6" i="1"/>
  <c r="H32" i="1" l="1"/>
  <c r="I13" i="1" s="1"/>
  <c r="Q32" i="2"/>
  <c r="Q24" i="2"/>
  <c r="E15" i="2"/>
  <c r="C36" i="2"/>
  <c r="D14" i="2" s="1"/>
  <c r="E4" i="2"/>
  <c r="Q13" i="2"/>
  <c r="Q17" i="2"/>
  <c r="F35" i="2"/>
  <c r="G19" i="2" s="1"/>
  <c r="E16" i="2"/>
  <c r="I31" i="1" l="1"/>
  <c r="I7" i="1"/>
  <c r="I17" i="1"/>
  <c r="I6" i="1"/>
  <c r="I27" i="1"/>
  <c r="I21" i="1"/>
  <c r="I24" i="1"/>
  <c r="I4" i="1"/>
  <c r="I12" i="1"/>
  <c r="I18" i="1"/>
  <c r="I25" i="1"/>
  <c r="I29" i="1"/>
  <c r="I26" i="1"/>
  <c r="I3" i="1"/>
  <c r="I11" i="1"/>
  <c r="I14" i="1"/>
  <c r="I23" i="1"/>
  <c r="I16" i="1"/>
  <c r="I30" i="1"/>
  <c r="I15" i="1"/>
  <c r="I22" i="1"/>
  <c r="I28" i="1"/>
  <c r="I5" i="1"/>
  <c r="I19" i="1"/>
  <c r="I20" i="1"/>
  <c r="I32" i="1"/>
  <c r="C14" i="1"/>
  <c r="C15" i="1" s="1"/>
  <c r="C19" i="1" s="1"/>
  <c r="C27" i="1" s="1"/>
  <c r="D33" i="2"/>
  <c r="D6" i="2"/>
  <c r="D7" i="2"/>
  <c r="D26" i="2"/>
  <c r="D22" i="2"/>
  <c r="D4" i="2"/>
  <c r="D23" i="2"/>
  <c r="D18" i="2"/>
  <c r="D15" i="2"/>
  <c r="D19" i="2"/>
  <c r="D16" i="2"/>
  <c r="D9" i="2"/>
  <c r="D13" i="2"/>
  <c r="D30" i="2"/>
  <c r="D29" i="2"/>
  <c r="D10" i="2"/>
  <c r="D17" i="2"/>
  <c r="D8" i="2"/>
  <c r="D31" i="2"/>
  <c r="D25" i="2"/>
  <c r="D5" i="2"/>
  <c r="D27" i="2"/>
  <c r="D24" i="2"/>
  <c r="D28" i="2"/>
  <c r="D20" i="2"/>
  <c r="D32" i="2"/>
  <c r="D21" i="2"/>
  <c r="Q36" i="2"/>
  <c r="G18" i="2"/>
  <c r="G22" i="2"/>
  <c r="G7" i="2"/>
  <c r="G26" i="2"/>
  <c r="G4" i="2"/>
  <c r="G15" i="2"/>
  <c r="G23" i="2"/>
  <c r="G35" i="2"/>
  <c r="G25" i="2"/>
  <c r="G33" i="2"/>
  <c r="G8" i="2"/>
  <c r="G21" i="2"/>
  <c r="G29" i="2"/>
  <c r="G27" i="2"/>
  <c r="G14" i="2"/>
  <c r="G6" i="2"/>
  <c r="G17" i="2"/>
  <c r="G5" i="2"/>
  <c r="G9" i="2"/>
  <c r="G16" i="2"/>
  <c r="G24" i="2"/>
  <c r="G20" i="2"/>
  <c r="G32" i="2"/>
  <c r="G13" i="2"/>
  <c r="G31" i="2"/>
  <c r="G28" i="2"/>
  <c r="G30" i="2"/>
  <c r="E11" i="2"/>
  <c r="G11" i="2"/>
  <c r="C20" i="1" l="1"/>
  <c r="I8" i="1"/>
  <c r="C24" i="1" l="1"/>
  <c r="C29" i="1" s="1"/>
  <c r="C23" i="1"/>
  <c r="C28" i="1" s="1"/>
  <c r="C30" i="1" l="1"/>
  <c r="C32" i="1" s="1"/>
</calcChain>
</file>

<file path=xl/sharedStrings.xml><?xml version="1.0" encoding="utf-8"?>
<sst xmlns="http://schemas.openxmlformats.org/spreadsheetml/2006/main" count="124" uniqueCount="91">
  <si>
    <t>Proposed Associate Members</t>
  </si>
  <si>
    <t>Proposed House Total</t>
  </si>
  <si>
    <t>In-House Members</t>
  </si>
  <si>
    <t>Out-House Members</t>
  </si>
  <si>
    <t>Operating Expenses</t>
  </si>
  <si>
    <t>Standardized Dues</t>
  </si>
  <si>
    <t>In-House Rebate (%)</t>
  </si>
  <si>
    <t>Out-House Dues</t>
  </si>
  <si>
    <t>Active Members</t>
  </si>
  <si>
    <t>Cash/Deposits</t>
  </si>
  <si>
    <t>Chapter Reserve</t>
  </si>
  <si>
    <t>Rent Reserve</t>
  </si>
  <si>
    <t>Rent Reserve Receivable</t>
  </si>
  <si>
    <t>Accounts Receivable</t>
  </si>
  <si>
    <t>A/R Allowance</t>
  </si>
  <si>
    <t>Accounts Payable</t>
  </si>
  <si>
    <t>Alumni Relations</t>
  </si>
  <si>
    <t>Composite Fees</t>
  </si>
  <si>
    <t>Congress/Conf. Fees</t>
  </si>
  <si>
    <t>Executive Expenses</t>
  </si>
  <si>
    <t>Historian</t>
  </si>
  <si>
    <t>House Improvements</t>
  </si>
  <si>
    <t>IFC</t>
  </si>
  <si>
    <t>Intramural Sports</t>
  </si>
  <si>
    <t>Membership Education</t>
  </si>
  <si>
    <t>Philanthropy</t>
  </si>
  <si>
    <t>Public Relations</t>
  </si>
  <si>
    <t>Rush</t>
  </si>
  <si>
    <t>Scholarship</t>
  </si>
  <si>
    <t>Social</t>
  </si>
  <si>
    <t>Song</t>
  </si>
  <si>
    <t>Special Projects</t>
  </si>
  <si>
    <t>Utilities</t>
  </si>
  <si>
    <t>Miscellaneous</t>
  </si>
  <si>
    <t>Total Expenditures</t>
  </si>
  <si>
    <t>GL</t>
  </si>
  <si>
    <t xml:space="preserve">Account </t>
  </si>
  <si>
    <t>Proposed</t>
  </si>
  <si>
    <t>% of Budget</t>
  </si>
  <si>
    <t>Reserve Contribution Total</t>
  </si>
  <si>
    <t>Account</t>
  </si>
  <si>
    <t>Budget</t>
  </si>
  <si>
    <t>%</t>
  </si>
  <si>
    <t>QTD</t>
  </si>
  <si>
    <t>Beginning</t>
  </si>
  <si>
    <t>Ending</t>
  </si>
  <si>
    <t>Transfer</t>
  </si>
  <si>
    <t>Exp.</t>
  </si>
  <si>
    <t>Balance</t>
  </si>
  <si>
    <t>Balances</t>
  </si>
  <si>
    <t>Quarterly Assets Expended</t>
  </si>
  <si>
    <t>Total Monthly Expenditures</t>
  </si>
  <si>
    <t>Total Quarterly Expenditures</t>
  </si>
  <si>
    <t>Total Budget</t>
  </si>
  <si>
    <t>% of</t>
  </si>
  <si>
    <t>QTD %</t>
  </si>
  <si>
    <t>Jan</t>
  </si>
  <si>
    <t>Feb</t>
  </si>
  <si>
    <t>Mar</t>
  </si>
  <si>
    <t>Exp</t>
  </si>
  <si>
    <t>Est. Initiation %</t>
  </si>
  <si>
    <t>ATO House Rent Due</t>
  </si>
  <si>
    <t>ATO In-House Capacity</t>
  </si>
  <si>
    <t>Actual Rent Collected</t>
  </si>
  <si>
    <t>Legal Reserve</t>
  </si>
  <si>
    <t>ATO National Fees Reserve</t>
  </si>
  <si>
    <t>Volleyball Court Reserve</t>
  </si>
  <si>
    <t>Prior Budget</t>
  </si>
  <si>
    <t>Special Projects - Quarter</t>
  </si>
  <si>
    <t>Special Projects - Annual</t>
  </si>
  <si>
    <t>ATO In-House Actual</t>
  </si>
  <si>
    <t>Average Rent Shortfall</t>
  </si>
  <si>
    <t>Dues - Calculation Metrics</t>
  </si>
  <si>
    <t>Dues - Vacancy Tax Adder</t>
  </si>
  <si>
    <t>Out-House Vacancy Adder</t>
  </si>
  <si>
    <t>Out-House Total Dues (Active)</t>
  </si>
  <si>
    <t>Out-House Total Dues (Assoc)</t>
  </si>
  <si>
    <t>In-House Total Dues</t>
  </si>
  <si>
    <t>Rental (O/S)</t>
  </si>
  <si>
    <t>Total Dues Collected</t>
  </si>
  <si>
    <t xml:space="preserve">Total </t>
  </si>
  <si>
    <t>Est. Adj. Membership Total</t>
  </si>
  <si>
    <t>Out-House (Active)</t>
  </si>
  <si>
    <t xml:space="preserve">Out-House (Assoc) </t>
  </si>
  <si>
    <t>In-House</t>
  </si>
  <si>
    <t>Vacancy Adder</t>
  </si>
  <si>
    <t>Average Cost/In-House</t>
  </si>
  <si>
    <t>Rental O/S per MONTH</t>
  </si>
  <si>
    <t>Rental O/S per QTR</t>
  </si>
  <si>
    <t>In-House Capacity Credit</t>
  </si>
  <si>
    <t>Brotherhood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</si>
</sst>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164" fontId="2" fillId="0" borderId="0" xfId="1" applyNumberFormat="1" applyFont="1"/>
    <xf numFmtId="0" fontId="4" fillId="2" borderId="0" xfId="0" applyFont="1" applyFill="1" applyAlignment="1">
      <alignment horizontal="center"/>
    </xf>
    <xf numFmtId="9" fontId="4" fillId="2" borderId="0" xfId="2" applyFont="1" applyFill="1" applyAlignment="1">
      <alignment horizontal="center"/>
    </xf>
    <xf numFmtId="9" fontId="4" fillId="2" borderId="1" xfId="2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9" fontId="4" fillId="2" borderId="7" xfId="2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9" fontId="4" fillId="2" borderId="2" xfId="2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/>
    <xf numFmtId="164" fontId="4" fillId="2" borderId="3" xfId="1" applyNumberFormat="1" applyFont="1" applyFill="1" applyBorder="1" applyAlignment="1">
      <alignment horizontal="center"/>
    </xf>
    <xf numFmtId="165" fontId="4" fillId="2" borderId="4" xfId="2" applyNumberFormat="1" applyFont="1" applyFill="1" applyBorder="1" applyAlignment="1">
      <alignment horizontal="center"/>
    </xf>
    <xf numFmtId="9" fontId="4" fillId="2" borderId="8" xfId="2" applyFont="1" applyFill="1" applyBorder="1" applyAlignment="1">
      <alignment horizontal="center"/>
    </xf>
    <xf numFmtId="44" fontId="4" fillId="2" borderId="3" xfId="1" applyFont="1" applyFill="1" applyBorder="1" applyAlignment="1">
      <alignment horizontal="center"/>
    </xf>
    <xf numFmtId="9" fontId="4" fillId="2" borderId="4" xfId="2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4" fontId="2" fillId="0" borderId="3" xfId="1" applyNumberFormat="1" applyFont="1" applyBorder="1"/>
    <xf numFmtId="165" fontId="2" fillId="0" borderId="4" xfId="2" applyNumberFormat="1" applyFont="1" applyBorder="1" applyAlignment="1">
      <alignment horizontal="center"/>
    </xf>
    <xf numFmtId="9" fontId="2" fillId="0" borderId="8" xfId="2" applyFont="1" applyBorder="1" applyAlignment="1">
      <alignment horizontal="center"/>
    </xf>
    <xf numFmtId="9" fontId="2" fillId="0" borderId="4" xfId="2" applyFont="1" applyBorder="1" applyAlignment="1">
      <alignment horizontal="center"/>
    </xf>
    <xf numFmtId="44" fontId="2" fillId="0" borderId="8" xfId="1" applyFont="1" applyBorder="1"/>
    <xf numFmtId="164" fontId="2" fillId="0" borderId="5" xfId="1" applyNumberFormat="1" applyFont="1" applyBorder="1"/>
    <xf numFmtId="165" fontId="2" fillId="0" borderId="6" xfId="2" applyNumberFormat="1" applyFont="1" applyBorder="1" applyAlignment="1">
      <alignment horizontal="center"/>
    </xf>
    <xf numFmtId="9" fontId="2" fillId="0" borderId="9" xfId="2" applyFont="1" applyBorder="1" applyAlignment="1">
      <alignment horizontal="center"/>
    </xf>
    <xf numFmtId="9" fontId="2" fillId="0" borderId="6" xfId="2" applyFont="1" applyBorder="1" applyAlignment="1">
      <alignment horizontal="center"/>
    </xf>
    <xf numFmtId="44" fontId="2" fillId="0" borderId="9" xfId="1" applyFont="1" applyBorder="1"/>
    <xf numFmtId="165" fontId="2" fillId="0" borderId="0" xfId="2" applyNumberFormat="1" applyFont="1"/>
    <xf numFmtId="9" fontId="2" fillId="0" borderId="0" xfId="2" applyFont="1"/>
    <xf numFmtId="9" fontId="2" fillId="0" borderId="0" xfId="2" applyFont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2" fillId="0" borderId="4" xfId="1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6" xfId="1" applyNumberFormat="1" applyFont="1" applyBorder="1"/>
    <xf numFmtId="164" fontId="3" fillId="0" borderId="5" xfId="1" applyNumberFormat="1" applyFont="1" applyBorder="1"/>
    <xf numFmtId="9" fontId="2" fillId="0" borderId="0" xfId="2" applyFont="1" applyBorder="1" applyAlignment="1">
      <alignment horizontal="center"/>
    </xf>
    <xf numFmtId="9" fontId="2" fillId="0" borderId="11" xfId="2" applyFont="1" applyBorder="1" applyAlignment="1">
      <alignment horizontal="center"/>
    </xf>
    <xf numFmtId="9" fontId="4" fillId="0" borderId="10" xfId="2" applyFont="1" applyFill="1" applyBorder="1" applyAlignment="1">
      <alignment horizontal="center"/>
    </xf>
    <xf numFmtId="9" fontId="4" fillId="0" borderId="0" xfId="2" applyFont="1" applyFill="1" applyBorder="1" applyAlignment="1">
      <alignment horizontal="center"/>
    </xf>
    <xf numFmtId="9" fontId="4" fillId="0" borderId="7" xfId="2" applyFont="1" applyFill="1" applyBorder="1" applyAlignment="1">
      <alignment horizontal="center"/>
    </xf>
    <xf numFmtId="164" fontId="3" fillId="0" borderId="1" xfId="1" applyNumberFormat="1" applyFont="1" applyBorder="1"/>
    <xf numFmtId="165" fontId="3" fillId="0" borderId="2" xfId="2" applyNumberFormat="1" applyFont="1" applyBorder="1" applyAlignment="1">
      <alignment horizontal="center"/>
    </xf>
    <xf numFmtId="9" fontId="2" fillId="0" borderId="7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9" fontId="2" fillId="0" borderId="10" xfId="2" applyFont="1" applyBorder="1" applyAlignment="1">
      <alignment horizontal="center"/>
    </xf>
    <xf numFmtId="164" fontId="2" fillId="0" borderId="1" xfId="1" applyNumberFormat="1" applyFont="1" applyBorder="1"/>
    <xf numFmtId="9" fontId="2" fillId="0" borderId="2" xfId="2" applyFont="1" applyBorder="1" applyAlignment="1">
      <alignment horizontal="center"/>
    </xf>
    <xf numFmtId="164" fontId="2" fillId="0" borderId="1" xfId="0" applyNumberFormat="1" applyFont="1" applyBorder="1"/>
    <xf numFmtId="164" fontId="2" fillId="0" borderId="2" xfId="0" applyNumberFormat="1" applyFont="1" applyBorder="1"/>
    <xf numFmtId="44" fontId="2" fillId="0" borderId="7" xfId="1" applyFont="1" applyBorder="1"/>
    <xf numFmtId="9" fontId="3" fillId="0" borderId="6" xfId="2" applyFont="1" applyBorder="1" applyAlignment="1">
      <alignment horizontal="center"/>
    </xf>
    <xf numFmtId="0" fontId="3" fillId="0" borderId="1" xfId="0" applyFont="1" applyBorder="1"/>
    <xf numFmtId="0" fontId="2" fillId="3" borderId="10" xfId="0" applyFont="1" applyFill="1" applyBorder="1"/>
    <xf numFmtId="164" fontId="2" fillId="0" borderId="2" xfId="1" applyNumberFormat="1" applyFont="1" applyBorder="1"/>
    <xf numFmtId="0" fontId="3" fillId="0" borderId="5" xfId="0" applyFont="1" applyBorder="1"/>
    <xf numFmtId="0" fontId="2" fillId="0" borderId="0" xfId="0" applyFont="1" applyBorder="1" applyAlignment="1">
      <alignment horizontal="center"/>
    </xf>
    <xf numFmtId="0" fontId="3" fillId="0" borderId="12" xfId="0" applyFont="1" applyBorder="1"/>
    <xf numFmtId="164" fontId="3" fillId="0" borderId="13" xfId="1" applyNumberFormat="1" applyFont="1" applyBorder="1"/>
    <xf numFmtId="165" fontId="2" fillId="0" borderId="13" xfId="2" applyNumberFormat="1" applyFont="1" applyBorder="1"/>
    <xf numFmtId="9" fontId="2" fillId="0" borderId="13" xfId="2" applyFont="1" applyBorder="1"/>
    <xf numFmtId="44" fontId="2" fillId="0" borderId="13" xfId="1" applyFont="1" applyBorder="1"/>
    <xf numFmtId="9" fontId="2" fillId="0" borderId="13" xfId="2" applyFont="1" applyBorder="1" applyAlignment="1">
      <alignment horizontal="center"/>
    </xf>
    <xf numFmtId="164" fontId="2" fillId="0" borderId="13" xfId="1" applyNumberFormat="1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4" fontId="2" fillId="0" borderId="13" xfId="0" applyNumberFormat="1" applyFont="1" applyBorder="1"/>
    <xf numFmtId="44" fontId="2" fillId="0" borderId="14" xfId="1" applyFont="1" applyBorder="1"/>
    <xf numFmtId="164" fontId="2" fillId="3" borderId="1" xfId="1" applyNumberFormat="1" applyFont="1" applyFill="1" applyBorder="1"/>
    <xf numFmtId="165" fontId="2" fillId="3" borderId="2" xfId="2" applyNumberFormat="1" applyFont="1" applyFill="1" applyBorder="1" applyAlignment="1">
      <alignment horizontal="center"/>
    </xf>
    <xf numFmtId="9" fontId="2" fillId="3" borderId="7" xfId="2" applyFont="1" applyFill="1" applyBorder="1" applyAlignment="1">
      <alignment horizontal="center"/>
    </xf>
    <xf numFmtId="164" fontId="2" fillId="3" borderId="5" xfId="1" applyNumberFormat="1" applyFont="1" applyFill="1" applyBorder="1"/>
    <xf numFmtId="165" fontId="2" fillId="3" borderId="6" xfId="2" applyNumberFormat="1" applyFont="1" applyFill="1" applyBorder="1" applyAlignment="1">
      <alignment horizontal="center"/>
    </xf>
    <xf numFmtId="164" fontId="3" fillId="3" borderId="5" xfId="1" applyNumberFormat="1" applyFont="1" applyFill="1" applyBorder="1"/>
    <xf numFmtId="9" fontId="2" fillId="3" borderId="6" xfId="2" applyFont="1" applyFill="1" applyBorder="1" applyAlignment="1">
      <alignment horizontal="center"/>
    </xf>
    <xf numFmtId="164" fontId="2" fillId="3" borderId="5" xfId="0" applyNumberFormat="1" applyFont="1" applyFill="1" applyBorder="1"/>
    <xf numFmtId="164" fontId="2" fillId="3" borderId="6" xfId="0" applyNumberFormat="1" applyFont="1" applyFill="1" applyBorder="1"/>
    <xf numFmtId="44" fontId="2" fillId="3" borderId="9" xfId="1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NumberFormat="1" applyFont="1"/>
    <xf numFmtId="0" fontId="6" fillId="2" borderId="2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5" fontId="5" fillId="0" borderId="0" xfId="0" applyNumberFormat="1" applyFont="1"/>
    <xf numFmtId="0" fontId="5" fillId="0" borderId="15" xfId="0" applyFont="1" applyBorder="1"/>
    <xf numFmtId="0" fontId="5" fillId="0" borderId="16" xfId="0" applyFont="1" applyBorder="1" applyAlignment="1">
      <alignment horizontal="center"/>
    </xf>
    <xf numFmtId="164" fontId="5" fillId="0" borderId="16" xfId="1" applyNumberFormat="1" applyFont="1" applyBorder="1"/>
    <xf numFmtId="0" fontId="5" fillId="0" borderId="17" xfId="0" applyFont="1" applyBorder="1"/>
    <xf numFmtId="0" fontId="5" fillId="0" borderId="18" xfId="0" applyFont="1" applyBorder="1" applyAlignment="1">
      <alignment horizontal="center"/>
    </xf>
    <xf numFmtId="0" fontId="7" fillId="0" borderId="19" xfId="0" applyFont="1" applyBorder="1"/>
    <xf numFmtId="0" fontId="7" fillId="0" borderId="20" xfId="0" applyFont="1" applyBorder="1" applyAlignment="1">
      <alignment horizontal="center"/>
    </xf>
    <xf numFmtId="164" fontId="5" fillId="0" borderId="18" xfId="1" applyNumberFormat="1" applyFont="1" applyBorder="1"/>
    <xf numFmtId="0" fontId="8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64" fontId="5" fillId="0" borderId="18" xfId="0" applyNumberFormat="1" applyFont="1" applyBorder="1"/>
    <xf numFmtId="10" fontId="8" fillId="0" borderId="0" xfId="0" applyNumberFormat="1" applyFont="1"/>
    <xf numFmtId="9" fontId="5" fillId="0" borderId="18" xfId="2" applyFont="1" applyBorder="1" applyAlignment="1">
      <alignment horizontal="center"/>
    </xf>
    <xf numFmtId="164" fontId="7" fillId="0" borderId="20" xfId="0" applyNumberFormat="1" applyFont="1" applyBorder="1"/>
    <xf numFmtId="164" fontId="5" fillId="0" borderId="16" xfId="0" applyNumberFormat="1" applyFont="1" applyBorder="1"/>
    <xf numFmtId="0" fontId="5" fillId="0" borderId="19" xfId="0" applyFont="1" applyBorder="1"/>
    <xf numFmtId="164" fontId="5" fillId="0" borderId="20" xfId="1" applyNumberFormat="1" applyFont="1" applyBorder="1"/>
    <xf numFmtId="0" fontId="5" fillId="0" borderId="22" xfId="0" applyFont="1" applyBorder="1"/>
    <xf numFmtId="165" fontId="5" fillId="0" borderId="23" xfId="2" applyNumberFormat="1" applyFont="1" applyBorder="1"/>
    <xf numFmtId="0" fontId="7" fillId="0" borderId="15" xfId="0" applyFont="1" applyBorder="1"/>
    <xf numFmtId="164" fontId="7" fillId="0" borderId="16" xfId="1" applyNumberFormat="1" applyFont="1" applyBorder="1"/>
    <xf numFmtId="0" fontId="7" fillId="0" borderId="17" xfId="0" applyFont="1" applyBorder="1"/>
    <xf numFmtId="164" fontId="7" fillId="0" borderId="18" xfId="0" applyNumberFormat="1" applyFont="1" applyBorder="1"/>
    <xf numFmtId="0" fontId="5" fillId="0" borderId="0" xfId="0" applyFont="1" applyBorder="1"/>
    <xf numFmtId="164" fontId="7" fillId="0" borderId="16" xfId="0" applyNumberFormat="1" applyFont="1" applyBorder="1"/>
    <xf numFmtId="0" fontId="5" fillId="4" borderId="18" xfId="0" applyFont="1" applyFill="1" applyBorder="1" applyAlignment="1">
      <alignment horizontal="center"/>
    </xf>
    <xf numFmtId="164" fontId="5" fillId="4" borderId="0" xfId="1" applyNumberFormat="1" applyFont="1" applyFill="1"/>
    <xf numFmtId="164" fontId="7" fillId="0" borderId="20" xfId="0" applyNumberFormat="1" applyFont="1" applyFill="1" applyBorder="1"/>
    <xf numFmtId="164" fontId="5" fillId="4" borderId="18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Proposed Quarterly Spend Allocation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'Budget Creation'!$H$10</c:f>
              <c:strCache>
                <c:ptCount val="1"/>
                <c:pt idx="0">
                  <c:v> Proposed 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'Budget Creation'!$F$11:$F$31</c:f>
              <c:strCache>
                <c:ptCount val="21"/>
                <c:pt idx="0">
                  <c:v>Accounts Payable</c:v>
                </c:pt>
                <c:pt idx="1">
                  <c:v>Alumni Relations</c:v>
                </c:pt>
                <c:pt idx="2">
                  <c:v>Brotherhood Events</c:v>
                </c:pt>
                <c:pt idx="3">
                  <c:v>Composite Fees</c:v>
                </c:pt>
                <c:pt idx="4">
                  <c:v>Congress/Conf. Fees</c:v>
                </c:pt>
                <c:pt idx="5">
                  <c:v>Executive Expenses</c:v>
                </c:pt>
                <c:pt idx="6">
                  <c:v>Historian</c:v>
                </c:pt>
                <c:pt idx="7">
                  <c:v>House Improvements</c:v>
                </c:pt>
                <c:pt idx="8">
                  <c:v>IFC</c:v>
                </c:pt>
                <c:pt idx="9">
                  <c:v>Intramural Sports</c:v>
                </c:pt>
                <c:pt idx="10">
                  <c:v>Membership Education</c:v>
                </c:pt>
                <c:pt idx="11">
                  <c:v>Philanthropy</c:v>
                </c:pt>
                <c:pt idx="12">
                  <c:v>Public Relations</c:v>
                </c:pt>
                <c:pt idx="13">
                  <c:v>Rush</c:v>
                </c:pt>
                <c:pt idx="14">
                  <c:v>Scholarship</c:v>
                </c:pt>
                <c:pt idx="15">
                  <c:v>Social</c:v>
                </c:pt>
                <c:pt idx="16">
                  <c:v>Song</c:v>
                </c:pt>
                <c:pt idx="17">
                  <c:v>Special Projects - Quarter</c:v>
                </c:pt>
                <c:pt idx="18">
                  <c:v>Special Projects - Annual</c:v>
                </c:pt>
                <c:pt idx="19">
                  <c:v>Utilities</c:v>
                </c:pt>
                <c:pt idx="20">
                  <c:v>Miscellaneous</c:v>
                </c:pt>
              </c:strCache>
            </c:strRef>
          </c:cat>
          <c:val>
            <c:numRef>
              <c:f>'Budget Creation'!$H$11:$H$31</c:f>
              <c:numCache>
                <c:formatCode>_("$"* #,##0_);_("$"* \(#,##0\);_("$"* "-"??_);_(@_)</c:formatCode>
                <c:ptCount val="21"/>
                <c:pt idx="0">
                  <c:v>5000</c:v>
                </c:pt>
                <c:pt idx="1">
                  <c:v>0</c:v>
                </c:pt>
                <c:pt idx="2">
                  <c:v>1000</c:v>
                </c:pt>
                <c:pt idx="3">
                  <c:v>600</c:v>
                </c:pt>
                <c:pt idx="4">
                  <c:v>250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1530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12000</c:v>
                </c:pt>
                <c:pt idx="2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2-40B2-8C32-95727E94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07703327"/>
        <c:axId val="1407703743"/>
      </c:barChart>
      <c:catAx>
        <c:axId val="140770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03743"/>
        <c:crosses val="autoZero"/>
        <c:auto val="1"/>
        <c:lblAlgn val="ctr"/>
        <c:lblOffset val="100"/>
        <c:noMultiLvlLbl val="0"/>
      </c:catAx>
      <c:valAx>
        <c:axId val="1407703743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3</xdr:row>
      <xdr:rowOff>146050</xdr:rowOff>
    </xdr:from>
    <xdr:to>
      <xdr:col>24</xdr:col>
      <xdr:colOff>177800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4F362-2FA1-49FD-95E5-A70D2FD2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0C75-B9A4-4CB4-A36B-11FC436B2734}">
  <dimension ref="A1:L35"/>
  <sheetViews>
    <sheetView tabSelected="1" zoomScale="168" zoomScaleNormal="168" workbookViewId="0">
      <selection activeCell="I25" sqref="I25"/>
    </sheetView>
  </sheetViews>
  <sheetFormatPr defaultRowHeight="14.5" x14ac:dyDescent="0.35"/>
  <cols>
    <col min="1" max="1" width="1.90625" customWidth="1"/>
    <col min="2" max="2" width="19.81640625" style="2" customWidth="1"/>
    <col min="3" max="3" width="6.6328125" style="2" customWidth="1"/>
    <col min="4" max="4" width="2.90625" customWidth="1"/>
    <col min="5" max="5" width="8.7265625" style="1"/>
    <col min="6" max="6" width="20.453125" style="2" customWidth="1"/>
    <col min="7" max="8" width="7.6328125" style="4" customWidth="1"/>
    <col min="9" max="9" width="8.1796875" style="2" customWidth="1"/>
    <col min="10" max="10" width="2.81640625" customWidth="1"/>
    <col min="11" max="11" width="16.7265625" customWidth="1"/>
    <col min="12" max="12" width="7.453125" customWidth="1"/>
  </cols>
  <sheetData>
    <row r="1" spans="1:12" x14ac:dyDescent="0.35">
      <c r="A1" s="85"/>
      <c r="B1" s="85"/>
      <c r="C1" s="85"/>
      <c r="D1" s="85"/>
      <c r="E1" s="86"/>
      <c r="F1" s="85"/>
      <c r="G1" s="87"/>
      <c r="H1" s="87"/>
      <c r="I1" s="85"/>
      <c r="J1" s="85"/>
      <c r="K1" s="85"/>
      <c r="L1" s="85"/>
    </row>
    <row r="2" spans="1:12" ht="15" thickBot="1" x14ac:dyDescent="0.4">
      <c r="A2" s="85"/>
      <c r="B2" s="88" t="s">
        <v>72</v>
      </c>
      <c r="C2" s="88"/>
      <c r="D2" s="85"/>
      <c r="E2" s="89" t="s">
        <v>35</v>
      </c>
      <c r="F2" s="89" t="s">
        <v>36</v>
      </c>
      <c r="G2" s="90" t="s">
        <v>67</v>
      </c>
      <c r="H2" s="90" t="s">
        <v>37</v>
      </c>
      <c r="I2" s="89" t="s">
        <v>38</v>
      </c>
      <c r="J2" s="85"/>
      <c r="K2" s="88" t="s">
        <v>73</v>
      </c>
      <c r="L2" s="88"/>
    </row>
    <row r="3" spans="1:12" ht="15" thickBot="1" x14ac:dyDescent="0.4">
      <c r="A3" s="85"/>
      <c r="B3" s="85"/>
      <c r="C3" s="85"/>
      <c r="D3" s="85"/>
      <c r="E3" s="86">
        <v>1120</v>
      </c>
      <c r="F3" s="85" t="s">
        <v>10</v>
      </c>
      <c r="G3" s="87">
        <v>0</v>
      </c>
      <c r="H3" s="87">
        <v>100</v>
      </c>
      <c r="I3" s="91">
        <f>H3/H$32</f>
        <v>4.4326241134751776E-3</v>
      </c>
      <c r="J3" s="85"/>
      <c r="K3" s="85"/>
      <c r="L3" s="85"/>
    </row>
    <row r="4" spans="1:12" x14ac:dyDescent="0.35">
      <c r="A4" s="85"/>
      <c r="B4" s="92" t="s">
        <v>8</v>
      </c>
      <c r="C4" s="93">
        <v>85</v>
      </c>
      <c r="D4" s="85"/>
      <c r="E4" s="86">
        <v>1130</v>
      </c>
      <c r="F4" s="85" t="s">
        <v>11</v>
      </c>
      <c r="G4" s="87">
        <v>0</v>
      </c>
      <c r="H4" s="87">
        <v>730</v>
      </c>
      <c r="I4" s="91">
        <f>H4/H$32</f>
        <v>3.2358156028368792E-2</v>
      </c>
      <c r="J4" s="85"/>
      <c r="K4" s="92" t="s">
        <v>61</v>
      </c>
      <c r="L4" s="94">
        <v>21160</v>
      </c>
    </row>
    <row r="5" spans="1:12" x14ac:dyDescent="0.35">
      <c r="A5" s="85"/>
      <c r="B5" s="95" t="s">
        <v>0</v>
      </c>
      <c r="C5" s="118">
        <v>0</v>
      </c>
      <c r="D5" s="85"/>
      <c r="E5" s="86">
        <v>1170</v>
      </c>
      <c r="F5" s="85" t="s">
        <v>64</v>
      </c>
      <c r="G5" s="87">
        <v>0</v>
      </c>
      <c r="H5" s="87">
        <v>650</v>
      </c>
      <c r="I5" s="91">
        <f>H5/H$32</f>
        <v>2.8812056737588652E-2</v>
      </c>
      <c r="J5" s="85"/>
      <c r="K5" s="95" t="s">
        <v>62</v>
      </c>
      <c r="L5" s="96">
        <v>29</v>
      </c>
    </row>
    <row r="6" spans="1:12" ht="15" thickBot="1" x14ac:dyDescent="0.4">
      <c r="A6" s="85"/>
      <c r="B6" s="97" t="s">
        <v>1</v>
      </c>
      <c r="C6" s="98">
        <f>SUM(C4:C5)</f>
        <v>85</v>
      </c>
      <c r="D6" s="85"/>
      <c r="E6" s="86">
        <v>1180</v>
      </c>
      <c r="F6" s="85" t="s">
        <v>65</v>
      </c>
      <c r="G6" s="87">
        <v>0</v>
      </c>
      <c r="H6" s="87"/>
      <c r="I6" s="91">
        <f>H6/H$32</f>
        <v>0</v>
      </c>
      <c r="J6" s="85"/>
      <c r="K6" s="95" t="s">
        <v>86</v>
      </c>
      <c r="L6" s="99">
        <f>L4/L5</f>
        <v>729.65517241379314</v>
      </c>
    </row>
    <row r="7" spans="1:12" ht="15" thickBot="1" x14ac:dyDescent="0.4">
      <c r="A7" s="85"/>
      <c r="B7" s="85"/>
      <c r="C7" s="85"/>
      <c r="D7" s="85"/>
      <c r="E7" s="86">
        <v>1190</v>
      </c>
      <c r="F7" s="85" t="s">
        <v>66</v>
      </c>
      <c r="G7" s="87">
        <v>0</v>
      </c>
      <c r="H7" s="87">
        <v>0</v>
      </c>
      <c r="I7" s="91">
        <f>H7/H$32</f>
        <v>0</v>
      </c>
      <c r="J7" s="85"/>
      <c r="K7" s="95" t="s">
        <v>70</v>
      </c>
      <c r="L7" s="96">
        <v>32</v>
      </c>
    </row>
    <row r="8" spans="1:12" x14ac:dyDescent="0.35">
      <c r="A8" s="85"/>
      <c r="B8" s="92" t="s">
        <v>2</v>
      </c>
      <c r="C8" s="93">
        <v>23</v>
      </c>
      <c r="D8" s="85"/>
      <c r="E8" s="86"/>
      <c r="F8" s="100" t="s">
        <v>39</v>
      </c>
      <c r="G8" s="101">
        <f>SUM(G3:G7)</f>
        <v>0</v>
      </c>
      <c r="H8" s="101">
        <f>SUM(H3:H7)</f>
        <v>1480</v>
      </c>
      <c r="I8" s="102">
        <f>SUM(I3:I7)</f>
        <v>6.5602836879432622E-2</v>
      </c>
      <c r="J8" s="85"/>
      <c r="K8" s="95" t="s">
        <v>71</v>
      </c>
      <c r="L8" s="103">
        <f>(L5-L7)*L6</f>
        <v>-2188.9655172413795</v>
      </c>
    </row>
    <row r="9" spans="1:12" x14ac:dyDescent="0.35">
      <c r="A9" s="85"/>
      <c r="B9" s="95" t="s">
        <v>3</v>
      </c>
      <c r="C9" s="96">
        <f>C4-C8</f>
        <v>62</v>
      </c>
      <c r="D9" s="85"/>
      <c r="E9" s="86"/>
      <c r="F9" s="100"/>
      <c r="G9" s="101"/>
      <c r="H9" s="101"/>
      <c r="I9" s="104"/>
      <c r="J9" s="85"/>
      <c r="K9" s="95" t="s">
        <v>63</v>
      </c>
      <c r="L9" s="99">
        <v>18700</v>
      </c>
    </row>
    <row r="10" spans="1:12" x14ac:dyDescent="0.35">
      <c r="A10" s="85"/>
      <c r="B10" s="95" t="s">
        <v>0</v>
      </c>
      <c r="C10" s="96">
        <f>C5</f>
        <v>0</v>
      </c>
      <c r="D10" s="85"/>
      <c r="E10" s="89" t="s">
        <v>35</v>
      </c>
      <c r="F10" s="89" t="s">
        <v>36</v>
      </c>
      <c r="G10" s="90" t="s">
        <v>67</v>
      </c>
      <c r="H10" s="90" t="s">
        <v>37</v>
      </c>
      <c r="I10" s="89" t="s">
        <v>38</v>
      </c>
      <c r="J10" s="85"/>
      <c r="K10" s="95" t="s">
        <v>87</v>
      </c>
      <c r="L10" s="121">
        <f>L9-L4</f>
        <v>-2460</v>
      </c>
    </row>
    <row r="11" spans="1:12" x14ac:dyDescent="0.35">
      <c r="A11" s="85"/>
      <c r="B11" s="95" t="s">
        <v>60</v>
      </c>
      <c r="C11" s="105">
        <v>0.8</v>
      </c>
      <c r="D11" s="85"/>
      <c r="E11" s="86">
        <v>7300</v>
      </c>
      <c r="F11" s="85" t="s">
        <v>15</v>
      </c>
      <c r="G11" s="87">
        <v>2000</v>
      </c>
      <c r="H11" s="119">
        <v>5000</v>
      </c>
      <c r="I11" s="91">
        <f>H11/H$32</f>
        <v>0.22163120567375885</v>
      </c>
      <c r="J11" s="85"/>
      <c r="K11" s="95" t="s">
        <v>88</v>
      </c>
      <c r="L11" s="103">
        <f>L10*3</f>
        <v>-7380</v>
      </c>
    </row>
    <row r="12" spans="1:12" ht="15" thickBot="1" x14ac:dyDescent="0.4">
      <c r="A12" s="85"/>
      <c r="B12" s="97" t="s">
        <v>81</v>
      </c>
      <c r="C12" s="98">
        <f>INT(SUM(C8:C9) + (C11*C10))</f>
        <v>85</v>
      </c>
      <c r="D12" s="85"/>
      <c r="E12" s="86">
        <v>7000</v>
      </c>
      <c r="F12" s="85" t="s">
        <v>16</v>
      </c>
      <c r="G12" s="87">
        <v>300</v>
      </c>
      <c r="H12" s="87">
        <v>0</v>
      </c>
      <c r="I12" s="91">
        <f>H12/H$32</f>
        <v>0</v>
      </c>
      <c r="J12" s="85"/>
      <c r="K12" s="97" t="s">
        <v>85</v>
      </c>
      <c r="L12" s="120">
        <f>L11/C9</f>
        <v>-119.03225806451613</v>
      </c>
    </row>
    <row r="13" spans="1:12" ht="15" thickBot="1" x14ac:dyDescent="0.4">
      <c r="A13" s="85"/>
      <c r="B13" s="85"/>
      <c r="C13" s="85"/>
      <c r="D13" s="85"/>
      <c r="E13" s="86">
        <v>7100</v>
      </c>
      <c r="F13" s="85" t="s">
        <v>90</v>
      </c>
      <c r="G13" s="87">
        <v>0</v>
      </c>
      <c r="H13" s="87">
        <v>1000</v>
      </c>
      <c r="I13" s="91">
        <f>H13/H$32</f>
        <v>4.4326241134751775E-2</v>
      </c>
      <c r="J13" s="85"/>
      <c r="K13" s="85"/>
      <c r="L13" s="85"/>
    </row>
    <row r="14" spans="1:12" x14ac:dyDescent="0.35">
      <c r="A14" s="85"/>
      <c r="B14" s="92" t="s">
        <v>4</v>
      </c>
      <c r="C14" s="107">
        <f>H32</f>
        <v>22560</v>
      </c>
      <c r="D14" s="85"/>
      <c r="E14" s="86">
        <v>7500</v>
      </c>
      <c r="F14" s="85" t="s">
        <v>17</v>
      </c>
      <c r="G14" s="87">
        <v>400</v>
      </c>
      <c r="H14" s="87">
        <v>600</v>
      </c>
      <c r="I14" s="91">
        <f>H14/H$32</f>
        <v>2.6595744680851064E-2</v>
      </c>
      <c r="J14" s="85"/>
      <c r="K14" s="85"/>
      <c r="L14" s="85"/>
    </row>
    <row r="15" spans="1:12" ht="15" thickBot="1" x14ac:dyDescent="0.4">
      <c r="A15" s="85"/>
      <c r="B15" s="108" t="s">
        <v>5</v>
      </c>
      <c r="C15" s="109">
        <f>C14/C12</f>
        <v>265.41176470588238</v>
      </c>
      <c r="D15" s="85"/>
      <c r="E15" s="86">
        <v>7510</v>
      </c>
      <c r="F15" s="85" t="s">
        <v>18</v>
      </c>
      <c r="G15" s="87">
        <v>400</v>
      </c>
      <c r="H15" s="87">
        <v>250</v>
      </c>
      <c r="I15" s="91">
        <f>H15/H$32</f>
        <v>1.1081560283687944E-2</v>
      </c>
      <c r="J15" s="85"/>
      <c r="K15" s="85"/>
      <c r="L15" s="85"/>
    </row>
    <row r="16" spans="1:12" ht="15" thickBot="1" x14ac:dyDescent="0.4">
      <c r="A16" s="85"/>
      <c r="B16" s="85"/>
      <c r="C16" s="85"/>
      <c r="D16" s="85"/>
      <c r="E16" s="86">
        <v>7040</v>
      </c>
      <c r="F16" s="85" t="s">
        <v>19</v>
      </c>
      <c r="G16" s="87">
        <v>400</v>
      </c>
      <c r="H16" s="87">
        <v>0</v>
      </c>
      <c r="I16" s="91">
        <f>H16/H$32</f>
        <v>0</v>
      </c>
      <c r="J16" s="85"/>
      <c r="K16" s="85"/>
      <c r="L16" s="85"/>
    </row>
    <row r="17" spans="1:12" ht="15" thickBot="1" x14ac:dyDescent="0.4">
      <c r="A17" s="85"/>
      <c r="B17" s="110" t="s">
        <v>6</v>
      </c>
      <c r="C17" s="111">
        <v>0.05</v>
      </c>
      <c r="D17" s="85"/>
      <c r="E17" s="86">
        <v>7050</v>
      </c>
      <c r="F17" s="85" t="s">
        <v>20</v>
      </c>
      <c r="G17" s="87">
        <v>250</v>
      </c>
      <c r="H17" s="87">
        <v>0</v>
      </c>
      <c r="I17" s="91">
        <f>H17/H$32</f>
        <v>0</v>
      </c>
      <c r="J17" s="85"/>
      <c r="K17" s="85"/>
      <c r="L17" s="85"/>
    </row>
    <row r="18" spans="1:12" ht="15" thickBot="1" x14ac:dyDescent="0.4">
      <c r="A18" s="85"/>
      <c r="B18" s="85"/>
      <c r="C18" s="85"/>
      <c r="D18" s="85"/>
      <c r="E18" s="86">
        <v>7060</v>
      </c>
      <c r="F18" s="85" t="s">
        <v>21</v>
      </c>
      <c r="G18" s="87">
        <v>1000</v>
      </c>
      <c r="H18" s="87">
        <v>500</v>
      </c>
      <c r="I18" s="91">
        <f>H18/H$32</f>
        <v>2.2163120567375887E-2</v>
      </c>
      <c r="J18" s="85"/>
      <c r="K18" s="85"/>
      <c r="L18" s="85"/>
    </row>
    <row r="19" spans="1:12" x14ac:dyDescent="0.35">
      <c r="A19" s="85"/>
      <c r="B19" s="112" t="s">
        <v>77</v>
      </c>
      <c r="C19" s="113">
        <f>(1-C17)*C15</f>
        <v>252.14117647058825</v>
      </c>
      <c r="D19" s="85"/>
      <c r="E19" s="86">
        <v>7070</v>
      </c>
      <c r="F19" s="85" t="s">
        <v>22</v>
      </c>
      <c r="G19" s="87">
        <v>800</v>
      </c>
      <c r="H19" s="87">
        <v>1530</v>
      </c>
      <c r="I19" s="91">
        <f>H19/H$32</f>
        <v>6.7819148936170207E-2</v>
      </c>
      <c r="J19" s="85"/>
      <c r="K19" s="85"/>
      <c r="L19" s="85"/>
    </row>
    <row r="20" spans="1:12" x14ac:dyDescent="0.35">
      <c r="A20" s="85"/>
      <c r="B20" s="95" t="s">
        <v>7</v>
      </c>
      <c r="C20" s="103">
        <f>(H32-(C19*C8))/(C9 + (C10*C11))</f>
        <v>270.33472485768499</v>
      </c>
      <c r="D20" s="85"/>
      <c r="E20" s="86">
        <v>7080</v>
      </c>
      <c r="F20" s="85" t="s">
        <v>23</v>
      </c>
      <c r="G20" s="87">
        <v>300</v>
      </c>
      <c r="H20" s="87">
        <v>0</v>
      </c>
      <c r="I20" s="91">
        <f>H20/H$32</f>
        <v>0</v>
      </c>
      <c r="J20" s="85"/>
      <c r="K20" s="85"/>
      <c r="L20" s="85"/>
    </row>
    <row r="21" spans="1:12" x14ac:dyDescent="0.35">
      <c r="A21" s="85"/>
      <c r="B21" s="95" t="s">
        <v>74</v>
      </c>
      <c r="C21" s="103">
        <f>IF(L11&lt;=0,-L12,0)</f>
        <v>119.03225806451613</v>
      </c>
      <c r="D21" s="85"/>
      <c r="E21" s="86">
        <v>7090</v>
      </c>
      <c r="F21" s="85" t="s">
        <v>24</v>
      </c>
      <c r="G21" s="87">
        <v>500</v>
      </c>
      <c r="H21" s="87">
        <v>0</v>
      </c>
      <c r="I21" s="91">
        <f>H21/H$32</f>
        <v>0</v>
      </c>
      <c r="J21" s="85"/>
      <c r="K21" s="85"/>
      <c r="L21" s="85"/>
    </row>
    <row r="22" spans="1:12" x14ac:dyDescent="0.35">
      <c r="A22" s="85"/>
      <c r="B22" s="95" t="s">
        <v>89</v>
      </c>
      <c r="C22" s="103">
        <f>IF(L12&gt;0,-L11/C8,0)</f>
        <v>0</v>
      </c>
      <c r="D22" s="85"/>
      <c r="E22" s="86">
        <v>7100</v>
      </c>
      <c r="F22" s="85" t="s">
        <v>25</v>
      </c>
      <c r="G22" s="87">
        <v>300</v>
      </c>
      <c r="H22" s="87">
        <v>0</v>
      </c>
      <c r="I22" s="91">
        <f>H22/H$32</f>
        <v>0</v>
      </c>
      <c r="J22" s="85"/>
      <c r="K22" s="85"/>
      <c r="L22" s="85"/>
    </row>
    <row r="23" spans="1:12" x14ac:dyDescent="0.35">
      <c r="A23" s="85"/>
      <c r="B23" s="114" t="s">
        <v>75</v>
      </c>
      <c r="C23" s="115">
        <f>C20+C21</f>
        <v>389.36698292220115</v>
      </c>
      <c r="D23" s="85"/>
      <c r="E23" s="86">
        <v>7120</v>
      </c>
      <c r="F23" s="85" t="s">
        <v>26</v>
      </c>
      <c r="G23" s="87">
        <v>400</v>
      </c>
      <c r="H23" s="87">
        <v>0</v>
      </c>
      <c r="I23" s="91">
        <f>H23/H$32</f>
        <v>0</v>
      </c>
      <c r="J23" s="85"/>
      <c r="K23" s="85"/>
      <c r="L23" s="85"/>
    </row>
    <row r="24" spans="1:12" ht="15" thickBot="1" x14ac:dyDescent="0.4">
      <c r="A24" s="85"/>
      <c r="B24" s="97" t="s">
        <v>76</v>
      </c>
      <c r="C24" s="106">
        <f>C20</f>
        <v>270.33472485768499</v>
      </c>
      <c r="D24" s="85"/>
      <c r="E24" s="86">
        <v>7130</v>
      </c>
      <c r="F24" s="85" t="s">
        <v>27</v>
      </c>
      <c r="G24" s="87">
        <v>1400</v>
      </c>
      <c r="H24" s="87">
        <v>0</v>
      </c>
      <c r="I24" s="91">
        <f>H24/H$32</f>
        <v>0</v>
      </c>
      <c r="J24" s="85"/>
      <c r="K24" s="85"/>
      <c r="L24" s="85"/>
    </row>
    <row r="25" spans="1:12" x14ac:dyDescent="0.35">
      <c r="A25" s="85"/>
      <c r="B25" s="85"/>
      <c r="C25" s="85"/>
      <c r="D25" s="85"/>
      <c r="E25" s="86">
        <v>7140</v>
      </c>
      <c r="F25" s="85" t="s">
        <v>28</v>
      </c>
      <c r="G25" s="87">
        <v>400</v>
      </c>
      <c r="H25" s="87">
        <v>0</v>
      </c>
      <c r="I25" s="91">
        <f>H25/H$32</f>
        <v>0</v>
      </c>
      <c r="J25" s="85"/>
      <c r="K25" s="85"/>
      <c r="L25" s="85"/>
    </row>
    <row r="26" spans="1:12" ht="15" thickBot="1" x14ac:dyDescent="0.4">
      <c r="A26" s="116"/>
      <c r="B26" s="85"/>
      <c r="C26" s="85"/>
      <c r="D26" s="85"/>
      <c r="E26" s="86">
        <v>7150</v>
      </c>
      <c r="F26" s="85" t="s">
        <v>29</v>
      </c>
      <c r="G26" s="87">
        <v>3200</v>
      </c>
      <c r="H26" s="119">
        <v>0</v>
      </c>
      <c r="I26" s="91">
        <f>H26/H$32</f>
        <v>0</v>
      </c>
      <c r="J26" s="85"/>
      <c r="K26" s="85"/>
      <c r="L26" s="85"/>
    </row>
    <row r="27" spans="1:12" x14ac:dyDescent="0.35">
      <c r="A27" s="116"/>
      <c r="B27" s="112" t="s">
        <v>84</v>
      </c>
      <c r="C27" s="117">
        <f>C19*C8</f>
        <v>5799.2470588235301</v>
      </c>
      <c r="D27" s="85"/>
      <c r="E27" s="86">
        <v>7160</v>
      </c>
      <c r="F27" s="85" t="s">
        <v>30</v>
      </c>
      <c r="G27" s="87">
        <v>200</v>
      </c>
      <c r="H27" s="87">
        <v>0</v>
      </c>
      <c r="I27" s="91">
        <f>H27/H$32</f>
        <v>0</v>
      </c>
      <c r="J27" s="85"/>
      <c r="K27" s="85"/>
      <c r="L27" s="85"/>
    </row>
    <row r="28" spans="1:12" x14ac:dyDescent="0.35">
      <c r="A28" s="116"/>
      <c r="B28" s="114" t="s">
        <v>82</v>
      </c>
      <c r="C28" s="115">
        <f>C9*C23</f>
        <v>24140.75294117647</v>
      </c>
      <c r="D28" s="85"/>
      <c r="E28" s="86">
        <v>7170</v>
      </c>
      <c r="F28" s="85" t="s">
        <v>68</v>
      </c>
      <c r="G28" s="87">
        <v>1400</v>
      </c>
      <c r="H28" s="87"/>
      <c r="I28" s="91">
        <f>H28/H$32</f>
        <v>0</v>
      </c>
      <c r="J28" s="85"/>
      <c r="K28" s="85"/>
      <c r="L28" s="85"/>
    </row>
    <row r="29" spans="1:12" x14ac:dyDescent="0.35">
      <c r="A29" s="116"/>
      <c r="B29" s="114" t="s">
        <v>83</v>
      </c>
      <c r="C29" s="115">
        <f>C10*C11*C24</f>
        <v>0</v>
      </c>
      <c r="D29" s="85"/>
      <c r="E29" s="86">
        <v>7180</v>
      </c>
      <c r="F29" s="85" t="s">
        <v>69</v>
      </c>
      <c r="G29" s="87">
        <v>2300</v>
      </c>
      <c r="H29" s="87"/>
      <c r="I29" s="91">
        <f>H29/H$32</f>
        <v>0</v>
      </c>
      <c r="J29" s="85"/>
      <c r="K29" s="85"/>
      <c r="L29" s="85"/>
    </row>
    <row r="30" spans="1:12" x14ac:dyDescent="0.35">
      <c r="A30" s="116"/>
      <c r="B30" s="95" t="s">
        <v>79</v>
      </c>
      <c r="C30" s="103">
        <f>SUM(C27:C29)</f>
        <v>29940</v>
      </c>
      <c r="D30" s="85"/>
      <c r="E30" s="86">
        <v>7190</v>
      </c>
      <c r="F30" s="85" t="s">
        <v>32</v>
      </c>
      <c r="G30" s="87">
        <v>11000</v>
      </c>
      <c r="H30" s="87">
        <v>12000</v>
      </c>
      <c r="I30" s="91">
        <f t="shared" ref="I30" si="0">H30/H$32</f>
        <v>0.53191489361702127</v>
      </c>
      <c r="J30" s="85"/>
      <c r="K30" s="85"/>
      <c r="L30" s="85"/>
    </row>
    <row r="31" spans="1:12" x14ac:dyDescent="0.35">
      <c r="A31" s="116"/>
      <c r="B31" s="114" t="s">
        <v>78</v>
      </c>
      <c r="C31" s="115">
        <f>L11</f>
        <v>-7380</v>
      </c>
      <c r="D31" s="85"/>
      <c r="E31" s="86">
        <v>7200</v>
      </c>
      <c r="F31" s="85" t="s">
        <v>33</v>
      </c>
      <c r="G31" s="87">
        <v>100</v>
      </c>
      <c r="H31" s="87">
        <v>200</v>
      </c>
      <c r="I31" s="91">
        <f>H31/H$32</f>
        <v>8.8652482269503553E-3</v>
      </c>
      <c r="J31" s="85"/>
      <c r="K31" s="85"/>
      <c r="L31" s="85"/>
    </row>
    <row r="32" spans="1:12" ht="15" thickBot="1" x14ac:dyDescent="0.4">
      <c r="A32" s="85"/>
      <c r="B32" s="97" t="s">
        <v>80</v>
      </c>
      <c r="C32" s="106">
        <f>SUM(C30:C31)</f>
        <v>22560</v>
      </c>
      <c r="D32" s="85"/>
      <c r="E32" s="86"/>
      <c r="F32" s="100" t="s">
        <v>34</v>
      </c>
      <c r="G32" s="101">
        <f>SUM(G11:G31)+SUM(G3:G7)</f>
        <v>27050</v>
      </c>
      <c r="H32" s="101">
        <f>SUM(H11:H31)+SUM(H3:H7)</f>
        <v>22560</v>
      </c>
      <c r="I32" s="102">
        <f>H32/H$32</f>
        <v>1</v>
      </c>
      <c r="J32" s="85"/>
      <c r="K32" s="85"/>
      <c r="L32" s="85"/>
    </row>
    <row r="33" spans="1:12" x14ac:dyDescent="0.35">
      <c r="A33" s="85"/>
      <c r="B33" s="85"/>
      <c r="C33" s="85"/>
      <c r="D33" s="85"/>
      <c r="E33" s="86"/>
      <c r="F33" s="85"/>
      <c r="G33" s="87"/>
      <c r="H33" s="87"/>
      <c r="I33" s="85"/>
      <c r="J33" s="85"/>
      <c r="K33" s="85"/>
      <c r="L33" s="85"/>
    </row>
    <row r="34" spans="1:12" x14ac:dyDescent="0.35">
      <c r="A34" s="85"/>
      <c r="B34" s="85"/>
      <c r="C34" s="85"/>
      <c r="D34" s="85"/>
      <c r="E34" s="86"/>
      <c r="F34" s="85"/>
      <c r="G34" s="87"/>
      <c r="H34" s="87"/>
      <c r="I34" s="85"/>
      <c r="J34" s="85"/>
      <c r="K34" s="85"/>
      <c r="L34" s="85"/>
    </row>
    <row r="35" spans="1:12" x14ac:dyDescent="0.35">
      <c r="B35" s="85"/>
      <c r="C35" s="85"/>
      <c r="E35" s="86"/>
      <c r="F35" s="85"/>
      <c r="G35" s="87"/>
      <c r="H35" s="87"/>
      <c r="I35" s="85"/>
    </row>
  </sheetData>
  <mergeCells count="2">
    <mergeCell ref="B2:C2"/>
    <mergeCell ref="K2:L2"/>
  </mergeCells>
  <pageMargins left="0.7" right="0.7" top="0.75" bottom="0.75" header="0.3" footer="0.3"/>
  <pageSetup orientation="landscape" r:id="rId1"/>
  <headerFooter>
    <oddHeader>&amp;C&amp;"-,Bold"Alpha Tau Omega - Iota Nu</oddHeader>
    <oddFooter>&amp;L&amp;8I certify that the chapter financial information provided above is both complete and accurate
Signed: _____________________________________________  Date: _____________________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8F5F-054E-4734-BF6C-D82E4F8F8530}">
  <dimension ref="A1"/>
  <sheetViews>
    <sheetView workbookViewId="0">
      <selection activeCell="H55" sqref="H5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88DE-30E2-40F8-9924-D57ACD487D7C}">
  <sheetPr>
    <pageSetUpPr fitToPage="1"/>
  </sheetPr>
  <dimension ref="A2:R36"/>
  <sheetViews>
    <sheetView zoomScale="150" zoomScaleNormal="150" workbookViewId="0">
      <selection activeCell="G43" sqref="G43"/>
    </sheetView>
  </sheetViews>
  <sheetFormatPr defaultRowHeight="12" x14ac:dyDescent="0.3"/>
  <cols>
    <col min="1" max="1" width="8.7265625" style="1"/>
    <col min="2" max="2" width="31.6328125" style="2" customWidth="1"/>
    <col min="3" max="3" width="8.26953125" style="4" customWidth="1"/>
    <col min="4" max="4" width="10.7265625" style="34" bestFit="1" customWidth="1"/>
    <col min="5" max="5" width="8.7265625" style="35"/>
    <col min="6" max="6" width="9.7265625" style="3" customWidth="1"/>
    <col min="7" max="7" width="8.7265625" style="36"/>
    <col min="8" max="8" width="1.7265625" style="36" customWidth="1"/>
    <col min="9" max="9" width="8.7265625" style="4"/>
    <col min="10" max="10" width="8.7265625" style="36"/>
    <col min="11" max="11" width="8.7265625" style="4"/>
    <col min="12" max="12" width="8.7265625" style="36"/>
    <col min="13" max="13" width="8.7265625" style="4"/>
    <col min="14" max="14" width="8.7265625" style="1"/>
    <col min="15" max="15" width="1.7265625" style="36" customWidth="1"/>
    <col min="16" max="16" width="10.36328125" style="2" customWidth="1"/>
    <col min="17" max="17" width="12.08984375" style="2" customWidth="1"/>
    <col min="18" max="18" width="10.08984375" style="2" bestFit="1" customWidth="1"/>
    <col min="19" max="16384" width="8.7265625" style="2"/>
  </cols>
  <sheetData>
    <row r="2" spans="1:18" x14ac:dyDescent="0.3">
      <c r="A2" s="6"/>
      <c r="B2" s="6"/>
      <c r="C2" s="7"/>
      <c r="D2" s="8" t="s">
        <v>54</v>
      </c>
      <c r="E2" s="9" t="s">
        <v>42</v>
      </c>
      <c r="F2" s="10" t="s">
        <v>43</v>
      </c>
      <c r="G2" s="11"/>
      <c r="H2" s="47"/>
      <c r="I2" s="37" t="s">
        <v>56</v>
      </c>
      <c r="J2" s="11"/>
      <c r="K2" s="37" t="s">
        <v>57</v>
      </c>
      <c r="L2" s="11"/>
      <c r="M2" s="37" t="s">
        <v>58</v>
      </c>
      <c r="N2" s="12"/>
      <c r="O2" s="45"/>
      <c r="P2" s="13" t="s">
        <v>44</v>
      </c>
      <c r="Q2" s="12" t="s">
        <v>45</v>
      </c>
      <c r="R2" s="14" t="s">
        <v>46</v>
      </c>
    </row>
    <row r="3" spans="1:18" x14ac:dyDescent="0.3">
      <c r="A3" s="5" t="s">
        <v>35</v>
      </c>
      <c r="B3" s="15" t="s">
        <v>40</v>
      </c>
      <c r="C3" s="16" t="s">
        <v>41</v>
      </c>
      <c r="D3" s="17" t="s">
        <v>41</v>
      </c>
      <c r="E3" s="18" t="s">
        <v>47</v>
      </c>
      <c r="F3" s="19" t="s">
        <v>59</v>
      </c>
      <c r="G3" s="20" t="s">
        <v>55</v>
      </c>
      <c r="H3" s="46"/>
      <c r="I3" s="16" t="s">
        <v>59</v>
      </c>
      <c r="J3" s="20" t="str">
        <f>I2&amp;" %"</f>
        <v>Jan %</v>
      </c>
      <c r="K3" s="16" t="s">
        <v>59</v>
      </c>
      <c r="L3" s="20" t="str">
        <f>K2&amp;" %"</f>
        <v>Feb %</v>
      </c>
      <c r="M3" s="16" t="s">
        <v>59</v>
      </c>
      <c r="N3" s="21" t="str">
        <f>M2&amp;" %"</f>
        <v>Mar %</v>
      </c>
      <c r="O3" s="46"/>
      <c r="P3" s="22" t="s">
        <v>48</v>
      </c>
      <c r="Q3" s="21" t="s">
        <v>48</v>
      </c>
      <c r="R3" s="23" t="s">
        <v>49</v>
      </c>
    </row>
    <row r="4" spans="1:18" x14ac:dyDescent="0.3">
      <c r="A4" s="1">
        <v>1110</v>
      </c>
      <c r="B4" s="2" t="s">
        <v>9</v>
      </c>
      <c r="C4" s="24">
        <v>650</v>
      </c>
      <c r="D4" s="25">
        <f t="shared" ref="D4:D9" si="0">C4/C$36</f>
        <v>2.2094549716475939E-2</v>
      </c>
      <c r="E4" s="26">
        <f t="shared" ref="E4:E6" si="1">IF(ISERROR(F4/C4),1,F4/C4)</f>
        <v>0</v>
      </c>
      <c r="F4" s="24">
        <f>I4+K4+M4</f>
        <v>0</v>
      </c>
      <c r="G4" s="27">
        <f>F4/F$35</f>
        <v>0</v>
      </c>
      <c r="H4" s="43"/>
      <c r="I4" s="24">
        <v>0</v>
      </c>
      <c r="J4" s="27">
        <v>0</v>
      </c>
      <c r="K4" s="24">
        <v>0</v>
      </c>
      <c r="L4" s="27">
        <v>0</v>
      </c>
      <c r="M4" s="24">
        <v>0</v>
      </c>
      <c r="N4" s="27">
        <v>0</v>
      </c>
      <c r="O4" s="43"/>
      <c r="P4" s="24"/>
      <c r="Q4" s="38">
        <v>650</v>
      </c>
      <c r="R4" s="28">
        <v>0</v>
      </c>
    </row>
    <row r="5" spans="1:18" x14ac:dyDescent="0.3">
      <c r="A5" s="1">
        <v>1120</v>
      </c>
      <c r="B5" s="2" t="s">
        <v>10</v>
      </c>
      <c r="C5" s="24">
        <v>750</v>
      </c>
      <c r="D5" s="25">
        <f t="shared" si="0"/>
        <v>2.5493711211318392E-2</v>
      </c>
      <c r="E5" s="26">
        <f t="shared" si="1"/>
        <v>0</v>
      </c>
      <c r="F5" s="24">
        <f t="shared" ref="F5:F9" si="2">I5+K5+M5</f>
        <v>0</v>
      </c>
      <c r="G5" s="27">
        <f t="shared" ref="G5:G9" si="3">F5/F$35</f>
        <v>0</v>
      </c>
      <c r="H5" s="43"/>
      <c r="I5" s="24">
        <v>0</v>
      </c>
      <c r="J5" s="27">
        <v>0</v>
      </c>
      <c r="K5" s="24">
        <v>0</v>
      </c>
      <c r="L5" s="27">
        <v>0</v>
      </c>
      <c r="M5" s="24">
        <v>0</v>
      </c>
      <c r="N5" s="27">
        <v>0</v>
      </c>
      <c r="O5" s="43"/>
      <c r="P5" s="24"/>
      <c r="Q5" s="38">
        <v>750</v>
      </c>
      <c r="R5" s="28">
        <v>0</v>
      </c>
    </row>
    <row r="6" spans="1:18" x14ac:dyDescent="0.3">
      <c r="A6" s="1">
        <v>1130</v>
      </c>
      <c r="B6" s="2" t="s">
        <v>11</v>
      </c>
      <c r="C6" s="24">
        <v>650</v>
      </c>
      <c r="D6" s="25">
        <f t="shared" si="0"/>
        <v>2.2094549716475939E-2</v>
      </c>
      <c r="E6" s="26">
        <f t="shared" si="1"/>
        <v>0</v>
      </c>
      <c r="F6" s="24">
        <f t="shared" si="2"/>
        <v>0</v>
      </c>
      <c r="G6" s="27">
        <f t="shared" si="3"/>
        <v>0</v>
      </c>
      <c r="H6" s="43"/>
      <c r="I6" s="24">
        <v>0</v>
      </c>
      <c r="J6" s="27">
        <v>0</v>
      </c>
      <c r="K6" s="24">
        <v>0</v>
      </c>
      <c r="L6" s="27">
        <v>0</v>
      </c>
      <c r="M6" s="24">
        <v>0</v>
      </c>
      <c r="N6" s="27">
        <v>0</v>
      </c>
      <c r="O6" s="43"/>
      <c r="P6" s="24"/>
      <c r="Q6" s="38">
        <v>650</v>
      </c>
      <c r="R6" s="28">
        <v>0</v>
      </c>
    </row>
    <row r="7" spans="1:18" x14ac:dyDescent="0.3">
      <c r="A7" s="1">
        <v>1140</v>
      </c>
      <c r="B7" s="2" t="s">
        <v>12</v>
      </c>
      <c r="C7" s="24">
        <v>0.01</v>
      </c>
      <c r="D7" s="25">
        <f t="shared" si="0"/>
        <v>3.3991614948424524E-7</v>
      </c>
      <c r="E7" s="26">
        <f>IF(ISERROR(F7/C7),1,F7/C7)</f>
        <v>0</v>
      </c>
      <c r="F7" s="24">
        <f t="shared" si="2"/>
        <v>0</v>
      </c>
      <c r="G7" s="27">
        <f t="shared" si="3"/>
        <v>0</v>
      </c>
      <c r="H7" s="43"/>
      <c r="I7" s="24">
        <v>0</v>
      </c>
      <c r="J7" s="27">
        <v>0</v>
      </c>
      <c r="K7" s="24">
        <v>0</v>
      </c>
      <c r="L7" s="27">
        <v>0</v>
      </c>
      <c r="M7" s="24">
        <v>0</v>
      </c>
      <c r="N7" s="27">
        <v>0</v>
      </c>
      <c r="O7" s="43"/>
      <c r="P7" s="24"/>
      <c r="Q7" s="38">
        <v>0</v>
      </c>
      <c r="R7" s="28">
        <v>0</v>
      </c>
    </row>
    <row r="8" spans="1:18" x14ac:dyDescent="0.3">
      <c r="A8" s="1">
        <v>1150</v>
      </c>
      <c r="B8" s="2" t="s">
        <v>13</v>
      </c>
      <c r="C8" s="24">
        <v>500</v>
      </c>
      <c r="D8" s="25">
        <f t="shared" si="0"/>
        <v>1.6995807474212261E-2</v>
      </c>
      <c r="E8" s="26">
        <f t="shared" ref="E8:E10" si="4">IF(ISERROR(F8/C8),1,F8/C8)</f>
        <v>0</v>
      </c>
      <c r="F8" s="24">
        <f t="shared" si="2"/>
        <v>0</v>
      </c>
      <c r="G8" s="27">
        <f t="shared" si="3"/>
        <v>0</v>
      </c>
      <c r="H8" s="43"/>
      <c r="I8" s="24">
        <v>0</v>
      </c>
      <c r="J8" s="27">
        <v>0</v>
      </c>
      <c r="K8" s="24">
        <v>0</v>
      </c>
      <c r="L8" s="27">
        <v>0</v>
      </c>
      <c r="M8" s="24">
        <v>0</v>
      </c>
      <c r="N8" s="27">
        <v>0</v>
      </c>
      <c r="O8" s="43"/>
      <c r="P8" s="24"/>
      <c r="Q8" s="38">
        <v>500</v>
      </c>
      <c r="R8" s="28">
        <v>0</v>
      </c>
    </row>
    <row r="9" spans="1:18" x14ac:dyDescent="0.3">
      <c r="A9" s="1">
        <v>1160</v>
      </c>
      <c r="B9" s="2" t="s">
        <v>14</v>
      </c>
      <c r="C9" s="24">
        <v>0.01</v>
      </c>
      <c r="D9" s="25">
        <f t="shared" si="0"/>
        <v>3.3991614948424524E-7</v>
      </c>
      <c r="E9" s="26">
        <f t="shared" si="4"/>
        <v>0</v>
      </c>
      <c r="F9" s="24">
        <f t="shared" si="2"/>
        <v>0</v>
      </c>
      <c r="G9" s="27">
        <f t="shared" si="3"/>
        <v>0</v>
      </c>
      <c r="H9" s="43"/>
      <c r="I9" s="24">
        <v>0</v>
      </c>
      <c r="J9" s="27">
        <v>0</v>
      </c>
      <c r="K9" s="24">
        <v>0</v>
      </c>
      <c r="L9" s="27">
        <v>0</v>
      </c>
      <c r="M9" s="24">
        <v>0</v>
      </c>
      <c r="N9" s="27">
        <v>0</v>
      </c>
      <c r="O9" s="43"/>
      <c r="P9" s="24"/>
      <c r="Q9" s="38">
        <v>0</v>
      </c>
      <c r="R9" s="28">
        <v>0</v>
      </c>
    </row>
    <row r="10" spans="1:18" x14ac:dyDescent="0.3">
      <c r="A10" s="63"/>
      <c r="B10" s="59" t="s">
        <v>39</v>
      </c>
      <c r="C10" s="48">
        <f>SUM(C4:C9)</f>
        <v>2550.0200000000004</v>
      </c>
      <c r="D10" s="49">
        <f>C10/C$36</f>
        <v>8.6679297950781511E-2</v>
      </c>
      <c r="E10" s="50">
        <f t="shared" si="4"/>
        <v>0</v>
      </c>
      <c r="F10" s="48"/>
      <c r="G10" s="51"/>
      <c r="H10" s="52"/>
      <c r="I10" s="48">
        <f>SUM(I4:I9)</f>
        <v>0</v>
      </c>
      <c r="J10" s="54"/>
      <c r="K10" s="48">
        <f>SUM(K4:K9)</f>
        <v>0</v>
      </c>
      <c r="L10" s="54"/>
      <c r="M10" s="48">
        <f>SUM(M4:M9)</f>
        <v>0</v>
      </c>
      <c r="N10" s="54"/>
      <c r="O10" s="52"/>
      <c r="P10" s="55"/>
      <c r="Q10" s="56"/>
      <c r="R10" s="57"/>
    </row>
    <row r="11" spans="1:18" x14ac:dyDescent="0.3">
      <c r="A11" s="63"/>
      <c r="B11" s="62" t="s">
        <v>50</v>
      </c>
      <c r="C11" s="78"/>
      <c r="D11" s="79"/>
      <c r="E11" s="31">
        <f>IF(ISERROR(F11/C11),1,F11/C11)</f>
        <v>1</v>
      </c>
      <c r="F11" s="42">
        <f>SUM(F4:F9)</f>
        <v>0</v>
      </c>
      <c r="G11" s="58">
        <f>F11/F$35</f>
        <v>0</v>
      </c>
      <c r="H11" s="44"/>
      <c r="I11" s="80"/>
      <c r="J11" s="81"/>
      <c r="K11" s="80"/>
      <c r="L11" s="81"/>
      <c r="M11" s="80"/>
      <c r="N11" s="81"/>
      <c r="O11" s="44"/>
      <c r="P11" s="82"/>
      <c r="Q11" s="83"/>
      <c r="R11" s="84"/>
    </row>
    <row r="12" spans="1:18" x14ac:dyDescent="0.3">
      <c r="C12" s="24"/>
      <c r="D12" s="25"/>
      <c r="E12" s="26"/>
      <c r="F12" s="24"/>
      <c r="G12" s="27"/>
      <c r="H12" s="43"/>
      <c r="I12" s="24"/>
      <c r="J12" s="27"/>
      <c r="K12" s="24"/>
      <c r="L12" s="27"/>
      <c r="M12" s="24"/>
      <c r="N12" s="27"/>
      <c r="O12" s="43"/>
      <c r="P12" s="39"/>
      <c r="Q12" s="40"/>
      <c r="R12" s="28"/>
    </row>
    <row r="13" spans="1:18" x14ac:dyDescent="0.3">
      <c r="A13" s="1">
        <v>7300</v>
      </c>
      <c r="B13" s="2" t="s">
        <v>15</v>
      </c>
      <c r="C13" s="24">
        <v>1000</v>
      </c>
      <c r="D13" s="25">
        <f>C13/C$36</f>
        <v>3.3991614948424523E-2</v>
      </c>
      <c r="E13" s="26">
        <f t="shared" ref="E13:E33" si="5">IF(ISERROR(F13/C13),1,F13/C13)</f>
        <v>0</v>
      </c>
      <c r="F13" s="24">
        <f t="shared" ref="F13:F33" si="6">I13+K13+M13</f>
        <v>0</v>
      </c>
      <c r="G13" s="27">
        <f t="shared" ref="G13:G35" si="7">F13/F$35</f>
        <v>0</v>
      </c>
      <c r="H13" s="43"/>
      <c r="I13" s="24">
        <v>0</v>
      </c>
      <c r="J13" s="27">
        <v>0</v>
      </c>
      <c r="K13" s="24">
        <v>0</v>
      </c>
      <c r="L13" s="27">
        <v>0</v>
      </c>
      <c r="M13" s="24">
        <v>0</v>
      </c>
      <c r="N13" s="27">
        <v>0</v>
      </c>
      <c r="O13" s="43"/>
      <c r="P13" s="24">
        <v>0</v>
      </c>
      <c r="Q13" s="38">
        <f t="shared" ref="Q13:Q14" si="8">P13+F13</f>
        <v>0</v>
      </c>
      <c r="R13" s="28">
        <v>0</v>
      </c>
    </row>
    <row r="14" spans="1:18" x14ac:dyDescent="0.3">
      <c r="A14" s="1">
        <v>7000</v>
      </c>
      <c r="B14" s="2" t="s">
        <v>16</v>
      </c>
      <c r="C14" s="24">
        <v>250</v>
      </c>
      <c r="D14" s="25">
        <f t="shared" ref="D14:D33" si="9">C14/C$36</f>
        <v>8.4979037371061307E-3</v>
      </c>
      <c r="E14" s="26">
        <f t="shared" si="5"/>
        <v>0</v>
      </c>
      <c r="F14" s="24">
        <f t="shared" si="6"/>
        <v>0</v>
      </c>
      <c r="G14" s="27">
        <f t="shared" si="7"/>
        <v>0</v>
      </c>
      <c r="H14" s="43"/>
      <c r="I14" s="24">
        <v>0</v>
      </c>
      <c r="J14" s="27">
        <v>0</v>
      </c>
      <c r="K14" s="24">
        <v>0</v>
      </c>
      <c r="L14" s="27">
        <v>0</v>
      </c>
      <c r="M14" s="24">
        <v>0</v>
      </c>
      <c r="N14" s="27">
        <v>0</v>
      </c>
      <c r="O14" s="43"/>
      <c r="P14" s="24">
        <v>0</v>
      </c>
      <c r="Q14" s="38">
        <f t="shared" si="8"/>
        <v>0</v>
      </c>
      <c r="R14" s="28">
        <v>0</v>
      </c>
    </row>
    <row r="15" spans="1:18" x14ac:dyDescent="0.3">
      <c r="A15" s="1">
        <v>7500</v>
      </c>
      <c r="B15" s="2" t="s">
        <v>17</v>
      </c>
      <c r="C15" s="24">
        <v>500</v>
      </c>
      <c r="D15" s="25">
        <f t="shared" si="9"/>
        <v>1.6995807474212261E-2</v>
      </c>
      <c r="E15" s="26">
        <f t="shared" si="5"/>
        <v>0</v>
      </c>
      <c r="F15" s="24">
        <f t="shared" si="6"/>
        <v>0</v>
      </c>
      <c r="G15" s="27">
        <f t="shared" si="7"/>
        <v>0</v>
      </c>
      <c r="H15" s="43"/>
      <c r="I15" s="24">
        <v>0</v>
      </c>
      <c r="J15" s="27">
        <v>0</v>
      </c>
      <c r="K15" s="24">
        <v>0</v>
      </c>
      <c r="L15" s="27">
        <v>0</v>
      </c>
      <c r="M15" s="24">
        <v>0</v>
      </c>
      <c r="N15" s="27">
        <v>0</v>
      </c>
      <c r="O15" s="43"/>
      <c r="P15" s="24">
        <v>0</v>
      </c>
      <c r="Q15" s="38">
        <f>P15+F15</f>
        <v>0</v>
      </c>
      <c r="R15" s="28">
        <v>0</v>
      </c>
    </row>
    <row r="16" spans="1:18" x14ac:dyDescent="0.3">
      <c r="A16" s="1">
        <v>7510</v>
      </c>
      <c r="B16" s="2" t="s">
        <v>18</v>
      </c>
      <c r="C16" s="24">
        <v>400</v>
      </c>
      <c r="D16" s="25">
        <f t="shared" si="9"/>
        <v>1.3596645979369808E-2</v>
      </c>
      <c r="E16" s="26">
        <f t="shared" si="5"/>
        <v>0.5</v>
      </c>
      <c r="F16" s="24">
        <f t="shared" si="6"/>
        <v>200</v>
      </c>
      <c r="G16" s="27">
        <f t="shared" si="7"/>
        <v>0.19646365422396855</v>
      </c>
      <c r="H16" s="43"/>
      <c r="I16" s="24">
        <v>0</v>
      </c>
      <c r="J16" s="27">
        <v>0</v>
      </c>
      <c r="K16" s="24">
        <v>100</v>
      </c>
      <c r="L16" s="27">
        <v>0</v>
      </c>
      <c r="M16" s="24">
        <v>100</v>
      </c>
      <c r="N16" s="27">
        <v>0</v>
      </c>
      <c r="O16" s="43"/>
      <c r="P16" s="24">
        <v>0</v>
      </c>
      <c r="Q16" s="38">
        <f t="shared" ref="Q16:Q33" si="10">P16+F16</f>
        <v>200</v>
      </c>
      <c r="R16" s="28">
        <v>0</v>
      </c>
    </row>
    <row r="17" spans="1:18" x14ac:dyDescent="0.3">
      <c r="A17" s="1">
        <v>7040</v>
      </c>
      <c r="B17" s="2" t="s">
        <v>19</v>
      </c>
      <c r="C17" s="24">
        <v>400</v>
      </c>
      <c r="D17" s="25">
        <f t="shared" si="9"/>
        <v>1.3596645979369808E-2</v>
      </c>
      <c r="E17" s="26">
        <f t="shared" si="5"/>
        <v>0.61250000000000004</v>
      </c>
      <c r="F17" s="24">
        <f t="shared" si="6"/>
        <v>245</v>
      </c>
      <c r="G17" s="27">
        <f t="shared" si="7"/>
        <v>0.2406679764243615</v>
      </c>
      <c r="H17" s="43"/>
      <c r="I17" s="24">
        <v>0</v>
      </c>
      <c r="J17" s="27">
        <v>0</v>
      </c>
      <c r="K17" s="24">
        <v>195</v>
      </c>
      <c r="L17" s="27">
        <v>0</v>
      </c>
      <c r="M17" s="24">
        <v>50</v>
      </c>
      <c r="N17" s="27">
        <v>0</v>
      </c>
      <c r="O17" s="43"/>
      <c r="P17" s="24">
        <v>0</v>
      </c>
      <c r="Q17" s="38">
        <f t="shared" si="10"/>
        <v>245</v>
      </c>
      <c r="R17" s="28">
        <v>0</v>
      </c>
    </row>
    <row r="18" spans="1:18" x14ac:dyDescent="0.3">
      <c r="A18" s="1">
        <v>7050</v>
      </c>
      <c r="B18" s="2" t="s">
        <v>20</v>
      </c>
      <c r="C18" s="24">
        <v>250</v>
      </c>
      <c r="D18" s="25">
        <f t="shared" si="9"/>
        <v>8.4979037371061307E-3</v>
      </c>
      <c r="E18" s="26">
        <f t="shared" si="5"/>
        <v>0</v>
      </c>
      <c r="F18" s="24">
        <f t="shared" si="6"/>
        <v>0</v>
      </c>
      <c r="G18" s="27">
        <f t="shared" si="7"/>
        <v>0</v>
      </c>
      <c r="H18" s="43"/>
      <c r="I18" s="24">
        <v>0</v>
      </c>
      <c r="J18" s="27">
        <v>0</v>
      </c>
      <c r="K18" s="24">
        <v>0</v>
      </c>
      <c r="L18" s="27">
        <v>0</v>
      </c>
      <c r="M18" s="24">
        <v>0</v>
      </c>
      <c r="N18" s="27">
        <v>0</v>
      </c>
      <c r="O18" s="43"/>
      <c r="P18" s="24">
        <v>0</v>
      </c>
      <c r="Q18" s="38">
        <f t="shared" si="10"/>
        <v>0</v>
      </c>
      <c r="R18" s="28">
        <v>0</v>
      </c>
    </row>
    <row r="19" spans="1:18" x14ac:dyDescent="0.3">
      <c r="A19" s="1">
        <v>7060</v>
      </c>
      <c r="B19" s="2" t="s">
        <v>21</v>
      </c>
      <c r="C19" s="24">
        <v>100</v>
      </c>
      <c r="D19" s="25">
        <f t="shared" si="9"/>
        <v>3.3991614948424521E-3</v>
      </c>
      <c r="E19" s="26">
        <f t="shared" si="5"/>
        <v>0</v>
      </c>
      <c r="F19" s="24">
        <f t="shared" si="6"/>
        <v>0</v>
      </c>
      <c r="G19" s="27">
        <f t="shared" si="7"/>
        <v>0</v>
      </c>
      <c r="H19" s="43"/>
      <c r="I19" s="24">
        <v>0</v>
      </c>
      <c r="J19" s="27">
        <v>0</v>
      </c>
      <c r="K19" s="24">
        <v>0</v>
      </c>
      <c r="L19" s="27">
        <v>0</v>
      </c>
      <c r="M19" s="24">
        <v>0</v>
      </c>
      <c r="N19" s="27">
        <v>0</v>
      </c>
      <c r="O19" s="43"/>
      <c r="P19" s="24">
        <v>0</v>
      </c>
      <c r="Q19" s="38">
        <f t="shared" si="10"/>
        <v>0</v>
      </c>
      <c r="R19" s="28">
        <v>0</v>
      </c>
    </row>
    <row r="20" spans="1:18" x14ac:dyDescent="0.3">
      <c r="A20" s="1">
        <v>7070</v>
      </c>
      <c r="B20" s="2" t="s">
        <v>22</v>
      </c>
      <c r="C20" s="24">
        <v>560</v>
      </c>
      <c r="D20" s="25">
        <f t="shared" si="9"/>
        <v>1.9035304371117733E-2</v>
      </c>
      <c r="E20" s="26">
        <f t="shared" si="5"/>
        <v>1</v>
      </c>
      <c r="F20" s="24">
        <f t="shared" si="6"/>
        <v>560</v>
      </c>
      <c r="G20" s="27">
        <f t="shared" si="7"/>
        <v>0.55009823182711204</v>
      </c>
      <c r="H20" s="43"/>
      <c r="I20" s="24">
        <v>560</v>
      </c>
      <c r="J20" s="27">
        <v>0</v>
      </c>
      <c r="K20" s="24">
        <v>0</v>
      </c>
      <c r="L20" s="27">
        <v>0</v>
      </c>
      <c r="M20" s="24">
        <v>0</v>
      </c>
      <c r="N20" s="27">
        <v>0</v>
      </c>
      <c r="O20" s="43"/>
      <c r="P20" s="24">
        <v>0</v>
      </c>
      <c r="Q20" s="38">
        <f t="shared" si="10"/>
        <v>560</v>
      </c>
      <c r="R20" s="28">
        <v>0</v>
      </c>
    </row>
    <row r="21" spans="1:18" x14ac:dyDescent="0.3">
      <c r="A21" s="1">
        <v>7080</v>
      </c>
      <c r="B21" s="2" t="s">
        <v>23</v>
      </c>
      <c r="C21" s="24">
        <v>350</v>
      </c>
      <c r="D21" s="25">
        <f t="shared" si="9"/>
        <v>1.1897065231948582E-2</v>
      </c>
      <c r="E21" s="26">
        <f t="shared" si="5"/>
        <v>0</v>
      </c>
      <c r="F21" s="24">
        <f t="shared" si="6"/>
        <v>0</v>
      </c>
      <c r="G21" s="27">
        <f t="shared" si="7"/>
        <v>0</v>
      </c>
      <c r="H21" s="43"/>
      <c r="I21" s="24">
        <v>0</v>
      </c>
      <c r="J21" s="27">
        <v>0</v>
      </c>
      <c r="K21" s="24">
        <v>0</v>
      </c>
      <c r="L21" s="27">
        <v>0</v>
      </c>
      <c r="M21" s="24">
        <v>0</v>
      </c>
      <c r="N21" s="27">
        <v>0</v>
      </c>
      <c r="O21" s="43"/>
      <c r="P21" s="24">
        <v>0</v>
      </c>
      <c r="Q21" s="38">
        <f t="shared" si="10"/>
        <v>0</v>
      </c>
      <c r="R21" s="28">
        <v>0</v>
      </c>
    </row>
    <row r="22" spans="1:18" x14ac:dyDescent="0.3">
      <c r="A22" s="1">
        <v>7090</v>
      </c>
      <c r="B22" s="2" t="s">
        <v>24</v>
      </c>
      <c r="C22" s="24">
        <v>1500</v>
      </c>
      <c r="D22" s="25">
        <f t="shared" si="9"/>
        <v>5.0987422422636784E-2</v>
      </c>
      <c r="E22" s="26">
        <f t="shared" si="5"/>
        <v>0</v>
      </c>
      <c r="F22" s="24">
        <f t="shared" si="6"/>
        <v>0</v>
      </c>
      <c r="G22" s="27">
        <f t="shared" si="7"/>
        <v>0</v>
      </c>
      <c r="H22" s="43"/>
      <c r="I22" s="24">
        <v>0</v>
      </c>
      <c r="J22" s="27">
        <v>0</v>
      </c>
      <c r="K22" s="24">
        <v>0</v>
      </c>
      <c r="L22" s="27">
        <v>0</v>
      </c>
      <c r="M22" s="24">
        <v>0</v>
      </c>
      <c r="N22" s="27">
        <v>0</v>
      </c>
      <c r="O22" s="43"/>
      <c r="P22" s="24">
        <v>0</v>
      </c>
      <c r="Q22" s="38">
        <f t="shared" si="10"/>
        <v>0</v>
      </c>
      <c r="R22" s="28">
        <v>0</v>
      </c>
    </row>
    <row r="23" spans="1:18" x14ac:dyDescent="0.3">
      <c r="A23" s="1">
        <v>7100</v>
      </c>
      <c r="B23" s="2" t="s">
        <v>25</v>
      </c>
      <c r="C23" s="24">
        <v>700</v>
      </c>
      <c r="D23" s="25">
        <f t="shared" si="9"/>
        <v>2.3794130463897164E-2</v>
      </c>
      <c r="E23" s="26">
        <f t="shared" si="5"/>
        <v>0</v>
      </c>
      <c r="F23" s="24">
        <f t="shared" si="6"/>
        <v>0</v>
      </c>
      <c r="G23" s="27">
        <f t="shared" si="7"/>
        <v>0</v>
      </c>
      <c r="H23" s="43"/>
      <c r="I23" s="24">
        <v>0</v>
      </c>
      <c r="J23" s="27">
        <v>0</v>
      </c>
      <c r="K23" s="24">
        <v>0</v>
      </c>
      <c r="L23" s="27">
        <v>0</v>
      </c>
      <c r="M23" s="24">
        <v>0</v>
      </c>
      <c r="N23" s="27">
        <v>0</v>
      </c>
      <c r="O23" s="43"/>
      <c r="P23" s="24">
        <v>0</v>
      </c>
      <c r="Q23" s="38">
        <f t="shared" si="10"/>
        <v>0</v>
      </c>
      <c r="R23" s="28">
        <v>0</v>
      </c>
    </row>
    <row r="24" spans="1:18" hidden="1" x14ac:dyDescent="0.3">
      <c r="A24" s="1">
        <v>7110</v>
      </c>
      <c r="C24" s="24">
        <v>3000</v>
      </c>
      <c r="D24" s="25">
        <f t="shared" si="9"/>
        <v>0.10197484484527357</v>
      </c>
      <c r="E24" s="26">
        <f t="shared" si="5"/>
        <v>0</v>
      </c>
      <c r="F24" s="24">
        <f t="shared" si="6"/>
        <v>0</v>
      </c>
      <c r="G24" s="27">
        <f t="shared" si="7"/>
        <v>0</v>
      </c>
      <c r="H24" s="43"/>
      <c r="I24" s="24">
        <v>0</v>
      </c>
      <c r="J24" s="27">
        <v>0</v>
      </c>
      <c r="K24" s="24">
        <v>0</v>
      </c>
      <c r="L24" s="27">
        <v>0</v>
      </c>
      <c r="M24" s="24">
        <v>0</v>
      </c>
      <c r="N24" s="27">
        <v>0</v>
      </c>
      <c r="O24" s="43"/>
      <c r="P24" s="24">
        <v>0</v>
      </c>
      <c r="Q24" s="38">
        <f t="shared" si="10"/>
        <v>0</v>
      </c>
      <c r="R24" s="28">
        <v>0</v>
      </c>
    </row>
    <row r="25" spans="1:18" x14ac:dyDescent="0.3">
      <c r="A25" s="1">
        <v>7120</v>
      </c>
      <c r="B25" s="2" t="s">
        <v>26</v>
      </c>
      <c r="C25" s="24">
        <v>400</v>
      </c>
      <c r="D25" s="25">
        <f t="shared" si="9"/>
        <v>1.3596645979369808E-2</v>
      </c>
      <c r="E25" s="26">
        <f t="shared" si="5"/>
        <v>0</v>
      </c>
      <c r="F25" s="24">
        <f t="shared" si="6"/>
        <v>0</v>
      </c>
      <c r="G25" s="27">
        <f t="shared" si="7"/>
        <v>0</v>
      </c>
      <c r="H25" s="43"/>
      <c r="I25" s="24">
        <v>0</v>
      </c>
      <c r="J25" s="27">
        <v>0</v>
      </c>
      <c r="K25" s="24">
        <v>0</v>
      </c>
      <c r="L25" s="27">
        <v>0</v>
      </c>
      <c r="M25" s="24">
        <v>0</v>
      </c>
      <c r="N25" s="27">
        <v>0</v>
      </c>
      <c r="O25" s="43"/>
      <c r="P25" s="24">
        <v>0</v>
      </c>
      <c r="Q25" s="38">
        <f t="shared" si="10"/>
        <v>0</v>
      </c>
      <c r="R25" s="28">
        <v>0</v>
      </c>
    </row>
    <row r="26" spans="1:18" x14ac:dyDescent="0.3">
      <c r="A26" s="1">
        <v>7130</v>
      </c>
      <c r="B26" s="2" t="s">
        <v>27</v>
      </c>
      <c r="C26" s="24">
        <v>2000</v>
      </c>
      <c r="D26" s="25">
        <f t="shared" si="9"/>
        <v>6.7983229896849046E-2</v>
      </c>
      <c r="E26" s="26">
        <f t="shared" si="5"/>
        <v>0</v>
      </c>
      <c r="F26" s="24">
        <f t="shared" si="6"/>
        <v>0</v>
      </c>
      <c r="G26" s="27">
        <f t="shared" si="7"/>
        <v>0</v>
      </c>
      <c r="H26" s="43"/>
      <c r="I26" s="24">
        <v>0</v>
      </c>
      <c r="J26" s="27">
        <v>0</v>
      </c>
      <c r="K26" s="24">
        <v>0</v>
      </c>
      <c r="L26" s="27">
        <v>0</v>
      </c>
      <c r="M26" s="24">
        <v>0</v>
      </c>
      <c r="N26" s="27">
        <v>0</v>
      </c>
      <c r="O26" s="43"/>
      <c r="P26" s="24">
        <v>0</v>
      </c>
      <c r="Q26" s="38">
        <f t="shared" si="10"/>
        <v>0</v>
      </c>
      <c r="R26" s="28">
        <v>0</v>
      </c>
    </row>
    <row r="27" spans="1:18" x14ac:dyDescent="0.3">
      <c r="A27" s="1">
        <v>7140</v>
      </c>
      <c r="B27" s="2" t="s">
        <v>28</v>
      </c>
      <c r="C27" s="24">
        <v>50</v>
      </c>
      <c r="D27" s="25">
        <f t="shared" si="9"/>
        <v>1.6995807474212261E-3</v>
      </c>
      <c r="E27" s="26">
        <f t="shared" si="5"/>
        <v>0</v>
      </c>
      <c r="F27" s="24">
        <f t="shared" si="6"/>
        <v>0</v>
      </c>
      <c r="G27" s="27">
        <f t="shared" si="7"/>
        <v>0</v>
      </c>
      <c r="H27" s="43"/>
      <c r="I27" s="24">
        <v>0</v>
      </c>
      <c r="J27" s="27">
        <v>0</v>
      </c>
      <c r="K27" s="24">
        <v>0</v>
      </c>
      <c r="L27" s="27">
        <v>0</v>
      </c>
      <c r="M27" s="24">
        <v>0</v>
      </c>
      <c r="N27" s="27">
        <v>0</v>
      </c>
      <c r="O27" s="43"/>
      <c r="P27" s="24">
        <v>0</v>
      </c>
      <c r="Q27" s="38">
        <f t="shared" si="10"/>
        <v>0</v>
      </c>
      <c r="R27" s="28">
        <v>0</v>
      </c>
    </row>
    <row r="28" spans="1:18" x14ac:dyDescent="0.3">
      <c r="A28" s="1">
        <v>7150</v>
      </c>
      <c r="B28" s="2" t="s">
        <v>29</v>
      </c>
      <c r="C28" s="24">
        <v>4000</v>
      </c>
      <c r="D28" s="25">
        <f t="shared" si="9"/>
        <v>0.13596645979369809</v>
      </c>
      <c r="E28" s="26">
        <f t="shared" si="5"/>
        <v>0</v>
      </c>
      <c r="F28" s="24">
        <f t="shared" si="6"/>
        <v>0</v>
      </c>
      <c r="G28" s="27">
        <f t="shared" si="7"/>
        <v>0</v>
      </c>
      <c r="H28" s="43"/>
      <c r="I28" s="24">
        <v>0</v>
      </c>
      <c r="J28" s="27">
        <v>0</v>
      </c>
      <c r="K28" s="24">
        <v>0</v>
      </c>
      <c r="L28" s="27">
        <v>0</v>
      </c>
      <c r="M28" s="24">
        <v>0</v>
      </c>
      <c r="N28" s="27">
        <v>0</v>
      </c>
      <c r="O28" s="43"/>
      <c r="P28" s="24">
        <v>0</v>
      </c>
      <c r="Q28" s="38">
        <f t="shared" si="10"/>
        <v>0</v>
      </c>
      <c r="R28" s="28">
        <v>0</v>
      </c>
    </row>
    <row r="29" spans="1:18" x14ac:dyDescent="0.3">
      <c r="A29" s="1">
        <v>7160</v>
      </c>
      <c r="B29" s="2" t="s">
        <v>30</v>
      </c>
      <c r="C29" s="24">
        <v>150</v>
      </c>
      <c r="D29" s="25">
        <f t="shared" si="9"/>
        <v>5.0987422422636786E-3</v>
      </c>
      <c r="E29" s="26">
        <f t="shared" si="5"/>
        <v>0</v>
      </c>
      <c r="F29" s="24">
        <f t="shared" si="6"/>
        <v>0</v>
      </c>
      <c r="G29" s="27">
        <f t="shared" si="7"/>
        <v>0</v>
      </c>
      <c r="H29" s="43"/>
      <c r="I29" s="24">
        <v>0</v>
      </c>
      <c r="J29" s="27">
        <v>0</v>
      </c>
      <c r="K29" s="24">
        <v>0</v>
      </c>
      <c r="L29" s="27">
        <v>0</v>
      </c>
      <c r="M29" s="24">
        <v>0</v>
      </c>
      <c r="N29" s="27">
        <v>0</v>
      </c>
      <c r="O29" s="43"/>
      <c r="P29" s="24">
        <v>0</v>
      </c>
      <c r="Q29" s="38">
        <f t="shared" si="10"/>
        <v>0</v>
      </c>
      <c r="R29" s="28">
        <v>0</v>
      </c>
    </row>
    <row r="30" spans="1:18" x14ac:dyDescent="0.3">
      <c r="A30" s="1">
        <v>7170</v>
      </c>
      <c r="B30" s="2" t="s">
        <v>31</v>
      </c>
      <c r="C30" s="24">
        <v>50</v>
      </c>
      <c r="D30" s="25">
        <f t="shared" si="9"/>
        <v>1.6995807474212261E-3</v>
      </c>
      <c r="E30" s="26">
        <f t="shared" si="5"/>
        <v>0</v>
      </c>
      <c r="F30" s="24">
        <f t="shared" si="6"/>
        <v>0</v>
      </c>
      <c r="G30" s="27">
        <f t="shared" si="7"/>
        <v>0</v>
      </c>
      <c r="H30" s="43"/>
      <c r="I30" s="24">
        <v>0</v>
      </c>
      <c r="J30" s="27">
        <v>0</v>
      </c>
      <c r="K30" s="24">
        <v>0</v>
      </c>
      <c r="L30" s="27">
        <v>0</v>
      </c>
      <c r="M30" s="24">
        <v>0</v>
      </c>
      <c r="N30" s="27">
        <v>0</v>
      </c>
      <c r="O30" s="43"/>
      <c r="P30" s="24">
        <v>0</v>
      </c>
      <c r="Q30" s="38">
        <f t="shared" si="10"/>
        <v>0</v>
      </c>
      <c r="R30" s="28">
        <v>0</v>
      </c>
    </row>
    <row r="31" spans="1:18" x14ac:dyDescent="0.3">
      <c r="A31" s="1">
        <v>7180</v>
      </c>
      <c r="B31" s="2" t="s">
        <v>32</v>
      </c>
      <c r="C31" s="24">
        <v>11000</v>
      </c>
      <c r="D31" s="25">
        <f t="shared" si="9"/>
        <v>0.37390776443266976</v>
      </c>
      <c r="E31" s="26">
        <f t="shared" si="5"/>
        <v>0</v>
      </c>
      <c r="F31" s="24">
        <f t="shared" si="6"/>
        <v>0</v>
      </c>
      <c r="G31" s="27">
        <f t="shared" si="7"/>
        <v>0</v>
      </c>
      <c r="H31" s="43"/>
      <c r="I31" s="24">
        <v>0</v>
      </c>
      <c r="J31" s="27">
        <v>0</v>
      </c>
      <c r="K31" s="24">
        <v>0</v>
      </c>
      <c r="L31" s="27">
        <v>0</v>
      </c>
      <c r="M31" s="24">
        <v>0</v>
      </c>
      <c r="N31" s="27">
        <v>0</v>
      </c>
      <c r="O31" s="43"/>
      <c r="P31" s="24">
        <v>0</v>
      </c>
      <c r="Q31" s="38">
        <f t="shared" si="10"/>
        <v>0</v>
      </c>
      <c r="R31" s="28">
        <v>0</v>
      </c>
    </row>
    <row r="32" spans="1:18" hidden="1" x14ac:dyDescent="0.3">
      <c r="A32" s="1">
        <v>7190</v>
      </c>
      <c r="C32" s="24">
        <v>9</v>
      </c>
      <c r="D32" s="25">
        <f t="shared" si="9"/>
        <v>3.0592453453582072E-4</v>
      </c>
      <c r="E32" s="26">
        <f t="shared" si="5"/>
        <v>1</v>
      </c>
      <c r="F32" s="24">
        <f t="shared" si="6"/>
        <v>9</v>
      </c>
      <c r="G32" s="27">
        <f t="shared" si="7"/>
        <v>8.840864440078585E-3</v>
      </c>
      <c r="H32" s="43"/>
      <c r="I32" s="24">
        <v>9</v>
      </c>
      <c r="J32" s="27">
        <v>0.69</v>
      </c>
      <c r="K32" s="24">
        <v>0</v>
      </c>
      <c r="L32" s="27">
        <v>0.69</v>
      </c>
      <c r="M32" s="24">
        <v>0</v>
      </c>
      <c r="N32" s="27">
        <v>0.69</v>
      </c>
      <c r="O32" s="43"/>
      <c r="P32" s="24">
        <v>0</v>
      </c>
      <c r="Q32" s="38">
        <f t="shared" si="10"/>
        <v>9</v>
      </c>
      <c r="R32" s="28">
        <v>0</v>
      </c>
    </row>
    <row r="33" spans="1:18" x14ac:dyDescent="0.3">
      <c r="A33" s="1">
        <v>7200</v>
      </c>
      <c r="B33" s="2" t="s">
        <v>33</v>
      </c>
      <c r="C33" s="24">
        <v>200</v>
      </c>
      <c r="D33" s="25">
        <f t="shared" si="9"/>
        <v>6.7983229896849042E-3</v>
      </c>
      <c r="E33" s="26">
        <f t="shared" si="5"/>
        <v>0.02</v>
      </c>
      <c r="F33" s="24">
        <f t="shared" si="6"/>
        <v>4</v>
      </c>
      <c r="G33" s="27">
        <f t="shared" si="7"/>
        <v>3.929273084479371E-3</v>
      </c>
      <c r="H33" s="43"/>
      <c r="I33" s="24">
        <v>4</v>
      </c>
      <c r="J33" s="27">
        <v>0.31</v>
      </c>
      <c r="K33" s="24">
        <v>0</v>
      </c>
      <c r="L33" s="27">
        <v>0.31</v>
      </c>
      <c r="M33" s="24">
        <v>0</v>
      </c>
      <c r="N33" s="27">
        <v>0.31</v>
      </c>
      <c r="O33" s="43"/>
      <c r="P33" s="24">
        <v>0</v>
      </c>
      <c r="Q33" s="38">
        <f t="shared" si="10"/>
        <v>4</v>
      </c>
      <c r="R33" s="28">
        <v>0</v>
      </c>
    </row>
    <row r="34" spans="1:18" x14ac:dyDescent="0.3">
      <c r="B34" s="59" t="s">
        <v>51</v>
      </c>
      <c r="C34" s="75"/>
      <c r="D34" s="76"/>
      <c r="E34" s="77"/>
      <c r="F34" s="60"/>
      <c r="G34" s="60"/>
      <c r="H34" s="52"/>
      <c r="I34" s="48">
        <f>SUM(I13:I33)</f>
        <v>573</v>
      </c>
      <c r="J34" s="54">
        <v>1</v>
      </c>
      <c r="K34" s="48">
        <f>SUM(K13:K33)</f>
        <v>295</v>
      </c>
      <c r="L34" s="54">
        <v>1</v>
      </c>
      <c r="M34" s="48">
        <f>SUM(M13:M33)</f>
        <v>150</v>
      </c>
      <c r="N34" s="54">
        <v>1</v>
      </c>
      <c r="O34" s="52"/>
      <c r="P34" s="53"/>
      <c r="Q34" s="61"/>
      <c r="R34" s="57"/>
    </row>
    <row r="35" spans="1:18" x14ac:dyDescent="0.3">
      <c r="B35" s="62" t="s">
        <v>52</v>
      </c>
      <c r="C35" s="42">
        <f>SUM(C13:C33)</f>
        <v>26869</v>
      </c>
      <c r="D35" s="30">
        <v>1</v>
      </c>
      <c r="E35" s="31">
        <v>0</v>
      </c>
      <c r="F35" s="42">
        <f>SUM(F13:F33)+SUM(F4:F9)</f>
        <v>1018</v>
      </c>
      <c r="G35" s="58">
        <f t="shared" si="7"/>
        <v>1</v>
      </c>
      <c r="H35" s="44"/>
      <c r="I35" s="29">
        <v>13</v>
      </c>
      <c r="J35" s="32">
        <v>0</v>
      </c>
      <c r="K35" s="29">
        <v>0</v>
      </c>
      <c r="L35" s="32">
        <v>0</v>
      </c>
      <c r="M35" s="29">
        <v>0</v>
      </c>
      <c r="N35" s="32">
        <v>0</v>
      </c>
      <c r="O35" s="44"/>
      <c r="P35" s="29">
        <v>0</v>
      </c>
      <c r="Q35" s="41">
        <v>17156</v>
      </c>
      <c r="R35" s="33"/>
    </row>
    <row r="36" spans="1:18" x14ac:dyDescent="0.3">
      <c r="B36" s="64" t="s">
        <v>53</v>
      </c>
      <c r="C36" s="65">
        <f>C35+C10</f>
        <v>29419.02</v>
      </c>
      <c r="D36" s="66"/>
      <c r="E36" s="67"/>
      <c r="F36" s="68"/>
      <c r="G36" s="69"/>
      <c r="H36" s="69"/>
      <c r="I36" s="70"/>
      <c r="J36" s="69"/>
      <c r="K36" s="70"/>
      <c r="L36" s="69"/>
      <c r="M36" s="70"/>
      <c r="N36" s="71"/>
      <c r="O36" s="69"/>
      <c r="P36" s="72"/>
      <c r="Q36" s="73">
        <f>SUM(Q12:Q33)</f>
        <v>1018</v>
      </c>
      <c r="R36" s="74"/>
    </row>
  </sheetData>
  <conditionalFormatting sqref="E13:E33 E4:E9">
    <cfRule type="colorScale" priority="2">
      <colorScale>
        <cfvo type="num" val="0"/>
        <cfvo type="num" val="50"/>
        <cfvo type="num" val="100"/>
        <color rgb="FFFF7C80"/>
        <color rgb="FFFFEB84"/>
        <color rgb="FF92D050"/>
      </colorScale>
    </cfRule>
  </conditionalFormatting>
  <conditionalFormatting sqref="E4:E9 E13:E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Creation</vt:lpstr>
      <vt:lpstr>Budget Visualization</vt:lpstr>
      <vt:lpstr>QTD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Okamoto</dc:creator>
  <cp:lastModifiedBy>Jonathan Okamoto</cp:lastModifiedBy>
  <cp:lastPrinted>2021-03-02T18:26:44Z</cp:lastPrinted>
  <dcterms:created xsi:type="dcterms:W3CDTF">2021-02-11T03:14:14Z</dcterms:created>
  <dcterms:modified xsi:type="dcterms:W3CDTF">2021-03-08T03:19:19Z</dcterms:modified>
</cp:coreProperties>
</file>