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Section 1\"/>
    </mc:Choice>
  </mc:AlternateContent>
  <bookViews>
    <workbookView xWindow="0" yWindow="0" windowWidth="19200" windowHeight="4365" activeTab="1"/>
  </bookViews>
  <sheets>
    <sheet name="Data Entry" sheetId="1" r:id="rId1"/>
    <sheet name="Time Sheet" sheetId="2" r:id="rId2"/>
    <sheet name="Expenses" sheetId="3" r:id="rId3"/>
  </sheets>
  <definedNames>
    <definedName name="_xlnm.Print_Area" localSheetId="2">Expenses!$A$1:$L$59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H30" i="1"/>
  <c r="G30" i="1"/>
  <c r="I29" i="1"/>
  <c r="H29" i="1"/>
  <c r="G29" i="1"/>
  <c r="I28" i="1"/>
  <c r="H28" i="1"/>
  <c r="G28" i="1"/>
  <c r="I32" i="3" l="1"/>
  <c r="H40" i="3" l="1"/>
  <c r="H39" i="3"/>
  <c r="G40" i="3"/>
  <c r="G39" i="3"/>
  <c r="F40" i="3"/>
  <c r="F39" i="3"/>
  <c r="E40" i="3"/>
  <c r="E39" i="3"/>
  <c r="G21" i="1"/>
  <c r="G22" i="1"/>
  <c r="G23" i="1"/>
  <c r="G24" i="1"/>
  <c r="G25" i="1"/>
  <c r="G26" i="1"/>
  <c r="G20" i="1"/>
  <c r="D40" i="3" s="1"/>
  <c r="J32" i="3"/>
  <c r="F41" i="3" l="1"/>
  <c r="F44" i="3" s="1"/>
  <c r="D39" i="3"/>
  <c r="D41" i="3" s="1"/>
  <c r="D44" i="3" s="1"/>
  <c r="H32" i="3"/>
  <c r="G32" i="3"/>
  <c r="F32" i="3"/>
  <c r="E32" i="3"/>
  <c r="H31" i="3" l="1"/>
  <c r="G31" i="3"/>
  <c r="F31" i="3"/>
  <c r="E31" i="3"/>
  <c r="H30" i="3"/>
  <c r="G30" i="3"/>
  <c r="F30" i="3"/>
  <c r="H29" i="3"/>
  <c r="G29" i="3"/>
  <c r="F29" i="3"/>
  <c r="E30" i="3"/>
  <c r="E29" i="3"/>
  <c r="D32" i="3"/>
  <c r="D31" i="3"/>
  <c r="D30" i="3"/>
  <c r="D29" i="3"/>
  <c r="L31" i="3" l="1"/>
  <c r="A51" i="3" s="1"/>
  <c r="L21" i="3"/>
  <c r="I6" i="3"/>
  <c r="A50" i="3" s="1"/>
  <c r="H41" i="3" l="1"/>
  <c r="H44" i="3" s="1"/>
  <c r="G41" i="3"/>
  <c r="G44" i="3" s="1"/>
  <c r="E41" i="3"/>
  <c r="E44" i="3" s="1"/>
  <c r="I5" i="3"/>
  <c r="L44" i="3" l="1"/>
  <c r="L50" i="3" l="1"/>
  <c r="A53" i="3" s="1"/>
  <c r="A52" i="3"/>
  <c r="H25" i="2"/>
  <c r="H26" i="2"/>
  <c r="H27" i="2"/>
  <c r="H28" i="2"/>
  <c r="H29" i="2"/>
  <c r="G26" i="2"/>
  <c r="G27" i="2"/>
  <c r="G28" i="2"/>
  <c r="G29" i="2"/>
  <c r="G25" i="2"/>
  <c r="E25" i="2"/>
  <c r="E26" i="2"/>
  <c r="E27" i="2"/>
  <c r="E28" i="2"/>
  <c r="E29" i="2"/>
  <c r="D26" i="2"/>
  <c r="D27" i="2"/>
  <c r="D28" i="2"/>
  <c r="D29" i="2"/>
  <c r="D25" i="2"/>
  <c r="D19" i="2"/>
  <c r="I10" i="1" l="1"/>
  <c r="J10" i="1" s="1"/>
  <c r="I11" i="1"/>
  <c r="I12" i="1"/>
  <c r="I13" i="1"/>
  <c r="I14" i="1"/>
  <c r="I15" i="1"/>
  <c r="I9" i="1"/>
  <c r="H10" i="1"/>
  <c r="H11" i="1"/>
  <c r="H12" i="1"/>
  <c r="H13" i="1"/>
  <c r="H14" i="1"/>
  <c r="H15" i="1"/>
  <c r="J15" i="1" s="1"/>
  <c r="H9" i="1"/>
  <c r="G10" i="1"/>
  <c r="F26" i="2" s="1"/>
  <c r="G11" i="1"/>
  <c r="F27" i="2" s="1"/>
  <c r="G12" i="1"/>
  <c r="F28" i="2" s="1"/>
  <c r="G13" i="1"/>
  <c r="F29" i="2" s="1"/>
  <c r="G14" i="1"/>
  <c r="G15" i="1"/>
  <c r="G9" i="1"/>
  <c r="F25" i="2" s="1"/>
  <c r="J11" i="1" l="1"/>
  <c r="K11" i="1" s="1"/>
  <c r="J9" i="1"/>
  <c r="J14" i="1"/>
  <c r="J13" i="1"/>
  <c r="K13" i="1" s="1"/>
  <c r="J12" i="1"/>
  <c r="L11" i="1"/>
  <c r="N15" i="1"/>
  <c r="L15" i="1"/>
  <c r="M15" i="1"/>
  <c r="K15" i="1"/>
  <c r="L14" i="1"/>
  <c r="M14" i="1"/>
  <c r="N14" i="1"/>
  <c r="K14" i="1"/>
  <c r="L13" i="1"/>
  <c r="M13" i="1"/>
  <c r="N13" i="1"/>
  <c r="K10" i="1"/>
  <c r="N10" i="1"/>
  <c r="M10" i="1"/>
  <c r="L10" i="1"/>
  <c r="K12" i="1"/>
  <c r="L12" i="1"/>
  <c r="M12" i="1"/>
  <c r="N12" i="1"/>
  <c r="K9" i="1"/>
  <c r="L9" i="1"/>
  <c r="M9" i="1"/>
  <c r="N9" i="1"/>
  <c r="N11" i="1" l="1"/>
  <c r="N16" i="1" s="1"/>
  <c r="M11" i="1"/>
  <c r="Q11" i="1" s="1"/>
  <c r="R14" i="1"/>
  <c r="Q14" i="1"/>
  <c r="P14" i="1"/>
  <c r="R11" i="1"/>
  <c r="F13" i="3" s="1"/>
  <c r="R9" i="1"/>
  <c r="D13" i="3" s="1"/>
  <c r="Q9" i="1"/>
  <c r="P9" i="1"/>
  <c r="I26" i="2"/>
  <c r="Q10" i="1"/>
  <c r="P10" i="1"/>
  <c r="R10" i="1"/>
  <c r="E13" i="3" s="1"/>
  <c r="I28" i="2"/>
  <c r="P12" i="1"/>
  <c r="R12" i="1"/>
  <c r="G13" i="3" s="1"/>
  <c r="Q12" i="1"/>
  <c r="R15" i="1"/>
  <c r="P15" i="1"/>
  <c r="Q15" i="1"/>
  <c r="I29" i="2"/>
  <c r="R13" i="1"/>
  <c r="H13" i="3" s="1"/>
  <c r="P13" i="1"/>
  <c r="Q13" i="1"/>
  <c r="L16" i="1"/>
  <c r="I25" i="2"/>
  <c r="M16" i="1"/>
  <c r="I34" i="2" s="1"/>
  <c r="P11" i="1" l="1"/>
  <c r="I27" i="2"/>
  <c r="L13" i="3"/>
</calcChain>
</file>

<file path=xl/sharedStrings.xml><?xml version="1.0" encoding="utf-8"?>
<sst xmlns="http://schemas.openxmlformats.org/spreadsheetml/2006/main" count="121" uniqueCount="81">
  <si>
    <t>Monday</t>
  </si>
  <si>
    <t>Tuesday</t>
  </si>
  <si>
    <t>Wednesday</t>
  </si>
  <si>
    <t>Thursday</t>
  </si>
  <si>
    <t>Friday</t>
  </si>
  <si>
    <t>Saturday</t>
  </si>
  <si>
    <t>Sunday</t>
  </si>
  <si>
    <t>Data Entry Screen</t>
  </si>
  <si>
    <t>Week Ending:</t>
  </si>
  <si>
    <t>Start</t>
  </si>
  <si>
    <t>Finish</t>
  </si>
  <si>
    <t>Working Hours</t>
  </si>
  <si>
    <t>AM</t>
  </si>
  <si>
    <t>PM</t>
  </si>
  <si>
    <t>Lunch</t>
  </si>
  <si>
    <t>AM Hours</t>
  </si>
  <si>
    <t>PM Hours</t>
  </si>
  <si>
    <t>Total Hours</t>
  </si>
  <si>
    <t>Payable Hours
(hh:mm)
MROUND</t>
  </si>
  <si>
    <t>Payable Hours
(hh:mm)
FLOOR</t>
  </si>
  <si>
    <t>Payable Hours
(hh:mm)
CEILING</t>
  </si>
  <si>
    <t>ROUND
(Doesn't Work!)</t>
  </si>
  <si>
    <t>My Assignment</t>
  </si>
  <si>
    <t>Alan Jarvis</t>
  </si>
  <si>
    <t>Expenses Claim Form</t>
  </si>
  <si>
    <t>Name</t>
  </si>
  <si>
    <t>Week Starting:</t>
  </si>
  <si>
    <t>Agengy</t>
  </si>
  <si>
    <t>A.J.Consulting</t>
  </si>
  <si>
    <t>Working At:</t>
  </si>
  <si>
    <t>Hours Worked</t>
  </si>
  <si>
    <t>Mon</t>
  </si>
  <si>
    <t>Tue</t>
  </si>
  <si>
    <t>Wed</t>
  </si>
  <si>
    <t>Thu</t>
  </si>
  <si>
    <t>Fri</t>
  </si>
  <si>
    <t>Sat</t>
  </si>
  <si>
    <t>Sun</t>
  </si>
  <si>
    <t>Total</t>
  </si>
  <si>
    <t>Hours Worked as reflected in</t>
  </si>
  <si>
    <t>your agency timesheet</t>
  </si>
  <si>
    <t>Mileage - What type of vehicle do you use?</t>
  </si>
  <si>
    <t>(45p per mile for the first 10,000 miles in the year, and 25p thereafter)</t>
  </si>
  <si>
    <t>Mileage</t>
  </si>
  <si>
    <t>What type of vehicle do you use? (Please tick)</t>
  </si>
  <si>
    <t>Claim</t>
  </si>
  <si>
    <t>Fuel type:</t>
  </si>
  <si>
    <t>Engine size:</t>
  </si>
  <si>
    <t>A VAT fuel receipt must be attached to each mileage claim</t>
  </si>
  <si>
    <r>
      <t xml:space="preserve">Mileage - Using your </t>
    </r>
    <r>
      <rPr>
        <b/>
        <u/>
        <sz val="11"/>
        <color theme="1"/>
        <rFont val="Calibri"/>
        <family val="2"/>
        <scheme val="minor"/>
      </rPr>
      <t>own vehicle</t>
    </r>
    <r>
      <rPr>
        <b/>
        <sz val="11"/>
        <color theme="1"/>
        <rFont val="Calibri"/>
        <family val="2"/>
        <scheme val="minor"/>
      </rPr>
      <t xml:space="preserve"> to travel to and from your temporary workplace</t>
    </r>
  </si>
  <si>
    <t>Start location:</t>
  </si>
  <si>
    <t>Home</t>
  </si>
  <si>
    <t>End location:</t>
  </si>
  <si>
    <t>Work</t>
  </si>
  <si>
    <t>Miles travelled</t>
  </si>
  <si>
    <t>Reason for journey:</t>
  </si>
  <si>
    <t>Time out of house - How long are you away from home (including travel time)</t>
  </si>
  <si>
    <t>Left home:</t>
  </si>
  <si>
    <t>Arrived home:</t>
  </si>
  <si>
    <t>Time out of house:</t>
  </si>
  <si>
    <t>If you are out of your home for between 5 &amp; 10 hours per day, claim £5 per day</t>
  </si>
  <si>
    <t>If you are out of your home for over 10 hours per day, claim £10 per day</t>
  </si>
  <si>
    <t>OOH</t>
  </si>
  <si>
    <t>Declaration</t>
  </si>
  <si>
    <t>Signed</t>
  </si>
  <si>
    <t>Date</t>
  </si>
  <si>
    <t>Decimal</t>
  </si>
  <si>
    <t>Full
Hours
HOUR</t>
  </si>
  <si>
    <t>Full
Minutes
MINUTE</t>
  </si>
  <si>
    <t>Start
Location</t>
  </si>
  <si>
    <t>End
Location</t>
  </si>
  <si>
    <t>Reason
For
Journey</t>
  </si>
  <si>
    <t>Miles
Each
Way</t>
  </si>
  <si>
    <t>Meeting</t>
  </si>
  <si>
    <t>Travel
Time</t>
  </si>
  <si>
    <t>Vehicle</t>
  </si>
  <si>
    <t>Fuel</t>
  </si>
  <si>
    <t>Engine</t>
  </si>
  <si>
    <t>Car</t>
  </si>
  <si>
    <t>Diesel</t>
  </si>
  <si>
    <t>&gt; 2000cc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</si>
</sst>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 dd\ mmm\ yy"/>
    <numFmt numFmtId="165" formatCode="[hh]:mm"/>
    <numFmt numFmtId="166" formatCode="dd\ mm\ yyyy\ hh\ ss"/>
    <numFmt numFmtId="167" formatCode="[$-F800]dddd\,\ mmmm\ dd\,\ yyyy"/>
    <numFmt numFmtId="168" formatCode="ddd\ dd\ mmm\ yyyy"/>
    <numFmt numFmtId="169" formatCode="&quot;£&quot;#,##0.00"/>
    <numFmt numFmtId="170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Fill="1"/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2" borderId="0" xfId="0" applyNumberFormat="1" applyFill="1"/>
    <xf numFmtId="2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20" fontId="0" fillId="3" borderId="0" xfId="0" applyNumberFormat="1" applyFill="1" applyAlignment="1">
      <alignment horizontal="center"/>
    </xf>
    <xf numFmtId="20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0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4" borderId="5" xfId="0" applyFill="1" applyBorder="1"/>
    <xf numFmtId="0" fontId="3" fillId="4" borderId="0" xfId="0" applyFont="1" applyFill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/>
    <xf numFmtId="0" fontId="0" fillId="4" borderId="8" xfId="0" applyFill="1" applyBorder="1"/>
    <xf numFmtId="0" fontId="3" fillId="4" borderId="13" xfId="0" applyFont="1" applyFill="1" applyBorder="1"/>
    <xf numFmtId="0" fontId="0" fillId="4" borderId="0" xfId="0" applyFill="1" applyBorder="1"/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/>
    <xf numFmtId="20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0" fontId="0" fillId="0" borderId="0" xfId="0" applyNumberFormat="1"/>
    <xf numFmtId="0" fontId="0" fillId="0" borderId="0" xfId="0" applyNumberFormat="1" applyAlignment="1">
      <alignment horizontal="center"/>
    </xf>
    <xf numFmtId="17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0" fontId="3" fillId="4" borderId="1" xfId="0" applyNumberFormat="1" applyFont="1" applyFill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0" xfId="0" applyNumberFormat="1"/>
    <xf numFmtId="169" fontId="3" fillId="4" borderId="1" xfId="0" applyNumberFormat="1" applyFont="1" applyFill="1" applyBorder="1" applyAlignment="1">
      <alignment horizontal="center" vertical="center"/>
    </xf>
    <xf numFmtId="169" fontId="3" fillId="4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4" borderId="8" xfId="0" applyFont="1" applyFill="1" applyBorder="1"/>
    <xf numFmtId="0" fontId="0" fillId="4" borderId="9" xfId="0" applyFill="1" applyBorder="1"/>
    <xf numFmtId="0" fontId="0" fillId="4" borderId="14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4" fontId="8" fillId="4" borderId="7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5" borderId="7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168" fontId="3" fillId="4" borderId="1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'Data Entry'!$G$28" lockText="1" noThreeD="1"/>
</file>

<file path=xl/ctrlProps/ctrlProp2.xml><?xml version="1.0" encoding="utf-8"?>
<formControlPr xmlns="http://schemas.microsoft.com/office/spreadsheetml/2009/9/main" objectType="CheckBox" fmlaLink="'Data Entry'!$H$28" lockText="1" noThreeD="1"/>
</file>

<file path=xl/ctrlProps/ctrlProp3.xml><?xml version="1.0" encoding="utf-8"?>
<formControlPr xmlns="http://schemas.microsoft.com/office/spreadsheetml/2009/9/main" objectType="CheckBox" fmlaLink="'Data Entry'!$I$28" lockText="1" noThreeD="1"/>
</file>

<file path=xl/ctrlProps/ctrlProp4.xml><?xml version="1.0" encoding="utf-8"?>
<formControlPr xmlns="http://schemas.microsoft.com/office/spreadsheetml/2009/9/main" objectType="CheckBox" fmlaLink="'Data Entry'!$G$29" lockText="1" noThreeD="1"/>
</file>

<file path=xl/ctrlProps/ctrlProp5.xml><?xml version="1.0" encoding="utf-8"?>
<formControlPr xmlns="http://schemas.microsoft.com/office/spreadsheetml/2009/9/main" objectType="CheckBox" checked="Checked" fmlaLink="'Data Entry'!$H$29" lockText="1" noThreeD="1"/>
</file>

<file path=xl/ctrlProps/ctrlProp6.xml><?xml version="1.0" encoding="utf-8"?>
<formControlPr xmlns="http://schemas.microsoft.com/office/spreadsheetml/2009/9/main" objectType="CheckBox" fmlaLink="'Data Entry'!$I$29" lockText="1" noThreeD="1"/>
</file>

<file path=xl/ctrlProps/ctrlProp7.xml><?xml version="1.0" encoding="utf-8"?>
<formControlPr xmlns="http://schemas.microsoft.com/office/spreadsheetml/2009/9/main" objectType="CheckBox" fmlaLink="'Data Entry'!$G$30" lockText="1" noThreeD="1"/>
</file>

<file path=xl/ctrlProps/ctrlProp8.xml><?xml version="1.0" encoding="utf-8"?>
<formControlPr xmlns="http://schemas.microsoft.com/office/spreadsheetml/2009/9/main" objectType="CheckBox" fmlaLink="'Data Entry'!$H$30" lockText="1" noThreeD="1"/>
</file>

<file path=xl/ctrlProps/ctrlProp9.xml><?xml version="1.0" encoding="utf-8"?>
<formControlPr xmlns="http://schemas.microsoft.com/office/spreadsheetml/2009/9/main" objectType="CheckBox" checked="Checked" fmlaLink="'Data Entry'!$I$3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43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512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171450</xdr:rowOff>
        </xdr:from>
        <xdr:to>
          <xdr:col>6</xdr:col>
          <xdr:colOff>314325</xdr:colOff>
          <xdr:row>20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18</xdr:row>
          <xdr:rowOff>171450</xdr:rowOff>
        </xdr:from>
        <xdr:to>
          <xdr:col>8</xdr:col>
          <xdr:colOff>28575</xdr:colOff>
          <xdr:row>20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Motorbike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18</xdr:row>
          <xdr:rowOff>171450</xdr:rowOff>
        </xdr:from>
        <xdr:to>
          <xdr:col>9</xdr:col>
          <xdr:colOff>342900</xdr:colOff>
          <xdr:row>20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Cycle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161925</xdr:rowOff>
        </xdr:from>
        <xdr:to>
          <xdr:col>6</xdr:col>
          <xdr:colOff>314325</xdr:colOff>
          <xdr:row>20</xdr:row>
          <xdr:rowOff>180975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Petrol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19</xdr:row>
          <xdr:rowOff>161925</xdr:rowOff>
        </xdr:from>
        <xdr:to>
          <xdr:col>8</xdr:col>
          <xdr:colOff>28575</xdr:colOff>
          <xdr:row>20</xdr:row>
          <xdr:rowOff>180975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Diesel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161925</xdr:rowOff>
        </xdr:from>
        <xdr:to>
          <xdr:col>9</xdr:col>
          <xdr:colOff>342900</xdr:colOff>
          <xdr:row>20</xdr:row>
          <xdr:rowOff>180975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LPG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152400</xdr:rowOff>
        </xdr:from>
        <xdr:to>
          <xdr:col>6</xdr:col>
          <xdr:colOff>314325</xdr:colOff>
          <xdr:row>21</xdr:row>
          <xdr:rowOff>171450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&lt; 1400cc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20</xdr:row>
          <xdr:rowOff>152400</xdr:rowOff>
        </xdr:from>
        <xdr:to>
          <xdr:col>8</xdr:col>
          <xdr:colOff>28575</xdr:colOff>
          <xdr:row>21</xdr:row>
          <xdr:rowOff>171450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1401-2000cc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20</xdr:row>
          <xdr:rowOff>152400</xdr:rowOff>
        </xdr:from>
        <xdr:to>
          <xdr:col>9</xdr:col>
          <xdr:colOff>342900</xdr:colOff>
          <xdr:row>21</xdr:row>
          <xdr:rowOff>171450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&gt; 2000cc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C10" sqref="C10"/>
    </sheetView>
  </sheetViews>
  <sheetFormatPr defaultRowHeight="15" x14ac:dyDescent="0.25"/>
  <cols>
    <col min="1" max="1" width="13.28515625" bestFit="1" customWidth="1"/>
    <col min="2" max="2" width="12.85546875" bestFit="1" customWidth="1"/>
    <col min="7" max="7" width="8.140625" bestFit="1" customWidth="1"/>
    <col min="8" max="8" width="9.5703125" bestFit="1" customWidth="1"/>
    <col min="9" max="9" width="9.42578125" bestFit="1" customWidth="1"/>
    <col min="10" max="10" width="11" bestFit="1" customWidth="1"/>
    <col min="11" max="11" width="15.28515625" customWidth="1"/>
    <col min="12" max="12" width="15.85546875" bestFit="1" customWidth="1"/>
    <col min="13" max="14" width="13.7109375" bestFit="1" customWidth="1"/>
    <col min="15" max="15" width="2.140625" customWidth="1"/>
    <col min="16" max="16" width="9.85546875" bestFit="1" customWidth="1"/>
  </cols>
  <sheetData>
    <row r="1" spans="1:18" ht="23.25" x14ac:dyDescent="0.35">
      <c r="A1" s="52" t="s">
        <v>7</v>
      </c>
      <c r="B1" s="52"/>
      <c r="C1" s="52"/>
      <c r="D1" s="52"/>
      <c r="E1" s="52"/>
    </row>
    <row r="2" spans="1:18" x14ac:dyDescent="0.25">
      <c r="M2" s="4"/>
    </row>
    <row r="3" spans="1:18" x14ac:dyDescent="0.25">
      <c r="A3" t="s">
        <v>8</v>
      </c>
      <c r="B3" s="5">
        <v>42216</v>
      </c>
    </row>
    <row r="5" spans="1:18" x14ac:dyDescent="0.25">
      <c r="B5" s="53" t="s">
        <v>11</v>
      </c>
      <c r="C5" s="53"/>
      <c r="D5" s="53"/>
      <c r="E5" s="53"/>
    </row>
    <row r="6" spans="1:18" x14ac:dyDescent="0.25">
      <c r="B6" s="53" t="s">
        <v>12</v>
      </c>
      <c r="C6" s="53"/>
      <c r="D6" s="53" t="s">
        <v>13</v>
      </c>
      <c r="E6" s="53"/>
    </row>
    <row r="7" spans="1:18" s="11" customFormat="1" ht="45" x14ac:dyDescent="0.25">
      <c r="B7" s="12" t="s">
        <v>9</v>
      </c>
      <c r="C7" s="12" t="s">
        <v>10</v>
      </c>
      <c r="D7" s="12" t="s">
        <v>9</v>
      </c>
      <c r="E7" s="12" t="s">
        <v>10</v>
      </c>
      <c r="G7" s="12" t="s">
        <v>14</v>
      </c>
      <c r="H7" s="12" t="s">
        <v>15</v>
      </c>
      <c r="I7" s="12" t="s">
        <v>16</v>
      </c>
      <c r="J7" s="12" t="s">
        <v>17</v>
      </c>
      <c r="K7" s="13" t="s">
        <v>21</v>
      </c>
      <c r="L7" s="14" t="s">
        <v>18</v>
      </c>
      <c r="M7" s="14" t="s">
        <v>19</v>
      </c>
      <c r="N7" s="14" t="s">
        <v>20</v>
      </c>
      <c r="P7" s="14" t="s">
        <v>67</v>
      </c>
      <c r="Q7" s="14" t="s">
        <v>68</v>
      </c>
      <c r="R7" s="11" t="s">
        <v>66</v>
      </c>
    </row>
    <row r="8" spans="1:18" x14ac:dyDescent="0.25">
      <c r="G8" s="3"/>
      <c r="H8" s="3"/>
      <c r="I8" s="3"/>
      <c r="J8" s="3"/>
      <c r="K8" s="7"/>
      <c r="L8" s="3"/>
      <c r="M8" s="3"/>
      <c r="N8" s="3"/>
    </row>
    <row r="9" spans="1:18" x14ac:dyDescent="0.25">
      <c r="A9" t="s">
        <v>0</v>
      </c>
      <c r="B9" s="6">
        <v>0.375</v>
      </c>
      <c r="C9" s="6">
        <v>0.5</v>
      </c>
      <c r="D9" s="6">
        <v>0.52083333333333337</v>
      </c>
      <c r="E9" s="6">
        <v>0.7090277777777777</v>
      </c>
      <c r="G9" s="8">
        <f>D9-C9</f>
        <v>2.083333333333337E-2</v>
      </c>
      <c r="H9" s="8">
        <f>C9-B9</f>
        <v>0.125</v>
      </c>
      <c r="I9" s="8">
        <f>E9-D9</f>
        <v>0.18819444444444433</v>
      </c>
      <c r="J9" s="32">
        <f>H9+I9</f>
        <v>0.31319444444444433</v>
      </c>
      <c r="K9" s="10">
        <f>ROUND(J9,2)</f>
        <v>0.31</v>
      </c>
      <c r="L9" s="8">
        <f>MROUND(J9,"00:15")</f>
        <v>0.3125</v>
      </c>
      <c r="M9" s="9">
        <f>FLOOR(J9,"00:15")</f>
        <v>0.3125</v>
      </c>
      <c r="N9" s="8">
        <f>CEILING(J9,"00:15")</f>
        <v>0.32291666666666663</v>
      </c>
      <c r="P9" s="19">
        <f>HOUR(M9)</f>
        <v>7</v>
      </c>
      <c r="Q9" s="19">
        <f>MINUTE(M9)</f>
        <v>30</v>
      </c>
      <c r="R9" s="35">
        <f>M9*24</f>
        <v>7.5</v>
      </c>
    </row>
    <row r="10" spans="1:18" x14ac:dyDescent="0.25">
      <c r="A10" t="s">
        <v>1</v>
      </c>
      <c r="B10" s="6">
        <v>0.375</v>
      </c>
      <c r="C10" s="6">
        <v>0.5</v>
      </c>
      <c r="D10" s="6">
        <v>0.52083333333333337</v>
      </c>
      <c r="E10" s="6">
        <v>0.71666666666666667</v>
      </c>
      <c r="G10" s="8">
        <f t="shared" ref="G10:G15" si="0">D10-C10</f>
        <v>2.083333333333337E-2</v>
      </c>
      <c r="H10" s="8">
        <f t="shared" ref="H10:H15" si="1">C10-B10</f>
        <v>0.125</v>
      </c>
      <c r="I10" s="8">
        <f t="shared" ref="I10:I15" si="2">E10-D10</f>
        <v>0.1958333333333333</v>
      </c>
      <c r="J10" s="32">
        <f t="shared" ref="J10:J15" si="3">H10+I10</f>
        <v>0.3208333333333333</v>
      </c>
      <c r="K10" s="10">
        <f t="shared" ref="K10:K15" si="4">ROUND(J10,2)</f>
        <v>0.32</v>
      </c>
      <c r="L10" s="8">
        <f>MROUND(J10,"00:15")</f>
        <v>0.32291666666666663</v>
      </c>
      <c r="M10" s="9">
        <f t="shared" ref="M10:M15" si="5">FLOOR(J10,"00:15")</f>
        <v>0.3125</v>
      </c>
      <c r="N10" s="8">
        <f t="shared" ref="N10:N14" si="6">CEILING(J10,"00:15")</f>
        <v>0.32291666666666663</v>
      </c>
      <c r="P10" s="19">
        <f t="shared" ref="P10:P15" si="7">HOUR(M10)</f>
        <v>7</v>
      </c>
      <c r="Q10" s="19">
        <f t="shared" ref="Q10:Q15" si="8">MINUTE(M10)</f>
        <v>30</v>
      </c>
      <c r="R10" s="35">
        <f t="shared" ref="R10:R15" si="9">M10*24</f>
        <v>7.5</v>
      </c>
    </row>
    <row r="11" spans="1:18" x14ac:dyDescent="0.25">
      <c r="A11" t="s">
        <v>2</v>
      </c>
      <c r="B11" s="6">
        <v>0.375</v>
      </c>
      <c r="C11" s="6">
        <v>0.5</v>
      </c>
      <c r="D11" s="6">
        <v>0.52083333333333337</v>
      </c>
      <c r="E11" s="6">
        <v>0.72638888888888886</v>
      </c>
      <c r="G11" s="8">
        <f t="shared" si="0"/>
        <v>2.083333333333337E-2</v>
      </c>
      <c r="H11" s="8">
        <f t="shared" si="1"/>
        <v>0.125</v>
      </c>
      <c r="I11" s="8">
        <f t="shared" si="2"/>
        <v>0.20555555555555549</v>
      </c>
      <c r="J11" s="32">
        <f t="shared" si="3"/>
        <v>0.33055555555555549</v>
      </c>
      <c r="K11" s="10">
        <f t="shared" si="4"/>
        <v>0.33</v>
      </c>
      <c r="L11" s="8">
        <f t="shared" ref="L11:L15" si="10">MROUND(J11,"00:15")</f>
        <v>0.33333333333333331</v>
      </c>
      <c r="M11" s="9">
        <f t="shared" si="5"/>
        <v>0.32291666666666663</v>
      </c>
      <c r="N11" s="8">
        <f t="shared" si="6"/>
        <v>0.33333333333333331</v>
      </c>
      <c r="P11" s="19">
        <f t="shared" si="7"/>
        <v>7</v>
      </c>
      <c r="Q11" s="19">
        <f t="shared" si="8"/>
        <v>45</v>
      </c>
      <c r="R11" s="35">
        <f t="shared" si="9"/>
        <v>7.7499999999999991</v>
      </c>
    </row>
    <row r="12" spans="1:18" x14ac:dyDescent="0.25">
      <c r="A12" t="s">
        <v>3</v>
      </c>
      <c r="B12" s="6">
        <v>0.375</v>
      </c>
      <c r="C12" s="6">
        <v>0.5</v>
      </c>
      <c r="D12" s="6">
        <v>0.52083333333333337</v>
      </c>
      <c r="E12" s="6">
        <v>0.72986111111111107</v>
      </c>
      <c r="G12" s="8">
        <f t="shared" si="0"/>
        <v>2.083333333333337E-2</v>
      </c>
      <c r="H12" s="8">
        <f t="shared" si="1"/>
        <v>0.125</v>
      </c>
      <c r="I12" s="8">
        <f t="shared" si="2"/>
        <v>0.2090277777777777</v>
      </c>
      <c r="J12" s="32">
        <f t="shared" si="3"/>
        <v>0.3340277777777777</v>
      </c>
      <c r="K12" s="10">
        <f t="shared" si="4"/>
        <v>0.33</v>
      </c>
      <c r="L12" s="8">
        <f t="shared" si="10"/>
        <v>0.33333333333333331</v>
      </c>
      <c r="M12" s="9">
        <f t="shared" si="5"/>
        <v>0.33333333333333331</v>
      </c>
      <c r="N12" s="8">
        <f t="shared" si="6"/>
        <v>0.34375</v>
      </c>
      <c r="P12" s="19">
        <f t="shared" si="7"/>
        <v>8</v>
      </c>
      <c r="Q12" s="19">
        <f t="shared" si="8"/>
        <v>0</v>
      </c>
      <c r="R12" s="35">
        <f t="shared" si="9"/>
        <v>8</v>
      </c>
    </row>
    <row r="13" spans="1:18" x14ac:dyDescent="0.25">
      <c r="A13" t="s">
        <v>4</v>
      </c>
      <c r="B13" s="6">
        <v>0.375</v>
      </c>
      <c r="C13" s="6">
        <v>0.5</v>
      </c>
      <c r="D13" s="6">
        <v>0.52083333333333337</v>
      </c>
      <c r="E13" s="6">
        <v>0.70833333333333337</v>
      </c>
      <c r="G13" s="8">
        <f t="shared" si="0"/>
        <v>2.083333333333337E-2</v>
      </c>
      <c r="H13" s="8">
        <f t="shared" si="1"/>
        <v>0.125</v>
      </c>
      <c r="I13" s="8">
        <f t="shared" si="2"/>
        <v>0.1875</v>
      </c>
      <c r="J13" s="32">
        <f t="shared" si="3"/>
        <v>0.3125</v>
      </c>
      <c r="K13" s="10">
        <f t="shared" si="4"/>
        <v>0.31</v>
      </c>
      <c r="L13" s="8">
        <f t="shared" si="10"/>
        <v>0.3125</v>
      </c>
      <c r="M13" s="9">
        <f t="shared" si="5"/>
        <v>0.3125</v>
      </c>
      <c r="N13" s="8">
        <f t="shared" si="6"/>
        <v>0.3125</v>
      </c>
      <c r="P13" s="19">
        <f t="shared" si="7"/>
        <v>7</v>
      </c>
      <c r="Q13" s="19">
        <f t="shared" si="8"/>
        <v>30</v>
      </c>
      <c r="R13" s="35">
        <f t="shared" si="9"/>
        <v>7.5</v>
      </c>
    </row>
    <row r="14" spans="1:18" x14ac:dyDescent="0.25">
      <c r="A14" t="s">
        <v>5</v>
      </c>
      <c r="B14" s="2"/>
      <c r="C14" s="2"/>
      <c r="D14" s="2"/>
      <c r="E14" s="2"/>
      <c r="G14" s="8">
        <f t="shared" si="0"/>
        <v>0</v>
      </c>
      <c r="H14" s="8">
        <f t="shared" si="1"/>
        <v>0</v>
      </c>
      <c r="I14" s="8">
        <f t="shared" si="2"/>
        <v>0</v>
      </c>
      <c r="J14" s="32">
        <f t="shared" si="3"/>
        <v>0</v>
      </c>
      <c r="K14" s="10">
        <f t="shared" si="4"/>
        <v>0</v>
      </c>
      <c r="L14" s="8">
        <f t="shared" si="10"/>
        <v>0</v>
      </c>
      <c r="M14" s="9">
        <f t="shared" si="5"/>
        <v>0</v>
      </c>
      <c r="N14" s="8">
        <f t="shared" si="6"/>
        <v>0</v>
      </c>
      <c r="P14" s="19">
        <f t="shared" si="7"/>
        <v>0</v>
      </c>
      <c r="Q14" s="19">
        <f t="shared" si="8"/>
        <v>0</v>
      </c>
      <c r="R14" s="35">
        <f t="shared" si="9"/>
        <v>0</v>
      </c>
    </row>
    <row r="15" spans="1:18" x14ac:dyDescent="0.25">
      <c r="A15" t="s">
        <v>6</v>
      </c>
      <c r="B15" s="2"/>
      <c r="C15" s="2"/>
      <c r="D15" s="2"/>
      <c r="E15" s="2"/>
      <c r="G15" s="8">
        <f t="shared" si="0"/>
        <v>0</v>
      </c>
      <c r="H15" s="8">
        <f t="shared" si="1"/>
        <v>0</v>
      </c>
      <c r="I15" s="8">
        <f t="shared" si="2"/>
        <v>0</v>
      </c>
      <c r="J15" s="32">
        <f t="shared" si="3"/>
        <v>0</v>
      </c>
      <c r="K15" s="10">
        <f t="shared" si="4"/>
        <v>0</v>
      </c>
      <c r="L15" s="8">
        <f t="shared" si="10"/>
        <v>0</v>
      </c>
      <c r="M15" s="9">
        <f t="shared" si="5"/>
        <v>0</v>
      </c>
      <c r="N15" s="8">
        <f>CEILING(J15,"00:15")</f>
        <v>0</v>
      </c>
      <c r="P15" s="19">
        <f t="shared" si="7"/>
        <v>0</v>
      </c>
      <c r="Q15" s="19">
        <f t="shared" si="8"/>
        <v>0</v>
      </c>
      <c r="R15" s="35">
        <f t="shared" si="9"/>
        <v>0</v>
      </c>
    </row>
    <row r="16" spans="1:18" x14ac:dyDescent="0.25">
      <c r="C16" s="1"/>
      <c r="D16" s="1"/>
      <c r="L16" s="15">
        <f>SUM(L9:L15)</f>
        <v>1.6145833333333333</v>
      </c>
      <c r="M16" s="33">
        <f>SUM(M9:M15)</f>
        <v>1.59375</v>
      </c>
      <c r="N16" s="15">
        <f>SUM(N9:N15)</f>
        <v>1.6354166666666665</v>
      </c>
      <c r="P16" s="19"/>
    </row>
    <row r="17" spans="1:12" x14ac:dyDescent="0.25">
      <c r="C17" s="1"/>
      <c r="D17" s="1"/>
      <c r="L17" s="16"/>
    </row>
    <row r="18" spans="1:12" x14ac:dyDescent="0.25">
      <c r="B18" s="34"/>
      <c r="G18" s="36"/>
    </row>
    <row r="19" spans="1:12" ht="45" x14ac:dyDescent="0.25">
      <c r="B19" s="14" t="s">
        <v>69</v>
      </c>
      <c r="C19" s="14" t="s">
        <v>70</v>
      </c>
      <c r="D19" s="14" t="s">
        <v>72</v>
      </c>
      <c r="E19" s="14" t="s">
        <v>71</v>
      </c>
      <c r="G19" s="41" t="s">
        <v>74</v>
      </c>
    </row>
    <row r="20" spans="1:12" x14ac:dyDescent="0.25">
      <c r="A20" t="s">
        <v>0</v>
      </c>
      <c r="B20" s="37" t="s">
        <v>51</v>
      </c>
      <c r="C20" s="37" t="s">
        <v>53</v>
      </c>
      <c r="D20" s="38">
        <v>6</v>
      </c>
      <c r="E20" s="38"/>
      <c r="G20" s="8">
        <f>(D20/30)/24</f>
        <v>8.3333333333333332E-3</v>
      </c>
    </row>
    <row r="21" spans="1:12" x14ac:dyDescent="0.25">
      <c r="A21" t="s">
        <v>1</v>
      </c>
      <c r="B21" s="37" t="s">
        <v>51</v>
      </c>
      <c r="C21" s="37" t="s">
        <v>53</v>
      </c>
      <c r="D21" s="38">
        <v>6</v>
      </c>
      <c r="E21" s="38"/>
      <c r="G21" s="8">
        <f t="shared" ref="G21:G26" si="11">(D21/30)/24</f>
        <v>8.3333333333333332E-3</v>
      </c>
    </row>
    <row r="22" spans="1:12" x14ac:dyDescent="0.25">
      <c r="A22" t="s">
        <v>2</v>
      </c>
      <c r="B22" s="37" t="s">
        <v>51</v>
      </c>
      <c r="C22" s="37" t="s">
        <v>53</v>
      </c>
      <c r="D22" s="38">
        <v>6</v>
      </c>
      <c r="E22" s="38" t="s">
        <v>73</v>
      </c>
      <c r="G22" s="8">
        <f t="shared" si="11"/>
        <v>8.3333333333333332E-3</v>
      </c>
    </row>
    <row r="23" spans="1:12" x14ac:dyDescent="0.25">
      <c r="A23" t="s">
        <v>3</v>
      </c>
      <c r="B23" s="37" t="s">
        <v>51</v>
      </c>
      <c r="C23" s="37" t="s">
        <v>53</v>
      </c>
      <c r="D23" s="38">
        <v>6</v>
      </c>
      <c r="E23" s="38"/>
      <c r="G23" s="8">
        <f t="shared" si="11"/>
        <v>8.3333333333333332E-3</v>
      </c>
    </row>
    <row r="24" spans="1:12" x14ac:dyDescent="0.25">
      <c r="A24" t="s">
        <v>4</v>
      </c>
      <c r="B24" s="37" t="s">
        <v>51</v>
      </c>
      <c r="C24" s="37" t="s">
        <v>53</v>
      </c>
      <c r="D24" s="38">
        <v>6</v>
      </c>
      <c r="E24" s="38"/>
      <c r="G24" s="8">
        <f t="shared" si="11"/>
        <v>8.3333333333333332E-3</v>
      </c>
    </row>
    <row r="25" spans="1:12" x14ac:dyDescent="0.25">
      <c r="A25" t="s">
        <v>5</v>
      </c>
      <c r="B25" s="37"/>
      <c r="C25" s="37"/>
      <c r="D25" s="38"/>
      <c r="E25" s="38"/>
      <c r="G25" s="8">
        <f t="shared" si="11"/>
        <v>0</v>
      </c>
    </row>
    <row r="26" spans="1:12" x14ac:dyDescent="0.25">
      <c r="A26" t="s">
        <v>6</v>
      </c>
      <c r="B26" s="37"/>
      <c r="C26" s="37"/>
      <c r="D26" s="38"/>
      <c r="E26" s="38"/>
      <c r="G26" s="8">
        <f t="shared" si="11"/>
        <v>0</v>
      </c>
    </row>
    <row r="28" spans="1:12" x14ac:dyDescent="0.25">
      <c r="A28" t="s">
        <v>75</v>
      </c>
      <c r="B28" s="37" t="s">
        <v>78</v>
      </c>
      <c r="G28" s="48" t="b">
        <f>IF(B28="Car",TRUE)</f>
        <v>1</v>
      </c>
      <c r="H28" s="48" t="b">
        <f>IF(B28="Motorbike",TRUE)</f>
        <v>0</v>
      </c>
      <c r="I28" s="48" t="b">
        <f>IF(B28="Cycle",TRUE)</f>
        <v>0</v>
      </c>
    </row>
    <row r="29" spans="1:12" x14ac:dyDescent="0.25">
      <c r="A29" t="s">
        <v>76</v>
      </c>
      <c r="B29" s="37" t="s">
        <v>79</v>
      </c>
      <c r="G29" s="48" t="b">
        <f>IF(B29="Petrol",TRUE)</f>
        <v>0</v>
      </c>
      <c r="H29" s="48" t="b">
        <f>IF(B29="Diesel",TRUE)</f>
        <v>1</v>
      </c>
      <c r="I29" s="48" t="b">
        <f>IF(B29="LPG",TRUE)</f>
        <v>0</v>
      </c>
    </row>
    <row r="30" spans="1:12" x14ac:dyDescent="0.25">
      <c r="A30" t="s">
        <v>77</v>
      </c>
      <c r="B30" s="37" t="s">
        <v>80</v>
      </c>
      <c r="G30" s="48" t="b">
        <f>IF(B30="&lt; 1400cc",TRUE)</f>
        <v>0</v>
      </c>
      <c r="H30" s="48" t="b">
        <f>IF(B30="1401-2000cc",TRUE)</f>
        <v>0</v>
      </c>
      <c r="I30" s="48" t="b">
        <f>IF(B30="&gt; 2000cc",TRUE)</f>
        <v>1</v>
      </c>
    </row>
  </sheetData>
  <mergeCells count="4">
    <mergeCell ref="A1:E1"/>
    <mergeCell ref="B5:E5"/>
    <mergeCell ref="B6:C6"/>
    <mergeCell ref="D6:E6"/>
  </mergeCells>
  <dataValidations count="3">
    <dataValidation type="list" allowBlank="1" showInputMessage="1" showErrorMessage="1" sqref="B28">
      <formula1>"Car,Motorbike,Cycle"</formula1>
    </dataValidation>
    <dataValidation type="list" allowBlank="1" showInputMessage="1" showErrorMessage="1" sqref="B29">
      <formula1>"Petrol,Diesel,LPG"</formula1>
    </dataValidation>
    <dataValidation type="list" allowBlank="1" showInputMessage="1" showErrorMessage="1" sqref="B30">
      <formula1>"&lt; 1400cc,1401-2000cc,&gt; 2000cc"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I39"/>
  <sheetViews>
    <sheetView tabSelected="1" topLeftCell="A31" workbookViewId="0">
      <selection activeCell="O6" sqref="O6"/>
    </sheetView>
  </sheetViews>
  <sheetFormatPr defaultRowHeight="15" x14ac:dyDescent="0.25"/>
  <cols>
    <col min="1" max="2" width="9.140625" style="1"/>
    <col min="3" max="3" width="6.42578125" style="1" customWidth="1"/>
    <col min="4" max="4" width="10" style="1" customWidth="1"/>
    <col min="5" max="5" width="10.5703125" style="1" customWidth="1"/>
    <col min="6" max="6" width="10.42578125" style="1" customWidth="1"/>
    <col min="7" max="7" width="9.85546875" style="1" customWidth="1"/>
    <col min="8" max="8" width="10.7109375" style="1" customWidth="1"/>
    <col min="9" max="9" width="10" style="1" customWidth="1"/>
    <col min="10" max="16384" width="9.140625" style="1"/>
  </cols>
  <sheetData>
    <row r="16" ht="9" customHeight="1" x14ac:dyDescent="0.25"/>
    <row r="17" spans="4:9" ht="23.25" customHeight="1" x14ac:dyDescent="0.25">
      <c r="D17" s="54" t="s">
        <v>23</v>
      </c>
      <c r="E17" s="54"/>
      <c r="H17" s="54" t="s">
        <v>22</v>
      </c>
      <c r="I17" s="54"/>
    </row>
    <row r="18" spans="4:9" ht="5.25" customHeight="1" x14ac:dyDescent="0.25"/>
    <row r="19" spans="4:9" ht="23.25" customHeight="1" x14ac:dyDescent="0.25">
      <c r="D19" s="55">
        <f>'Data Entry'!B3</f>
        <v>42216</v>
      </c>
      <c r="E19" s="55"/>
    </row>
    <row r="24" spans="4:9" ht="11.25" customHeight="1" x14ac:dyDescent="0.25"/>
    <row r="25" spans="4:9" ht="23.25" customHeight="1" x14ac:dyDescent="0.25">
      <c r="D25" s="17">
        <f>'Data Entry'!B9</f>
        <v>0.375</v>
      </c>
      <c r="E25" s="17">
        <f>'Data Entry'!C9</f>
        <v>0.5</v>
      </c>
      <c r="F25" s="17">
        <f>'Data Entry'!G9</f>
        <v>2.083333333333337E-2</v>
      </c>
      <c r="G25" s="17">
        <f>'Data Entry'!D9</f>
        <v>0.52083333333333337</v>
      </c>
      <c r="H25" s="17">
        <f>'Data Entry'!E9</f>
        <v>0.7090277777777777</v>
      </c>
      <c r="I25" s="17">
        <f>'Data Entry'!M9</f>
        <v>0.3125</v>
      </c>
    </row>
    <row r="26" spans="4:9" ht="23.25" customHeight="1" x14ac:dyDescent="0.25">
      <c r="D26" s="17">
        <f>'Data Entry'!B10</f>
        <v>0.375</v>
      </c>
      <c r="E26" s="17">
        <f>'Data Entry'!C10</f>
        <v>0.5</v>
      </c>
      <c r="F26" s="17">
        <f>'Data Entry'!G10</f>
        <v>2.083333333333337E-2</v>
      </c>
      <c r="G26" s="17">
        <f>'Data Entry'!D10</f>
        <v>0.52083333333333337</v>
      </c>
      <c r="H26" s="17">
        <f>'Data Entry'!E10</f>
        <v>0.71666666666666667</v>
      </c>
      <c r="I26" s="17">
        <f>'Data Entry'!M10</f>
        <v>0.3125</v>
      </c>
    </row>
    <row r="27" spans="4:9" ht="23.25" customHeight="1" x14ac:dyDescent="0.25">
      <c r="D27" s="17">
        <f>'Data Entry'!B11</f>
        <v>0.375</v>
      </c>
      <c r="E27" s="17">
        <f>'Data Entry'!C11</f>
        <v>0.5</v>
      </c>
      <c r="F27" s="17">
        <f>'Data Entry'!G11</f>
        <v>2.083333333333337E-2</v>
      </c>
      <c r="G27" s="17">
        <f>'Data Entry'!D11</f>
        <v>0.52083333333333337</v>
      </c>
      <c r="H27" s="17">
        <f>'Data Entry'!E11</f>
        <v>0.72638888888888886</v>
      </c>
      <c r="I27" s="17">
        <f>'Data Entry'!M11</f>
        <v>0.32291666666666663</v>
      </c>
    </row>
    <row r="28" spans="4:9" ht="23.25" customHeight="1" x14ac:dyDescent="0.25">
      <c r="D28" s="17">
        <f>'Data Entry'!B12</f>
        <v>0.375</v>
      </c>
      <c r="E28" s="17">
        <f>'Data Entry'!C12</f>
        <v>0.5</v>
      </c>
      <c r="F28" s="17">
        <f>'Data Entry'!G12</f>
        <v>2.083333333333337E-2</v>
      </c>
      <c r="G28" s="17">
        <f>'Data Entry'!D12</f>
        <v>0.52083333333333337</v>
      </c>
      <c r="H28" s="17">
        <f>'Data Entry'!E12</f>
        <v>0.72986111111111107</v>
      </c>
      <c r="I28" s="17">
        <f>'Data Entry'!M12</f>
        <v>0.33333333333333331</v>
      </c>
    </row>
    <row r="29" spans="4:9" ht="23.25" customHeight="1" x14ac:dyDescent="0.25">
      <c r="D29" s="17">
        <f>'Data Entry'!B13</f>
        <v>0.375</v>
      </c>
      <c r="E29" s="17">
        <f>'Data Entry'!C13</f>
        <v>0.5</v>
      </c>
      <c r="F29" s="17">
        <f>'Data Entry'!G13</f>
        <v>2.083333333333337E-2</v>
      </c>
      <c r="G29" s="17">
        <f>'Data Entry'!D13</f>
        <v>0.52083333333333337</v>
      </c>
      <c r="H29" s="17">
        <f>'Data Entry'!E13</f>
        <v>0.70833333333333337</v>
      </c>
      <c r="I29" s="17">
        <f>'Data Entry'!M13</f>
        <v>0.3125</v>
      </c>
    </row>
    <row r="30" spans="4:9" ht="23.25" customHeight="1" x14ac:dyDescent="0.25"/>
    <row r="31" spans="4:9" ht="23.25" customHeight="1" x14ac:dyDescent="0.25"/>
    <row r="32" spans="4:9" ht="23.25" customHeight="1" x14ac:dyDescent="0.25"/>
    <row r="33" spans="5:9" ht="35.25" customHeight="1" x14ac:dyDescent="0.25"/>
    <row r="34" spans="5:9" ht="23.25" customHeight="1" x14ac:dyDescent="0.25">
      <c r="E34" s="54" t="s">
        <v>23</v>
      </c>
      <c r="F34" s="54"/>
      <c r="G34" s="54"/>
      <c r="I34" s="18">
        <f>'Data Entry'!M16</f>
        <v>1.59375</v>
      </c>
    </row>
    <row r="36" spans="5:9" ht="19.5" customHeight="1" x14ac:dyDescent="0.25"/>
    <row r="37" spans="5:9" ht="23.25" customHeight="1" x14ac:dyDescent="0.25">
      <c r="E37" s="54"/>
      <c r="F37" s="54"/>
      <c r="G37" s="54"/>
    </row>
    <row r="38" spans="5:9" ht="6" customHeight="1" x14ac:dyDescent="0.25"/>
    <row r="39" spans="5:9" ht="23.25" customHeight="1" x14ac:dyDescent="0.25">
      <c r="E39" s="54"/>
      <c r="F39" s="54"/>
      <c r="G39" s="54"/>
    </row>
  </sheetData>
  <mergeCells count="6">
    <mergeCell ref="E39:G39"/>
    <mergeCell ref="H17:I17"/>
    <mergeCell ref="D17:E17"/>
    <mergeCell ref="D19:E19"/>
    <mergeCell ref="E34:G34"/>
    <mergeCell ref="E37:G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opLeftCell="A37" zoomScaleNormal="100" workbookViewId="0">
      <selection activeCell="I57" sqref="I57:J58"/>
    </sheetView>
  </sheetViews>
  <sheetFormatPr defaultRowHeight="15" x14ac:dyDescent="0.25"/>
  <cols>
    <col min="15" max="15" width="22.85546875" customWidth="1"/>
    <col min="16" max="16" width="16.42578125" customWidth="1"/>
  </cols>
  <sheetData>
    <row r="1" spans="1:12" ht="26.25" x14ac:dyDescent="0.4">
      <c r="A1" s="117" t="s">
        <v>24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111" t="s">
        <v>25</v>
      </c>
      <c r="B5" s="111"/>
      <c r="C5" s="112" t="s">
        <v>23</v>
      </c>
      <c r="D5" s="112"/>
      <c r="E5" s="20"/>
      <c r="F5" s="20"/>
      <c r="G5" s="111" t="s">
        <v>26</v>
      </c>
      <c r="H5" s="111"/>
      <c r="I5" s="116">
        <f>I6-4</f>
        <v>42212</v>
      </c>
      <c r="J5" s="116"/>
      <c r="K5" s="20"/>
      <c r="L5" s="20"/>
    </row>
    <row r="6" spans="1:12" x14ac:dyDescent="0.25">
      <c r="A6" s="111" t="s">
        <v>27</v>
      </c>
      <c r="B6" s="111"/>
      <c r="C6" s="112" t="s">
        <v>28</v>
      </c>
      <c r="D6" s="112"/>
      <c r="E6" s="20"/>
      <c r="F6" s="20"/>
      <c r="G6" s="111" t="s">
        <v>8</v>
      </c>
      <c r="H6" s="111"/>
      <c r="I6" s="116">
        <f>'Data Entry'!B3</f>
        <v>42216</v>
      </c>
      <c r="J6" s="116"/>
      <c r="K6" s="20"/>
      <c r="L6" s="20"/>
    </row>
    <row r="7" spans="1:12" x14ac:dyDescent="0.25">
      <c r="A7" s="111" t="s">
        <v>29</v>
      </c>
      <c r="B7" s="111"/>
      <c r="C7" s="112" t="s">
        <v>22</v>
      </c>
      <c r="D7" s="112"/>
      <c r="E7" s="20"/>
      <c r="F7" s="20"/>
      <c r="G7" s="20"/>
      <c r="H7" s="20"/>
      <c r="I7" s="20"/>
      <c r="J7" s="20"/>
      <c r="K7" s="20"/>
      <c r="L7" s="20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76" t="s">
        <v>30</v>
      </c>
      <c r="B11" s="77"/>
      <c r="C11" s="77"/>
      <c r="D11" s="77"/>
      <c r="E11" s="77"/>
      <c r="F11" s="77"/>
      <c r="G11" s="77"/>
      <c r="H11" s="77"/>
      <c r="I11" s="77"/>
      <c r="J11" s="78"/>
      <c r="K11" s="20"/>
      <c r="L11" s="21"/>
    </row>
    <row r="12" spans="1:12" x14ac:dyDescent="0.25">
      <c r="A12" s="22"/>
      <c r="B12" s="20"/>
      <c r="C12" s="20"/>
      <c r="D12" s="23" t="s">
        <v>31</v>
      </c>
      <c r="E12" s="23" t="s">
        <v>32</v>
      </c>
      <c r="F12" s="23" t="s">
        <v>33</v>
      </c>
      <c r="G12" s="23" t="s">
        <v>34</v>
      </c>
      <c r="H12" s="23" t="s">
        <v>35</v>
      </c>
      <c r="I12" s="23" t="s">
        <v>36</v>
      </c>
      <c r="J12" s="24" t="s">
        <v>37</v>
      </c>
      <c r="K12" s="20"/>
      <c r="L12" s="23" t="s">
        <v>38</v>
      </c>
    </row>
    <row r="13" spans="1:12" ht="15" customHeight="1" x14ac:dyDescent="0.25">
      <c r="A13" s="113" t="s">
        <v>39</v>
      </c>
      <c r="B13" s="114"/>
      <c r="C13" s="115"/>
      <c r="D13" s="74">
        <f>'Data Entry'!R9</f>
        <v>7.5</v>
      </c>
      <c r="E13" s="74">
        <f>'Data Entry'!R10</f>
        <v>7.5</v>
      </c>
      <c r="F13" s="74">
        <f>'Data Entry'!R11</f>
        <v>7.7499999999999991</v>
      </c>
      <c r="G13" s="74">
        <f>'Data Entry'!R12</f>
        <v>8</v>
      </c>
      <c r="H13" s="74">
        <f>'Data Entry'!R13</f>
        <v>7.5</v>
      </c>
      <c r="I13" s="74"/>
      <c r="J13" s="74"/>
      <c r="K13" s="20"/>
      <c r="L13" s="74">
        <f>SUM(D13:J14)</f>
        <v>38.25</v>
      </c>
    </row>
    <row r="14" spans="1:12" x14ac:dyDescent="0.25">
      <c r="A14" s="102" t="s">
        <v>40</v>
      </c>
      <c r="B14" s="103"/>
      <c r="C14" s="104"/>
      <c r="D14" s="75"/>
      <c r="E14" s="75"/>
      <c r="F14" s="75"/>
      <c r="G14" s="75"/>
      <c r="H14" s="75"/>
      <c r="I14" s="75"/>
      <c r="J14" s="75"/>
      <c r="K14" s="20"/>
      <c r="L14" s="75"/>
    </row>
    <row r="15" spans="1:1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1"/>
    </row>
    <row r="16" spans="1:1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25">
      <c r="A18" s="105" t="s">
        <v>41</v>
      </c>
      <c r="B18" s="106"/>
      <c r="C18" s="106"/>
      <c r="D18" s="106"/>
      <c r="E18" s="106"/>
      <c r="F18" s="106"/>
      <c r="G18" s="106"/>
      <c r="H18" s="106"/>
      <c r="I18" s="106"/>
      <c r="J18" s="107"/>
      <c r="K18" s="20"/>
      <c r="L18" s="21"/>
    </row>
    <row r="19" spans="1:12" x14ac:dyDescent="0.25">
      <c r="A19" s="108" t="s">
        <v>42</v>
      </c>
      <c r="B19" s="109"/>
      <c r="C19" s="109"/>
      <c r="D19" s="109"/>
      <c r="E19" s="109"/>
      <c r="F19" s="109"/>
      <c r="G19" s="109"/>
      <c r="H19" s="109"/>
      <c r="I19" s="109"/>
      <c r="J19" s="110"/>
      <c r="K19" s="20"/>
      <c r="L19" s="23" t="s">
        <v>43</v>
      </c>
    </row>
    <row r="20" spans="1:12" x14ac:dyDescent="0.25">
      <c r="A20" s="25" t="s">
        <v>44</v>
      </c>
      <c r="B20" s="26"/>
      <c r="C20" s="26"/>
      <c r="D20" s="26"/>
      <c r="E20" s="26"/>
      <c r="F20" s="26"/>
      <c r="G20" s="26"/>
      <c r="H20" s="49"/>
      <c r="I20" s="26"/>
      <c r="J20" s="50"/>
      <c r="K20" s="20"/>
      <c r="L20" s="23" t="s">
        <v>45</v>
      </c>
    </row>
    <row r="21" spans="1:12" x14ac:dyDescent="0.25">
      <c r="A21" s="27" t="s">
        <v>46</v>
      </c>
      <c r="B21" s="28"/>
      <c r="C21" s="28"/>
      <c r="D21" s="28"/>
      <c r="E21" s="28"/>
      <c r="F21" s="28"/>
      <c r="G21" s="28"/>
      <c r="H21" s="28"/>
      <c r="I21" s="28"/>
      <c r="J21" s="51"/>
      <c r="K21" s="20"/>
      <c r="L21" s="47">
        <f>SUM(D31:J31)*0.45</f>
        <v>27</v>
      </c>
    </row>
    <row r="22" spans="1:12" x14ac:dyDescent="0.25">
      <c r="A22" s="27" t="s">
        <v>47</v>
      </c>
      <c r="B22" s="28"/>
      <c r="C22" s="28"/>
      <c r="D22" s="28"/>
      <c r="E22" s="28"/>
      <c r="F22" s="28"/>
      <c r="G22" s="28"/>
      <c r="H22" s="28"/>
      <c r="I22" s="28"/>
      <c r="J22" s="51"/>
      <c r="K22" s="20"/>
      <c r="L22" s="21"/>
    </row>
    <row r="23" spans="1:12" x14ac:dyDescent="0.25">
      <c r="A23" s="59" t="s">
        <v>48</v>
      </c>
      <c r="B23" s="60"/>
      <c r="C23" s="60"/>
      <c r="D23" s="60"/>
      <c r="E23" s="60"/>
      <c r="F23" s="60"/>
      <c r="G23" s="60"/>
      <c r="H23" s="60"/>
      <c r="I23" s="60"/>
      <c r="J23" s="61"/>
      <c r="K23" s="20"/>
      <c r="L23" s="21"/>
    </row>
    <row r="24" spans="1:1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5">
      <c r="A27" s="76" t="s">
        <v>49</v>
      </c>
      <c r="B27" s="77"/>
      <c r="C27" s="77"/>
      <c r="D27" s="77"/>
      <c r="E27" s="77"/>
      <c r="F27" s="77"/>
      <c r="G27" s="77"/>
      <c r="H27" s="77"/>
      <c r="I27" s="77"/>
      <c r="J27" s="78"/>
      <c r="K27" s="20"/>
      <c r="L27" s="20"/>
    </row>
    <row r="28" spans="1:12" x14ac:dyDescent="0.25">
      <c r="A28" s="22"/>
      <c r="B28" s="20"/>
      <c r="C28" s="20"/>
      <c r="D28" s="29" t="s">
        <v>31</v>
      </c>
      <c r="E28" s="29" t="s">
        <v>32</v>
      </c>
      <c r="F28" s="29" t="s">
        <v>33</v>
      </c>
      <c r="G28" s="29" t="s">
        <v>34</v>
      </c>
      <c r="H28" s="29" t="s">
        <v>35</v>
      </c>
      <c r="I28" s="29" t="s">
        <v>36</v>
      </c>
      <c r="J28" s="30" t="s">
        <v>37</v>
      </c>
      <c r="K28" s="20"/>
      <c r="L28" s="20"/>
    </row>
    <row r="29" spans="1:12" x14ac:dyDescent="0.25">
      <c r="A29" s="79" t="s">
        <v>50</v>
      </c>
      <c r="B29" s="79"/>
      <c r="C29" s="79"/>
      <c r="D29" s="40" t="str">
        <f>'Data Entry'!B20</f>
        <v>Home</v>
      </c>
      <c r="E29" s="40" t="str">
        <f>'Data Entry'!B21</f>
        <v>Home</v>
      </c>
      <c r="F29" s="40" t="str">
        <f>'Data Entry'!B22</f>
        <v>Home</v>
      </c>
      <c r="G29" s="40" t="str">
        <f>'Data Entry'!B23</f>
        <v>Home</v>
      </c>
      <c r="H29" s="40" t="str">
        <f>'Data Entry'!B24</f>
        <v>Home</v>
      </c>
      <c r="I29" s="40"/>
      <c r="J29" s="40"/>
      <c r="K29" s="20"/>
      <c r="L29" s="21"/>
    </row>
    <row r="30" spans="1:12" x14ac:dyDescent="0.25">
      <c r="A30" s="79" t="s">
        <v>52</v>
      </c>
      <c r="B30" s="79"/>
      <c r="C30" s="79"/>
      <c r="D30" s="40" t="str">
        <f>'Data Entry'!C20</f>
        <v>Work</v>
      </c>
      <c r="E30" s="40" t="str">
        <f>'Data Entry'!C21</f>
        <v>Work</v>
      </c>
      <c r="F30" s="40" t="str">
        <f>'Data Entry'!C22</f>
        <v>Work</v>
      </c>
      <c r="G30" s="40" t="str">
        <f>'Data Entry'!C23</f>
        <v>Work</v>
      </c>
      <c r="H30" s="40" t="str">
        <f>'Data Entry'!C24</f>
        <v>Work</v>
      </c>
      <c r="I30" s="40"/>
      <c r="J30" s="40"/>
      <c r="K30" s="20"/>
      <c r="L30" s="23" t="s">
        <v>38</v>
      </c>
    </row>
    <row r="31" spans="1:12" x14ac:dyDescent="0.25">
      <c r="A31" s="79" t="s">
        <v>54</v>
      </c>
      <c r="B31" s="79"/>
      <c r="C31" s="79"/>
      <c r="D31" s="40">
        <f>'Data Entry'!D20*2</f>
        <v>12</v>
      </c>
      <c r="E31" s="40">
        <f>'Data Entry'!D21*2</f>
        <v>12</v>
      </c>
      <c r="F31" s="40">
        <f>'Data Entry'!D22*2</f>
        <v>12</v>
      </c>
      <c r="G31" s="40">
        <f>'Data Entry'!D23*2</f>
        <v>12</v>
      </c>
      <c r="H31" s="40">
        <f>'Data Entry'!D24*2</f>
        <v>12</v>
      </c>
      <c r="I31" s="40"/>
      <c r="J31" s="40"/>
      <c r="K31" s="20"/>
      <c r="L31" s="40" t="str">
        <f>CONCATENATE(SUM(D31:J31)," Miles")</f>
        <v>60 Miles</v>
      </c>
    </row>
    <row r="32" spans="1:12" ht="15" customHeight="1" x14ac:dyDescent="0.25">
      <c r="A32" s="96" t="s">
        <v>55</v>
      </c>
      <c r="B32" s="97"/>
      <c r="C32" s="98"/>
      <c r="D32" s="74">
        <f>'Data Entry'!E20</f>
        <v>0</v>
      </c>
      <c r="E32" s="74">
        <f>'Data Entry'!E21</f>
        <v>0</v>
      </c>
      <c r="F32" s="74" t="str">
        <f>'Data Entry'!E22</f>
        <v>Meeting</v>
      </c>
      <c r="G32" s="74">
        <f>'Data Entry'!E23</f>
        <v>0</v>
      </c>
      <c r="H32" s="74">
        <f>'Data Entry'!E24</f>
        <v>0</v>
      </c>
      <c r="I32" s="74">
        <f>'Data Entry'!E25</f>
        <v>0</v>
      </c>
      <c r="J32" s="74">
        <f>'Data Entry'!E26</f>
        <v>0</v>
      </c>
      <c r="K32" s="20"/>
      <c r="L32" s="21"/>
    </row>
    <row r="33" spans="1:14" x14ac:dyDescent="0.25">
      <c r="A33" s="99"/>
      <c r="B33" s="100"/>
      <c r="C33" s="101"/>
      <c r="D33" s="75"/>
      <c r="E33" s="75"/>
      <c r="F33" s="75"/>
      <c r="G33" s="75"/>
      <c r="H33" s="75"/>
      <c r="I33" s="75"/>
      <c r="J33" s="75"/>
      <c r="K33" s="20"/>
      <c r="L33" s="20"/>
    </row>
    <row r="34" spans="1:14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4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4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4" x14ac:dyDescent="0.25">
      <c r="A37" s="76" t="s">
        <v>56</v>
      </c>
      <c r="B37" s="77"/>
      <c r="C37" s="77"/>
      <c r="D37" s="77"/>
      <c r="E37" s="77"/>
      <c r="F37" s="77"/>
      <c r="G37" s="77"/>
      <c r="H37" s="77"/>
      <c r="I37" s="77"/>
      <c r="J37" s="78"/>
      <c r="K37" s="20"/>
      <c r="L37" s="20"/>
    </row>
    <row r="38" spans="1:14" x14ac:dyDescent="0.25">
      <c r="A38" s="22"/>
      <c r="B38" s="20"/>
      <c r="C38" s="20"/>
      <c r="D38" s="23" t="s">
        <v>31</v>
      </c>
      <c r="E38" s="23" t="s">
        <v>32</v>
      </c>
      <c r="F38" s="23" t="s">
        <v>33</v>
      </c>
      <c r="G38" s="23" t="s">
        <v>34</v>
      </c>
      <c r="H38" s="23" t="s">
        <v>35</v>
      </c>
      <c r="I38" s="23" t="s">
        <v>36</v>
      </c>
      <c r="J38" s="24" t="s">
        <v>37</v>
      </c>
      <c r="K38" s="20"/>
      <c r="L38" s="20"/>
    </row>
    <row r="39" spans="1:14" x14ac:dyDescent="0.25">
      <c r="A39" s="79" t="s">
        <v>57</v>
      </c>
      <c r="B39" s="79"/>
      <c r="C39" s="79"/>
      <c r="D39" s="42">
        <f>'Data Entry'!B9-'Data Entry'!G20</f>
        <v>0.36666666666666664</v>
      </c>
      <c r="E39" s="42">
        <f>'Data Entry'!B10-'Data Entry'!G21</f>
        <v>0.36666666666666664</v>
      </c>
      <c r="F39" s="42">
        <f>'Data Entry'!B11-'Data Entry'!G22</f>
        <v>0.36666666666666664</v>
      </c>
      <c r="G39" s="42">
        <f>'Data Entry'!B12-'Data Entry'!G23</f>
        <v>0.36666666666666664</v>
      </c>
      <c r="H39" s="42">
        <f>'Data Entry'!B13-'Data Entry'!G24</f>
        <v>0.36666666666666664</v>
      </c>
      <c r="I39" s="39"/>
      <c r="J39" s="39"/>
      <c r="K39" s="20"/>
      <c r="L39" s="20"/>
    </row>
    <row r="40" spans="1:14" x14ac:dyDescent="0.25">
      <c r="A40" s="79" t="s">
        <v>58</v>
      </c>
      <c r="B40" s="79"/>
      <c r="C40" s="79"/>
      <c r="D40" s="42">
        <f>'Data Entry'!E9+'Data Entry'!G20</f>
        <v>0.71736111111111101</v>
      </c>
      <c r="E40" s="42">
        <f>'Data Entry'!E10+'Data Entry'!G21</f>
        <v>0.72499999999999998</v>
      </c>
      <c r="F40" s="42">
        <f>'Data Entry'!E11+'Data Entry'!G22</f>
        <v>0.73472222222222217</v>
      </c>
      <c r="G40" s="42">
        <f>'Data Entry'!E12+'Data Entry'!G23</f>
        <v>0.73819444444444438</v>
      </c>
      <c r="H40" s="42">
        <f>'Data Entry'!E13+'Data Entry'!G24</f>
        <v>0.71666666666666667</v>
      </c>
      <c r="I40" s="39"/>
      <c r="J40" s="39"/>
      <c r="K40" s="20"/>
      <c r="L40" s="20"/>
    </row>
    <row r="41" spans="1:14" x14ac:dyDescent="0.25">
      <c r="A41" s="80" t="s">
        <v>59</v>
      </c>
      <c r="B41" s="80"/>
      <c r="C41" s="80"/>
      <c r="D41" s="43">
        <f>D40-D39</f>
        <v>0.35069444444444436</v>
      </c>
      <c r="E41" s="43">
        <f>E40-E39</f>
        <v>0.35833333333333334</v>
      </c>
      <c r="F41" s="43">
        <f>F40-F39</f>
        <v>0.36805555555555552</v>
      </c>
      <c r="G41" s="43">
        <f>G40-G39</f>
        <v>0.37152777777777773</v>
      </c>
      <c r="H41" s="43">
        <f>H40-H39</f>
        <v>0.35000000000000003</v>
      </c>
      <c r="I41" s="44"/>
      <c r="J41" s="44"/>
      <c r="K41" s="21"/>
      <c r="L41" s="21"/>
      <c r="M41" s="31"/>
    </row>
    <row r="42" spans="1:14" x14ac:dyDescent="0.25">
      <c r="A42" s="81" t="s">
        <v>60</v>
      </c>
      <c r="B42" s="82"/>
      <c r="C42" s="82"/>
      <c r="D42" s="82"/>
      <c r="E42" s="82"/>
      <c r="F42" s="82"/>
      <c r="G42" s="82"/>
      <c r="H42" s="82"/>
      <c r="I42" s="82"/>
      <c r="J42" s="83"/>
      <c r="K42" s="21"/>
      <c r="L42" s="23" t="s">
        <v>38</v>
      </c>
      <c r="M42" s="31"/>
      <c r="N42" s="45"/>
    </row>
    <row r="43" spans="1:14" x14ac:dyDescent="0.25">
      <c r="A43" s="84" t="s">
        <v>61</v>
      </c>
      <c r="B43" s="85"/>
      <c r="C43" s="85"/>
      <c r="D43" s="85"/>
      <c r="E43" s="85"/>
      <c r="F43" s="85"/>
      <c r="G43" s="85"/>
      <c r="H43" s="85"/>
      <c r="I43" s="85"/>
      <c r="J43" s="86"/>
      <c r="K43" s="21"/>
      <c r="L43" s="23" t="s">
        <v>62</v>
      </c>
      <c r="M43" s="31"/>
      <c r="N43" s="45"/>
    </row>
    <row r="44" spans="1:14" x14ac:dyDescent="0.25">
      <c r="A44" s="87" t="s">
        <v>55</v>
      </c>
      <c r="B44" s="88"/>
      <c r="C44" s="89"/>
      <c r="D44" s="46">
        <f>IF(D41&lt;0.208333333333333,0,
IF(D41&lt;0.416666666666667,5,10))</f>
        <v>5</v>
      </c>
      <c r="E44" s="46">
        <f t="shared" ref="E44:H44" si="0">IF(E41&lt;0.208333333333333,0,
IF(E41&lt;0.416666666666667,5,10))</f>
        <v>5</v>
      </c>
      <c r="F44" s="46">
        <f t="shared" si="0"/>
        <v>5</v>
      </c>
      <c r="G44" s="46">
        <f t="shared" si="0"/>
        <v>5</v>
      </c>
      <c r="H44" s="46">
        <f t="shared" si="0"/>
        <v>5</v>
      </c>
      <c r="I44" s="46"/>
      <c r="J44" s="46"/>
      <c r="K44" s="21"/>
      <c r="L44" s="47">
        <f>SUM(D44:J44)</f>
        <v>25</v>
      </c>
      <c r="M44" s="31"/>
    </row>
    <row r="45" spans="1:14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31"/>
    </row>
    <row r="46" spans="1:1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31"/>
    </row>
    <row r="47" spans="1:14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1"/>
      <c r="L47" s="21"/>
      <c r="M47" s="31"/>
    </row>
    <row r="48" spans="1:14" x14ac:dyDescent="0.25">
      <c r="A48" s="90" t="s">
        <v>63</v>
      </c>
      <c r="B48" s="91"/>
      <c r="C48" s="91"/>
      <c r="D48" s="91"/>
      <c r="E48" s="91"/>
      <c r="F48" s="91"/>
      <c r="G48" s="91"/>
      <c r="H48" s="91"/>
      <c r="I48" s="91"/>
      <c r="J48" s="92"/>
      <c r="K48" s="21"/>
      <c r="L48" s="23" t="s">
        <v>38</v>
      </c>
      <c r="M48" s="31"/>
    </row>
    <row r="49" spans="1:13" x14ac:dyDescent="0.25">
      <c r="A49" s="93"/>
      <c r="B49" s="94"/>
      <c r="C49" s="94"/>
      <c r="D49" s="94"/>
      <c r="E49" s="94"/>
      <c r="F49" s="94"/>
      <c r="G49" s="94"/>
      <c r="H49" s="94"/>
      <c r="I49" s="94"/>
      <c r="J49" s="95"/>
      <c r="K49" s="21"/>
      <c r="L49" s="23" t="s">
        <v>45</v>
      </c>
      <c r="M49" s="31"/>
    </row>
    <row r="50" spans="1:13" x14ac:dyDescent="0.25">
      <c r="A50" s="56" t="str">
        <f>CONCATENATE("I declare that the above expenses are a true reflection of my expenses for week ending ",TEXT(I6,"dd mmm yyyy"))</f>
        <v>I declare that the above expenses are a true reflection of my expenses for week ending 31 Jul 2015</v>
      </c>
      <c r="B50" s="57"/>
      <c r="C50" s="57"/>
      <c r="D50" s="57"/>
      <c r="E50" s="57"/>
      <c r="F50" s="57"/>
      <c r="G50" s="57"/>
      <c r="H50" s="57"/>
      <c r="I50" s="57"/>
      <c r="J50" s="58"/>
      <c r="K50" s="21"/>
      <c r="L50" s="47">
        <f>L44+L21</f>
        <v>52</v>
      </c>
      <c r="M50" s="31"/>
    </row>
    <row r="51" spans="1:13" x14ac:dyDescent="0.25">
      <c r="A51" s="56" t="str">
        <f>CONCATENATE("During this week I travelled a total of ",L31," for which I have claimed ",TEXT(L21,"£0.00"))</f>
        <v>During this week I travelled a total of 60 Miles for which I have claimed £27.00</v>
      </c>
      <c r="B51" s="57"/>
      <c r="C51" s="57"/>
      <c r="D51" s="57"/>
      <c r="E51" s="57"/>
      <c r="F51" s="57"/>
      <c r="G51" s="57"/>
      <c r="H51" s="57"/>
      <c r="I51" s="57"/>
      <c r="J51" s="58"/>
      <c r="K51" s="21"/>
      <c r="L51" s="21"/>
      <c r="M51" s="31"/>
    </row>
    <row r="52" spans="1:13" x14ac:dyDescent="0.25">
      <c r="A52" s="56" t="str">
        <f>CONCATENATE("Based on my time away from home, I am claiming ",TEXT(L44,"£0.00"))</f>
        <v>Based on my time away from home, I am claiming £25.00</v>
      </c>
      <c r="B52" s="57"/>
      <c r="C52" s="57"/>
      <c r="D52" s="57"/>
      <c r="E52" s="57"/>
      <c r="F52" s="57"/>
      <c r="G52" s="57"/>
      <c r="H52" s="57"/>
      <c r="I52" s="57"/>
      <c r="J52" s="58"/>
      <c r="K52" s="20"/>
      <c r="L52" s="20"/>
    </row>
    <row r="53" spans="1:13" x14ac:dyDescent="0.25">
      <c r="A53" s="56" t="str">
        <f>CONCATENATE("My total claim for this week is ",TEXT(L50,"£0.00"))</f>
        <v>My total claim for this week is £52.00</v>
      </c>
      <c r="B53" s="57"/>
      <c r="C53" s="57"/>
      <c r="D53" s="57"/>
      <c r="E53" s="57"/>
      <c r="F53" s="57"/>
      <c r="G53" s="57"/>
      <c r="H53" s="57"/>
      <c r="I53" s="57"/>
      <c r="J53" s="58"/>
      <c r="K53" s="20"/>
      <c r="L53" s="20"/>
    </row>
    <row r="54" spans="1:13" x14ac:dyDescent="0.25">
      <c r="A54" s="59"/>
      <c r="B54" s="60"/>
      <c r="C54" s="60"/>
      <c r="D54" s="60"/>
      <c r="E54" s="60"/>
      <c r="F54" s="60"/>
      <c r="G54" s="60"/>
      <c r="H54" s="60"/>
      <c r="I54" s="60"/>
      <c r="J54" s="61"/>
      <c r="K54" s="20"/>
      <c r="L54" s="20"/>
    </row>
    <row r="55" spans="1:13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3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spans="1:13" x14ac:dyDescent="0.25">
      <c r="A57" s="62" t="s">
        <v>64</v>
      </c>
      <c r="B57" s="64"/>
      <c r="C57" s="65"/>
      <c r="D57" s="65"/>
      <c r="E57" s="65"/>
      <c r="F57" s="65"/>
      <c r="G57" s="66"/>
      <c r="H57" s="62" t="s">
        <v>65</v>
      </c>
      <c r="I57" s="70"/>
      <c r="J57" s="71"/>
      <c r="K57" s="20"/>
      <c r="L57" s="20"/>
    </row>
    <row r="58" spans="1:13" x14ac:dyDescent="0.25">
      <c r="A58" s="63"/>
      <c r="B58" s="67"/>
      <c r="C58" s="68"/>
      <c r="D58" s="68"/>
      <c r="E58" s="68"/>
      <c r="F58" s="68"/>
      <c r="G58" s="69"/>
      <c r="H58" s="63"/>
      <c r="I58" s="72"/>
      <c r="J58" s="73"/>
      <c r="K58" s="20"/>
      <c r="L58" s="20"/>
    </row>
    <row r="59" spans="1:13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</sheetData>
  <mergeCells count="55">
    <mergeCell ref="A6:B6"/>
    <mergeCell ref="C6:D6"/>
    <mergeCell ref="G6:H6"/>
    <mergeCell ref="I6:J6"/>
    <mergeCell ref="A1:L1"/>
    <mergeCell ref="A5:B5"/>
    <mergeCell ref="C5:D5"/>
    <mergeCell ref="G5:H5"/>
    <mergeCell ref="I5:J5"/>
    <mergeCell ref="A7:B7"/>
    <mergeCell ref="C7:D7"/>
    <mergeCell ref="A11:J11"/>
    <mergeCell ref="A13:C13"/>
    <mergeCell ref="D13:D14"/>
    <mergeCell ref="E13:E14"/>
    <mergeCell ref="F13:F14"/>
    <mergeCell ref="G13:G14"/>
    <mergeCell ref="H13:H14"/>
    <mergeCell ref="I13:I14"/>
    <mergeCell ref="J13:J14"/>
    <mergeCell ref="L13:L14"/>
    <mergeCell ref="A14:C14"/>
    <mergeCell ref="A18:J18"/>
    <mergeCell ref="A19:J19"/>
    <mergeCell ref="A27:J27"/>
    <mergeCell ref="A23:J23"/>
    <mergeCell ref="A29:C29"/>
    <mergeCell ref="A30:C30"/>
    <mergeCell ref="A31:C31"/>
    <mergeCell ref="A32:C33"/>
    <mergeCell ref="D32:D33"/>
    <mergeCell ref="E32:E33"/>
    <mergeCell ref="F32:F33"/>
    <mergeCell ref="G32:G33"/>
    <mergeCell ref="H32:H33"/>
    <mergeCell ref="A50:J50"/>
    <mergeCell ref="I32:I33"/>
    <mergeCell ref="J32:J33"/>
    <mergeCell ref="A37:J37"/>
    <mergeCell ref="A39:C39"/>
    <mergeCell ref="A40:C40"/>
    <mergeCell ref="A41:C41"/>
    <mergeCell ref="A42:J42"/>
    <mergeCell ref="A43:J43"/>
    <mergeCell ref="A44:C44"/>
    <mergeCell ref="A48:J48"/>
    <mergeCell ref="A49:J49"/>
    <mergeCell ref="A51:J51"/>
    <mergeCell ref="A52:J52"/>
    <mergeCell ref="A53:J53"/>
    <mergeCell ref="A54:J54"/>
    <mergeCell ref="A57:A58"/>
    <mergeCell ref="B57:G58"/>
    <mergeCell ref="H57:H58"/>
    <mergeCell ref="I57:J58"/>
  </mergeCells>
  <conditionalFormatting sqref="D32:D33">
    <cfRule type="expression" dxfId="2" priority="3">
      <formula>D32=0</formula>
    </cfRule>
  </conditionalFormatting>
  <conditionalFormatting sqref="E32:E33">
    <cfRule type="expression" dxfId="1" priority="2">
      <formula>E32=0</formula>
    </cfRule>
  </conditionalFormatting>
  <conditionalFormatting sqref="F32:J33">
    <cfRule type="expression" dxfId="0" priority="1">
      <formula>F32=0</formula>
    </cfRule>
  </conditionalFormatting>
  <pageMargins left="0.7" right="0.7" top="0.75" bottom="0.75" header="0.3" footer="0.3"/>
  <pageSetup paperSize="9" scale="7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71" r:id="rId4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171450</xdr:rowOff>
                  </from>
                  <to>
                    <xdr:col>6</xdr:col>
                    <xdr:colOff>314325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" name="Check Box 127">
              <controlPr defaultSize="0" autoFill="0" autoLine="0" autoPict="0">
                <anchor moveWithCells="1">
                  <from>
                    <xdr:col>6</xdr:col>
                    <xdr:colOff>323850</xdr:colOff>
                    <xdr:row>18</xdr:row>
                    <xdr:rowOff>171450</xdr:rowOff>
                  </from>
                  <to>
                    <xdr:col>8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" name="Check Box 128">
              <controlPr defaultSize="0" autoFill="0" autoLine="0" autoPict="0">
                <anchor moveWithCells="1">
                  <from>
                    <xdr:col>8</xdr:col>
                    <xdr:colOff>28575</xdr:colOff>
                    <xdr:row>18</xdr:row>
                    <xdr:rowOff>171450</xdr:rowOff>
                  </from>
                  <to>
                    <xdr:col>9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161925</xdr:rowOff>
                  </from>
                  <to>
                    <xdr:col>6</xdr:col>
                    <xdr:colOff>314325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" name="Check Box 130">
              <controlPr defaultSize="0" autoFill="0" autoLine="0" autoPict="0">
                <anchor moveWithCells="1">
                  <from>
                    <xdr:col>6</xdr:col>
                    <xdr:colOff>323850</xdr:colOff>
                    <xdr:row>19</xdr:row>
                    <xdr:rowOff>161925</xdr:rowOff>
                  </from>
                  <to>
                    <xdr:col>8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" name="Check Box 131">
              <controlPr defaultSize="0" autoFill="0" autoLine="0" autoPict="0">
                <anchor moveWithCells="1">
                  <from>
                    <xdr:col>8</xdr:col>
                    <xdr:colOff>28575</xdr:colOff>
                    <xdr:row>19</xdr:row>
                    <xdr:rowOff>161925</xdr:rowOff>
                  </from>
                  <to>
                    <xdr:col>9</xdr:col>
                    <xdr:colOff>342900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152400</xdr:rowOff>
                  </from>
                  <to>
                    <xdr:col>6</xdr:col>
                    <xdr:colOff>314325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" name="Check Box 133">
              <controlPr defaultSize="0" autoFill="0" autoLine="0" autoPict="0">
                <anchor moveWithCells="1">
                  <from>
                    <xdr:col>6</xdr:col>
                    <xdr:colOff>323850</xdr:colOff>
                    <xdr:row>20</xdr:row>
                    <xdr:rowOff>152400</xdr:rowOff>
                  </from>
                  <to>
                    <xdr:col>8</xdr:col>
                    <xdr:colOff>28575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2" name="Check Box 134">
              <controlPr defaultSize="0" autoFill="0" autoLine="0" autoPict="0">
                <anchor moveWithCells="1">
                  <from>
                    <xdr:col>8</xdr:col>
                    <xdr:colOff>28575</xdr:colOff>
                    <xdr:row>20</xdr:row>
                    <xdr:rowOff>152400</xdr:rowOff>
                  </from>
                  <to>
                    <xdr:col>9</xdr:col>
                    <xdr:colOff>342900</xdr:colOff>
                    <xdr:row>21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Entry</vt:lpstr>
      <vt:lpstr>Time Sheet</vt:lpstr>
      <vt:lpstr>Expenses</vt:lpstr>
      <vt:lpstr>Expenses!Print_Area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cp:lastPrinted>2015-09-16T06:01:37Z</cp:lastPrinted>
  <dcterms:created xsi:type="dcterms:W3CDTF">2015-07-28T04:58:18Z</dcterms:created>
  <dcterms:modified xsi:type="dcterms:W3CDTF">2015-10-11T10:37:50Z</dcterms:modified>
</cp:coreProperties>
</file>