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Canvas Credentials/"/>
    </mc:Choice>
  </mc:AlternateContent>
  <xr:revisionPtr revIDLastSave="0" documentId="13_ncr:1_{CA606438-A4EB-C747-A8FE-0712F40FC93D}" xr6:coauthVersionLast="47" xr6:coauthVersionMax="47" xr10:uidLastSave="{00000000-0000-0000-0000-000000000000}"/>
  <bookViews>
    <workbookView xWindow="2000" yWindow="2040" windowWidth="33160" windowHeight="16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8" i="12" s="1"/>
  <c r="E48" i="12" s="1"/>
  <c r="B47" i="12"/>
  <c r="A47" i="12"/>
  <c r="B46" i="12"/>
  <c r="A46" i="12"/>
  <c r="D46" i="12" s="1"/>
  <c r="E46" i="12" s="1"/>
  <c r="B45" i="12"/>
  <c r="A45" i="12"/>
  <c r="D45" i="12" s="1"/>
  <c r="E45" i="12" s="1"/>
  <c r="B44" i="12"/>
  <c r="A44" i="12"/>
  <c r="B43" i="12"/>
  <c r="A43" i="12"/>
  <c r="D43" i="12" s="1"/>
  <c r="E43" i="12" s="1"/>
  <c r="B42" i="12"/>
  <c r="A42" i="12"/>
  <c r="D42" i="12" s="1"/>
  <c r="E42" i="12" s="1"/>
  <c r="B41" i="12"/>
  <c r="A41" i="12"/>
  <c r="D41" i="12" s="1"/>
  <c r="E41" i="12" s="1"/>
  <c r="B40" i="12"/>
  <c r="A40" i="12"/>
  <c r="B39" i="12"/>
  <c r="A39" i="12"/>
  <c r="B38" i="12"/>
  <c r="A38" i="12"/>
  <c r="D38" i="12" s="1"/>
  <c r="E38" i="12" s="1"/>
  <c r="B37" i="12"/>
  <c r="A37" i="12"/>
  <c r="B36" i="12"/>
  <c r="A36" i="12"/>
  <c r="B35" i="12"/>
  <c r="A35" i="12"/>
  <c r="B34" i="12"/>
  <c r="A34" i="12"/>
  <c r="D34" i="12" s="1"/>
  <c r="E34" i="12" s="1"/>
  <c r="B33" i="12"/>
  <c r="A33" i="12"/>
  <c r="D33" i="12" s="1"/>
  <c r="E33" i="12" s="1"/>
  <c r="B32" i="12"/>
  <c r="A32" i="12"/>
  <c r="B31" i="12"/>
  <c r="A31" i="12"/>
  <c r="B30" i="12"/>
  <c r="A30" i="12"/>
  <c r="D30" i="12" s="1"/>
  <c r="E30" i="12" s="1"/>
  <c r="B29" i="12"/>
  <c r="A29" i="12"/>
  <c r="B28" i="12"/>
  <c r="A28" i="12"/>
  <c r="B27" i="12"/>
  <c r="A27" i="12"/>
  <c r="B26" i="12"/>
  <c r="A26" i="12"/>
  <c r="D26" i="12" s="1"/>
  <c r="E26" i="12" s="1"/>
  <c r="B25" i="12"/>
  <c r="A25" i="12"/>
  <c r="D25" i="12" s="1"/>
  <c r="E25" i="12" s="1"/>
  <c r="C24" i="12"/>
  <c r="B24" i="12"/>
  <c r="A24" i="12"/>
  <c r="B23" i="12"/>
  <c r="A23" i="12"/>
  <c r="C23" i="12" s="1"/>
  <c r="E22" i="12"/>
  <c r="D37" i="12" s="1"/>
  <c r="E37"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B35" i="6"/>
  <c r="A35" i="6"/>
  <c r="A34" i="6"/>
  <c r="A33" i="6"/>
  <c r="B33" i="6" s="1"/>
  <c r="A32" i="6"/>
  <c r="B31" i="6"/>
  <c r="A31" i="6"/>
  <c r="A29" i="6"/>
  <c r="A28" i="6"/>
  <c r="A27" i="6"/>
  <c r="B26" i="6"/>
  <c r="A26" i="6"/>
  <c r="A25" i="6"/>
  <c r="A24" i="6"/>
  <c r="A23" i="6"/>
  <c r="D22" i="6"/>
  <c r="C22" i="6"/>
  <c r="N95" i="5"/>
  <c r="D95" i="5"/>
  <c r="N94" i="5"/>
  <c r="D94" i="5"/>
  <c r="N93" i="5"/>
  <c r="D93" i="5"/>
  <c r="N92" i="5"/>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H95" i="4" s="1"/>
  <c r="D76" i="5"/>
  <c r="C36" i="12" s="1"/>
  <c r="N75" i="5"/>
  <c r="D75" i="5"/>
  <c r="N74" i="5"/>
  <c r="D74" i="5"/>
  <c r="N73" i="5"/>
  <c r="D73" i="5"/>
  <c r="N72" i="5"/>
  <c r="D72" i="5"/>
  <c r="N71" i="5"/>
  <c r="D71" i="5"/>
  <c r="N70" i="5"/>
  <c r="D70" i="5"/>
  <c r="O69" i="5"/>
  <c r="N69" i="5"/>
  <c r="Q69" i="5" s="1"/>
  <c r="D69" i="5"/>
  <c r="N68" i="5"/>
  <c r="D68" i="5"/>
  <c r="N67" i="5"/>
  <c r="D67" i="5"/>
  <c r="N66" i="5"/>
  <c r="D66" i="5"/>
  <c r="N65" i="5"/>
  <c r="D65" i="5"/>
  <c r="N64" i="5"/>
  <c r="D64" i="5"/>
  <c r="N63" i="5"/>
  <c r="D63" i="5"/>
  <c r="O62" i="5"/>
  <c r="N62" i="5"/>
  <c r="D62" i="5"/>
  <c r="N61" i="5"/>
  <c r="D61" i="5"/>
  <c r="N60" i="5"/>
  <c r="D60" i="5"/>
  <c r="N59" i="5"/>
  <c r="D59" i="5"/>
  <c r="N58" i="5"/>
  <c r="D58" i="5"/>
  <c r="N57" i="5"/>
  <c r="D57" i="5"/>
  <c r="N56" i="5"/>
  <c r="D56" i="5"/>
  <c r="N55" i="5"/>
  <c r="D55" i="5"/>
  <c r="N54" i="5"/>
  <c r="D54" i="5"/>
  <c r="O53" i="5"/>
  <c r="N53" i="5"/>
  <c r="D53" i="5"/>
  <c r="N52" i="5"/>
  <c r="D52" i="5"/>
  <c r="N51" i="5"/>
  <c r="D51" i="5"/>
  <c r="N50" i="5"/>
  <c r="D50" i="5"/>
  <c r="N49" i="5"/>
  <c r="D49" i="5"/>
  <c r="N48" i="5"/>
  <c r="D48" i="5"/>
  <c r="N47" i="5"/>
  <c r="D47" i="5"/>
  <c r="O46" i="5"/>
  <c r="N46" i="5"/>
  <c r="D46" i="5"/>
  <c r="N45" i="5"/>
  <c r="D45" i="5"/>
  <c r="N44" i="5"/>
  <c r="D44" i="5"/>
  <c r="N43" i="5"/>
  <c r="D43" i="5"/>
  <c r="N42" i="5"/>
  <c r="D42" i="5"/>
  <c r="N41" i="5"/>
  <c r="D41" i="5"/>
  <c r="N40" i="5"/>
  <c r="D40" i="5"/>
  <c r="N39" i="5"/>
  <c r="D39" i="5"/>
  <c r="N38" i="5"/>
  <c r="D38" i="5"/>
  <c r="N37" i="5"/>
  <c r="D37" i="5"/>
  <c r="C28" i="12" s="1"/>
  <c r="N36" i="5"/>
  <c r="D36" i="5"/>
  <c r="O35"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B118" i="4"/>
  <c r="A118" i="4"/>
  <c r="F117" i="4"/>
  <c r="D117" i="4"/>
  <c r="C117" i="4"/>
  <c r="B117" i="4"/>
  <c r="A117" i="4"/>
  <c r="F116" i="4"/>
  <c r="D116" i="4"/>
  <c r="C116" i="4"/>
  <c r="A116" i="4"/>
  <c r="D115" i="4"/>
  <c r="C115" i="4"/>
  <c r="B115" i="4"/>
  <c r="A115" i="4"/>
  <c r="F115" i="4" s="1"/>
  <c r="A114" i="4"/>
  <c r="F113" i="4"/>
  <c r="D113" i="4"/>
  <c r="C113" i="4"/>
  <c r="A113" i="4"/>
  <c r="H113" i="4" s="1"/>
  <c r="D112" i="4"/>
  <c r="C112" i="4"/>
  <c r="A112" i="4"/>
  <c r="H111" i="4"/>
  <c r="F111" i="4"/>
  <c r="D111" i="4"/>
  <c r="C111" i="4"/>
  <c r="A111" i="4"/>
  <c r="A110" i="4"/>
  <c r="H109" i="4"/>
  <c r="F109" i="4"/>
  <c r="D109" i="4"/>
  <c r="C109" i="4"/>
  <c r="A109" i="4"/>
  <c r="H108" i="4"/>
  <c r="D108" i="4"/>
  <c r="C108" i="4"/>
  <c r="A108" i="4"/>
  <c r="F108" i="4" s="1"/>
  <c r="D107" i="4"/>
  <c r="C107" i="4"/>
  <c r="B107" i="4"/>
  <c r="A107" i="4"/>
  <c r="H106" i="4"/>
  <c r="F106" i="4"/>
  <c r="D106" i="4"/>
  <c r="C106" i="4"/>
  <c r="A106" i="4"/>
  <c r="H105" i="4"/>
  <c r="F105" i="4"/>
  <c r="D105" i="4"/>
  <c r="C105" i="4"/>
  <c r="A105" i="4"/>
  <c r="A104" i="4"/>
  <c r="F103" i="4"/>
  <c r="D103" i="4"/>
  <c r="C103" i="4"/>
  <c r="A103" i="4"/>
  <c r="H103" i="4" s="1"/>
  <c r="D102" i="4"/>
  <c r="C102" i="4"/>
  <c r="A102" i="4"/>
  <c r="H102" i="4" s="1"/>
  <c r="D101" i="4"/>
  <c r="C101" i="4"/>
  <c r="A101" i="4"/>
  <c r="D100" i="4"/>
  <c r="C100" i="4"/>
  <c r="A100" i="4"/>
  <c r="H100" i="4" s="1"/>
  <c r="F99" i="4"/>
  <c r="D99" i="4"/>
  <c r="C99" i="4"/>
  <c r="A99" i="4"/>
  <c r="H99" i="4" s="1"/>
  <c r="A98" i="4"/>
  <c r="H97" i="4"/>
  <c r="D97" i="4"/>
  <c r="C97" i="4"/>
  <c r="A97" i="4"/>
  <c r="F97" i="4" s="1"/>
  <c r="D96" i="4"/>
  <c r="C96" i="4"/>
  <c r="A96" i="4"/>
  <c r="F95" i="4"/>
  <c r="D95" i="4"/>
  <c r="C95" i="4"/>
  <c r="A95" i="4"/>
  <c r="H94" i="4"/>
  <c r="F94" i="4"/>
  <c r="D94" i="4"/>
  <c r="C94" i="4"/>
  <c r="A94" i="4"/>
  <c r="H93" i="4"/>
  <c r="D93" i="4"/>
  <c r="C93" i="4"/>
  <c r="B93" i="4"/>
  <c r="A93" i="4"/>
  <c r="F93" i="4" s="1"/>
  <c r="A92" i="4"/>
  <c r="F91" i="4"/>
  <c r="D91" i="4"/>
  <c r="C91" i="4"/>
  <c r="A91" i="4"/>
  <c r="H91" i="4" s="1"/>
  <c r="D90" i="4"/>
  <c r="C90" i="4"/>
  <c r="A90" i="4"/>
  <c r="H89" i="4"/>
  <c r="F89" i="4"/>
  <c r="D89" i="4"/>
  <c r="C89" i="4"/>
  <c r="A89" i="4"/>
  <c r="F88" i="4"/>
  <c r="D88" i="4"/>
  <c r="C88" i="4"/>
  <c r="A88" i="4"/>
  <c r="H88" i="4" s="1"/>
  <c r="F87" i="4"/>
  <c r="D87" i="4"/>
  <c r="C87" i="4"/>
  <c r="B87" i="4"/>
  <c r="A87" i="4"/>
  <c r="D86" i="4"/>
  <c r="C86" i="4"/>
  <c r="A86" i="4"/>
  <c r="H85" i="4"/>
  <c r="F85" i="4"/>
  <c r="D85" i="4"/>
  <c r="C85" i="4"/>
  <c r="A85" i="4"/>
  <c r="A84" i="4"/>
  <c r="H83" i="4"/>
  <c r="F83" i="4"/>
  <c r="D83" i="4"/>
  <c r="C83" i="4"/>
  <c r="A83" i="4"/>
  <c r="H82" i="4"/>
  <c r="D82" i="4"/>
  <c r="C82" i="4"/>
  <c r="A82" i="4"/>
  <c r="F82" i="4" s="1"/>
  <c r="D81" i="4"/>
  <c r="C81" i="4"/>
  <c r="A81" i="4"/>
  <c r="H80" i="4"/>
  <c r="F80" i="4"/>
  <c r="D80" i="4"/>
  <c r="C80" i="4"/>
  <c r="B80" i="4"/>
  <c r="A80" i="4"/>
  <c r="H79" i="4"/>
  <c r="F79" i="4"/>
  <c r="D79" i="4"/>
  <c r="C79" i="4"/>
  <c r="A79" i="4"/>
  <c r="A78" i="4"/>
  <c r="F77" i="4"/>
  <c r="D77" i="4"/>
  <c r="C77" i="4"/>
  <c r="A77" i="4"/>
  <c r="H77" i="4" s="1"/>
  <c r="D76" i="4"/>
  <c r="C76" i="4"/>
  <c r="A76" i="4"/>
  <c r="H76" i="4" s="1"/>
  <c r="D75" i="4"/>
  <c r="C75" i="4"/>
  <c r="A75" i="4"/>
  <c r="D74" i="4"/>
  <c r="C74" i="4"/>
  <c r="A74" i="4"/>
  <c r="O65" i="5" s="1"/>
  <c r="F73" i="4"/>
  <c r="D73" i="4"/>
  <c r="C73" i="4"/>
  <c r="A73" i="4"/>
  <c r="H73" i="4" s="1"/>
  <c r="D72" i="4"/>
  <c r="C72" i="4"/>
  <c r="A72" i="4"/>
  <c r="H72" i="4" s="1"/>
  <c r="D71" i="4"/>
  <c r="C71" i="4"/>
  <c r="A71" i="4"/>
  <c r="D70" i="4"/>
  <c r="C70" i="4"/>
  <c r="A70" i="4"/>
  <c r="H70" i="4" s="1"/>
  <c r="F69" i="4"/>
  <c r="D69" i="4"/>
  <c r="C69" i="4"/>
  <c r="A69" i="4"/>
  <c r="H69" i="4" s="1"/>
  <c r="A68" i="4"/>
  <c r="H67" i="4"/>
  <c r="D67" i="4"/>
  <c r="C67" i="4"/>
  <c r="A67" i="4"/>
  <c r="F67" i="4" s="1"/>
  <c r="D66" i="4"/>
  <c r="C66" i="4"/>
  <c r="A66" i="4"/>
  <c r="H65" i="4"/>
  <c r="F65" i="4"/>
  <c r="D65" i="4"/>
  <c r="C65" i="4"/>
  <c r="A65" i="4"/>
  <c r="H64" i="4"/>
  <c r="F64" i="4"/>
  <c r="D64" i="4"/>
  <c r="C64" i="4"/>
  <c r="A64" i="4"/>
  <c r="H63" i="4"/>
  <c r="D63" i="4"/>
  <c r="C63" i="4"/>
  <c r="A63" i="4"/>
  <c r="F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H50" i="4"/>
  <c r="F50" i="4"/>
  <c r="D50" i="4"/>
  <c r="C50" i="4"/>
  <c r="A50" i="4"/>
  <c r="H49" i="4"/>
  <c r="D49" i="4"/>
  <c r="C49" i="4"/>
  <c r="B49" i="4"/>
  <c r="A49" i="4"/>
  <c r="F49" i="4" s="1"/>
  <c r="D48" i="4"/>
  <c r="C48" i="4"/>
  <c r="A48" i="4"/>
  <c r="H47" i="4"/>
  <c r="F47" i="4"/>
  <c r="D47" i="4"/>
  <c r="C47" i="4"/>
  <c r="A47" i="4"/>
  <c r="H46" i="4"/>
  <c r="F46" i="4"/>
  <c r="D46" i="4"/>
  <c r="C46" i="4"/>
  <c r="A46" i="4"/>
  <c r="H45" i="4"/>
  <c r="D45" i="4"/>
  <c r="C45" i="4"/>
  <c r="A45" i="4"/>
  <c r="F45" i="4" s="1"/>
  <c r="D44" i="4"/>
  <c r="C44" i="4"/>
  <c r="B44" i="4"/>
  <c r="A44" i="4"/>
  <c r="H43" i="4"/>
  <c r="F43" i="4"/>
  <c r="D43" i="4"/>
  <c r="C43" i="4"/>
  <c r="A43" i="4"/>
  <c r="H42" i="4"/>
  <c r="F42" i="4"/>
  <c r="D42" i="4"/>
  <c r="C42" i="4"/>
  <c r="A42" i="4"/>
  <c r="D41" i="4"/>
  <c r="C41" i="4"/>
  <c r="B41" i="4"/>
  <c r="A41" i="4"/>
  <c r="F41" i="4" s="1"/>
  <c r="D40" i="4"/>
  <c r="C40" i="4"/>
  <c r="A40" i="4"/>
  <c r="H39" i="4"/>
  <c r="F39" i="4"/>
  <c r="D39" i="4"/>
  <c r="C39" i="4"/>
  <c r="A39" i="4"/>
  <c r="H38" i="4"/>
  <c r="F38" i="4"/>
  <c r="D38" i="4"/>
  <c r="C38" i="4"/>
  <c r="A38" i="4"/>
  <c r="A37" i="4"/>
  <c r="C36" i="4"/>
  <c r="A36" i="4"/>
  <c r="H36" i="4" s="1"/>
  <c r="D35" i="4"/>
  <c r="C35" i="4"/>
  <c r="B35" i="4"/>
  <c r="A35" i="4"/>
  <c r="H34" i="4"/>
  <c r="F34" i="4"/>
  <c r="D34" i="4"/>
  <c r="C34" i="4"/>
  <c r="A34" i="4"/>
  <c r="H33" i="4"/>
  <c r="F33" i="4"/>
  <c r="D33" i="4"/>
  <c r="C33" i="4"/>
  <c r="A33"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E110" i="3"/>
  <c r="B110" i="3"/>
  <c r="B116" i="4" s="1"/>
  <c r="E109" i="3"/>
  <c r="B109" i="3"/>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F97" i="3"/>
  <c r="E97" i="3"/>
  <c r="B97" i="3"/>
  <c r="B103" i="4" s="1"/>
  <c r="E96" i="3"/>
  <c r="B96" i="3"/>
  <c r="B102" i="4" s="1"/>
  <c r="E95" i="3"/>
  <c r="B95" i="3"/>
  <c r="B101" i="4" s="1"/>
  <c r="F94" i="3"/>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E83" i="3"/>
  <c r="B83" i="3"/>
  <c r="E82" i="3"/>
  <c r="B82" i="3"/>
  <c r="E81" i="3"/>
  <c r="B81" i="3"/>
  <c r="B63" i="11" s="1"/>
  <c r="E80" i="3"/>
  <c r="B80" i="3"/>
  <c r="E79" i="3"/>
  <c r="B79" i="3"/>
  <c r="B61" i="11" s="1"/>
  <c r="F78" i="3"/>
  <c r="E77" i="3"/>
  <c r="B77" i="3"/>
  <c r="B83" i="4" s="1"/>
  <c r="E76" i="3"/>
  <c r="B76" i="3"/>
  <c r="B82" i="4" s="1"/>
  <c r="E75" i="3"/>
  <c r="B75" i="3"/>
  <c r="B81" i="4" s="1"/>
  <c r="E74" i="3"/>
  <c r="B74" i="3"/>
  <c r="B94" i="11" s="1"/>
  <c r="E73" i="3"/>
  <c r="B73" i="3"/>
  <c r="F72" i="3"/>
  <c r="E71" i="3"/>
  <c r="B71" i="3"/>
  <c r="B77" i="4" s="1"/>
  <c r="E70" i="3"/>
  <c r="B70" i="3"/>
  <c r="B76" i="4" s="1"/>
  <c r="E69" i="3"/>
  <c r="B69" i="3"/>
  <c r="B75" i="4" s="1"/>
  <c r="E68" i="3"/>
  <c r="B68" i="3"/>
  <c r="B74" i="4" s="1"/>
  <c r="E67" i="3"/>
  <c r="B67" i="3"/>
  <c r="E66" i="3"/>
  <c r="B66" i="3"/>
  <c r="B48" i="11" s="1"/>
  <c r="F65" i="3"/>
  <c r="E65" i="3"/>
  <c r="B65" i="3"/>
  <c r="E64" i="3"/>
  <c r="B64" i="3"/>
  <c r="E63" i="3"/>
  <c r="B63" i="3"/>
  <c r="F62" i="3"/>
  <c r="E61" i="3"/>
  <c r="B61" i="3"/>
  <c r="B43" i="11" s="1"/>
  <c r="E60" i="3"/>
  <c r="B60" i="3"/>
  <c r="B42" i="11" s="1"/>
  <c r="F59" i="3"/>
  <c r="E59" i="3"/>
  <c r="B59" i="3"/>
  <c r="B41" i="11" s="1"/>
  <c r="E58" i="3"/>
  <c r="B58" i="3"/>
  <c r="E57" i="3"/>
  <c r="B57" i="3"/>
  <c r="B39" i="11" s="1"/>
  <c r="E56" i="3"/>
  <c r="B56" i="3"/>
  <c r="B38" i="11" s="1"/>
  <c r="F55" i="3"/>
  <c r="E54" i="3"/>
  <c r="B54" i="3"/>
  <c r="B60" i="4" s="1"/>
  <c r="F53" i="3"/>
  <c r="E53" i="3"/>
  <c r="B53" i="3"/>
  <c r="B59" i="4" s="1"/>
  <c r="E52" i="3"/>
  <c r="B52" i="3"/>
  <c r="B58" i="4" s="1"/>
  <c r="E51" i="3"/>
  <c r="B51" i="3"/>
  <c r="B57" i="4" s="1"/>
  <c r="E50" i="3"/>
  <c r="B50" i="3"/>
  <c r="B56" i="4" s="1"/>
  <c r="E49" i="3"/>
  <c r="B49" i="3"/>
  <c r="B55" i="4" s="1"/>
  <c r="E48" i="3"/>
  <c r="B48" i="3"/>
  <c r="B54" i="4" s="1"/>
  <c r="E47" i="3"/>
  <c r="B47" i="3"/>
  <c r="E46" i="3"/>
  <c r="B46" i="3"/>
  <c r="B52" i="4" s="1"/>
  <c r="F45" i="3"/>
  <c r="E44" i="3"/>
  <c r="B44" i="3"/>
  <c r="B50" i="4" s="1"/>
  <c r="E43" i="3"/>
  <c r="B43" i="3"/>
  <c r="E42" i="3"/>
  <c r="B42" i="3"/>
  <c r="B48" i="4" s="1"/>
  <c r="E41" i="3"/>
  <c r="B41" i="3"/>
  <c r="B47" i="4" s="1"/>
  <c r="E40" i="3"/>
  <c r="B40" i="3"/>
  <c r="B46" i="4" s="1"/>
  <c r="F39" i="3"/>
  <c r="E39" i="3"/>
  <c r="B39" i="3"/>
  <c r="B45" i="4" s="1"/>
  <c r="E38" i="3"/>
  <c r="B38" i="3"/>
  <c r="E37" i="3"/>
  <c r="B37" i="3"/>
  <c r="B28" i="11" s="1"/>
  <c r="E36" i="3"/>
  <c r="B36" i="3"/>
  <c r="E35" i="3"/>
  <c r="B35" i="3"/>
  <c r="B26" i="11" s="1"/>
  <c r="E34" i="3"/>
  <c r="B34" i="3"/>
  <c r="B25" i="11" s="1"/>
  <c r="E33" i="3"/>
  <c r="B33" i="3"/>
  <c r="B24" i="11" s="1"/>
  <c r="E32" i="3"/>
  <c r="B32" i="3"/>
  <c r="F31" i="3"/>
  <c r="E30" i="3"/>
  <c r="B30" i="3"/>
  <c r="B36" i="4" s="1"/>
  <c r="E29" i="3"/>
  <c r="B29" i="3"/>
  <c r="E28" i="3"/>
  <c r="B28" i="3"/>
  <c r="B34" i="4" s="1"/>
  <c r="E27" i="3"/>
  <c r="B27" i="3"/>
  <c r="B33" i="4" s="1"/>
  <c r="E26" i="3"/>
  <c r="B26" i="3"/>
  <c r="B32" i="4" s="1"/>
  <c r="F25" i="3"/>
  <c r="E25" i="3"/>
  <c r="B25" i="3"/>
  <c r="B31" i="4" s="1"/>
  <c r="F24" i="3"/>
  <c r="E24" i="3"/>
  <c r="B24" i="3"/>
  <c r="B30" i="4" s="1"/>
  <c r="C27" i="12" l="1"/>
  <c r="C31" i="12"/>
  <c r="C35" i="12"/>
  <c r="C39" i="12"/>
  <c r="C47" i="12"/>
  <c r="P35" i="5"/>
  <c r="P65" i="5"/>
  <c r="P69" i="5"/>
  <c r="P62" i="5"/>
  <c r="P53" i="5"/>
  <c r="R61" i="5"/>
  <c r="S61" i="5" s="1"/>
  <c r="J61" i="5" s="1"/>
  <c r="P46" i="5"/>
  <c r="J18" i="5"/>
  <c r="H35" i="4"/>
  <c r="R23" i="5" s="1"/>
  <c r="S23" i="5" s="1"/>
  <c r="J23" i="5" s="1"/>
  <c r="F35" i="4"/>
  <c r="O19" i="5"/>
  <c r="P19" i="5" s="1"/>
  <c r="R22" i="5"/>
  <c r="S22" i="5" s="1"/>
  <c r="J22" i="5" s="1"/>
  <c r="O27" i="5"/>
  <c r="P27" i="5" s="1"/>
  <c r="F74" i="3"/>
  <c r="F84" i="3"/>
  <c r="O44" i="5"/>
  <c r="P44" i="5" s="1"/>
  <c r="R46" i="5"/>
  <c r="S46" i="5" s="1"/>
  <c r="J46" i="5" s="1"/>
  <c r="O60" i="5"/>
  <c r="P60" i="5" s="1"/>
  <c r="F37" i="3"/>
  <c r="F51" i="3"/>
  <c r="B64" i="11"/>
  <c r="B88" i="4"/>
  <c r="F88" i="3"/>
  <c r="F91" i="3"/>
  <c r="F109" i="3"/>
  <c r="H66" i="4"/>
  <c r="R51" i="5" s="1"/>
  <c r="S51" i="5" s="1"/>
  <c r="J51" i="5" s="1"/>
  <c r="F66" i="4"/>
  <c r="H86" i="4"/>
  <c r="R68" i="5" s="1"/>
  <c r="S68" i="5" s="1"/>
  <c r="J68" i="5" s="1"/>
  <c r="F86" i="4"/>
  <c r="O21" i="5"/>
  <c r="P21" i="5" s="1"/>
  <c r="R24" i="5"/>
  <c r="S24" i="5" s="1"/>
  <c r="J24" i="5" s="1"/>
  <c r="O29" i="5"/>
  <c r="P29" i="5" s="1"/>
  <c r="R32" i="5"/>
  <c r="S32" i="5" s="1"/>
  <c r="J32" i="5" s="1"/>
  <c r="O37" i="5"/>
  <c r="P37" i="5" s="1"/>
  <c r="R40" i="5"/>
  <c r="S40" i="5" s="1"/>
  <c r="J40" i="5" s="1"/>
  <c r="O42" i="5"/>
  <c r="P42" i="5" s="1"/>
  <c r="O49" i="5"/>
  <c r="P49" i="5" s="1"/>
  <c r="O58" i="5"/>
  <c r="P58" i="5" s="1"/>
  <c r="C29" i="12"/>
  <c r="C32" i="12"/>
  <c r="C33" i="12"/>
  <c r="R67" i="5"/>
  <c r="S67" i="5" s="1"/>
  <c r="B45" i="11"/>
  <c r="B69" i="4"/>
  <c r="Q95" i="5"/>
  <c r="Q94" i="5"/>
  <c r="H117" i="4" s="1"/>
  <c r="R94" i="5" s="1"/>
  <c r="S94" i="5" s="1"/>
  <c r="J94" i="5" s="1"/>
  <c r="Q92" i="5"/>
  <c r="H115" i="4" s="1"/>
  <c r="R92" i="5" s="1"/>
  <c r="S92" i="5" s="1"/>
  <c r="Q93" i="5"/>
  <c r="H116" i="4" s="1"/>
  <c r="R93" i="5" s="1"/>
  <c r="S93" i="5" s="1"/>
  <c r="J93" i="5" s="1"/>
  <c r="O94" i="5"/>
  <c r="P94" i="5" s="1"/>
  <c r="O93" i="5"/>
  <c r="P93" i="5" s="1"/>
  <c r="O76" i="5"/>
  <c r="P76" i="5" s="1"/>
  <c r="O72" i="5"/>
  <c r="P72" i="5" s="1"/>
  <c r="O95" i="5"/>
  <c r="P95" i="5" s="1"/>
  <c r="O67" i="5"/>
  <c r="P67" i="5" s="1"/>
  <c r="O63" i="5"/>
  <c r="P63" i="5" s="1"/>
  <c r="O59" i="5"/>
  <c r="P59" i="5" s="1"/>
  <c r="O55" i="5"/>
  <c r="P55" i="5" s="1"/>
  <c r="O51" i="5"/>
  <c r="P51" i="5" s="1"/>
  <c r="O47" i="5"/>
  <c r="P47" i="5" s="1"/>
  <c r="O43" i="5"/>
  <c r="P43" i="5" s="1"/>
  <c r="O91" i="5"/>
  <c r="P91" i="5" s="1"/>
  <c r="O89" i="5"/>
  <c r="P89" i="5" s="1"/>
  <c r="O87" i="5"/>
  <c r="P87" i="5" s="1"/>
  <c r="O85" i="5"/>
  <c r="P85" i="5" s="1"/>
  <c r="O83" i="5"/>
  <c r="P83" i="5" s="1"/>
  <c r="O81" i="5"/>
  <c r="P81" i="5" s="1"/>
  <c r="O79" i="5"/>
  <c r="P79" i="5" s="1"/>
  <c r="O77" i="5"/>
  <c r="P77" i="5" s="1"/>
  <c r="O73" i="5"/>
  <c r="P73" i="5" s="1"/>
  <c r="O74" i="5"/>
  <c r="P74" i="5" s="1"/>
  <c r="O92" i="5"/>
  <c r="P92" i="5" s="1"/>
  <c r="O90" i="5"/>
  <c r="P90" i="5" s="1"/>
  <c r="O88" i="5"/>
  <c r="P88" i="5" s="1"/>
  <c r="O86" i="5"/>
  <c r="P86" i="5" s="1"/>
  <c r="O84" i="5"/>
  <c r="P84" i="5" s="1"/>
  <c r="O82" i="5"/>
  <c r="P82" i="5" s="1"/>
  <c r="O80" i="5"/>
  <c r="P80" i="5" s="1"/>
  <c r="O78" i="5"/>
  <c r="P78" i="5" s="1"/>
  <c r="O75" i="5"/>
  <c r="P75" i="5" s="1"/>
  <c r="O71" i="5"/>
  <c r="P71" i="5" s="1"/>
  <c r="O24" i="5"/>
  <c r="P24" i="5" s="1"/>
  <c r="O32" i="5"/>
  <c r="P32" i="5" s="1"/>
  <c r="O40" i="5"/>
  <c r="P40" i="5" s="1"/>
  <c r="R62" i="5"/>
  <c r="S62" i="5" s="1"/>
  <c r="T62" i="5" s="1"/>
  <c r="F57" i="3"/>
  <c r="F63" i="3"/>
  <c r="F71" i="3"/>
  <c r="F26" i="3"/>
  <c r="F32" i="3"/>
  <c r="F40" i="3"/>
  <c r="F46" i="3"/>
  <c r="F54" i="3"/>
  <c r="B40" i="11"/>
  <c r="B64" i="4"/>
  <c r="F60" i="3"/>
  <c r="B46" i="11"/>
  <c r="B70" i="4"/>
  <c r="F66" i="3"/>
  <c r="F102" i="3"/>
  <c r="B43" i="4"/>
  <c r="B63" i="4"/>
  <c r="B66" i="4"/>
  <c r="F70" i="4"/>
  <c r="H90" i="4"/>
  <c r="R72" i="5" s="1"/>
  <c r="S72" i="5" s="1"/>
  <c r="J72" i="5" s="1"/>
  <c r="F90" i="4"/>
  <c r="H112" i="4"/>
  <c r="R90" i="5" s="1"/>
  <c r="S90" i="5" s="1"/>
  <c r="J90" i="5" s="1"/>
  <c r="F112" i="4"/>
  <c r="O18" i="5"/>
  <c r="P18" i="5" s="1"/>
  <c r="T18" i="5" s="1"/>
  <c r="R21" i="5"/>
  <c r="S21" i="5" s="1"/>
  <c r="J21" i="5" s="1"/>
  <c r="O26" i="5"/>
  <c r="P26" i="5" s="1"/>
  <c r="R29" i="5"/>
  <c r="S29" i="5" s="1"/>
  <c r="J29" i="5" s="1"/>
  <c r="O34" i="5"/>
  <c r="P34" i="5" s="1"/>
  <c r="R37" i="5"/>
  <c r="S37" i="5" s="1"/>
  <c r="J37" i="5" s="1"/>
  <c r="R42" i="5"/>
  <c r="S42" i="5" s="1"/>
  <c r="J42" i="5" s="1"/>
  <c r="R49" i="5"/>
  <c r="S49" i="5" s="1"/>
  <c r="J49" i="5" s="1"/>
  <c r="O56" i="5"/>
  <c r="P56" i="5" s="1"/>
  <c r="R65" i="5"/>
  <c r="S65" i="5" s="1"/>
  <c r="J65" i="5" s="1"/>
  <c r="D28" i="6"/>
  <c r="C28" i="6"/>
  <c r="B28" i="6"/>
  <c r="F68" i="3"/>
  <c r="R53" i="5"/>
  <c r="S53" i="5" s="1"/>
  <c r="T53" i="5" s="1"/>
  <c r="D34" i="6"/>
  <c r="C34" i="6"/>
  <c r="B34" i="6"/>
  <c r="F29" i="3"/>
  <c r="F35" i="3"/>
  <c r="F43" i="3"/>
  <c r="F49" i="3"/>
  <c r="B49" i="11"/>
  <c r="B73" i="4"/>
  <c r="F69" i="3"/>
  <c r="B93" i="11"/>
  <c r="B79" i="4"/>
  <c r="F79" i="3"/>
  <c r="F82" i="3"/>
  <c r="F85" i="3"/>
  <c r="F106" i="3"/>
  <c r="H32" i="4"/>
  <c r="R20" i="5" s="1"/>
  <c r="S20" i="5" s="1"/>
  <c r="J20" i="5" s="1"/>
  <c r="H40" i="4"/>
  <c r="R27" i="5" s="1"/>
  <c r="S27" i="5" s="1"/>
  <c r="J27" i="5" s="1"/>
  <c r="F40" i="4"/>
  <c r="H41" i="4"/>
  <c r="R28" i="5" s="1"/>
  <c r="S28" i="5" s="1"/>
  <c r="J28" i="5" s="1"/>
  <c r="H48" i="4"/>
  <c r="R35" i="5" s="1"/>
  <c r="S35" i="5" s="1"/>
  <c r="J35" i="5" s="1"/>
  <c r="F48" i="4"/>
  <c r="F72" i="4"/>
  <c r="F74" i="4"/>
  <c r="H96" i="4"/>
  <c r="R77" i="5" s="1"/>
  <c r="S77" i="5" s="1"/>
  <c r="J77" i="5" s="1"/>
  <c r="F96" i="4"/>
  <c r="H118" i="4"/>
  <c r="F118" i="4"/>
  <c r="O23" i="5"/>
  <c r="P23" i="5" s="1"/>
  <c r="R26" i="5"/>
  <c r="S26" i="5" s="1"/>
  <c r="J26" i="5" s="1"/>
  <c r="O31" i="5"/>
  <c r="P31" i="5" s="1"/>
  <c r="R34" i="5"/>
  <c r="S34" i="5" s="1"/>
  <c r="J34" i="5" s="1"/>
  <c r="O39" i="5"/>
  <c r="P39" i="5" s="1"/>
  <c r="O45" i="5"/>
  <c r="P45" i="5" s="1"/>
  <c r="R47" i="5"/>
  <c r="S47" i="5" s="1"/>
  <c r="O54" i="5"/>
  <c r="P54" i="5" s="1"/>
  <c r="O61" i="5"/>
  <c r="P61" i="5" s="1"/>
  <c r="T61" i="5" s="1"/>
  <c r="R63" i="5"/>
  <c r="S63" i="5" s="1"/>
  <c r="J63" i="5" s="1"/>
  <c r="B23" i="11"/>
  <c r="B38" i="4"/>
  <c r="F42" i="3"/>
  <c r="B27" i="11"/>
  <c r="B42" i="4"/>
  <c r="F52" i="3"/>
  <c r="F58" i="3"/>
  <c r="F64" i="3"/>
  <c r="B62" i="11"/>
  <c r="B86" i="4"/>
  <c r="B65" i="11"/>
  <c r="B89" i="4"/>
  <c r="F96" i="3"/>
  <c r="F110" i="3"/>
  <c r="B40" i="4"/>
  <c r="B62" i="4"/>
  <c r="B65" i="4"/>
  <c r="H71" i="4"/>
  <c r="R55" i="5" s="1"/>
  <c r="S55" i="5" s="1"/>
  <c r="J55" i="5" s="1"/>
  <c r="F71" i="4"/>
  <c r="H74" i="4"/>
  <c r="R58" i="5" s="1"/>
  <c r="S58" i="5" s="1"/>
  <c r="J58" i="5" s="1"/>
  <c r="F76" i="4"/>
  <c r="H87" i="4"/>
  <c r="R69" i="5" s="1"/>
  <c r="S69" i="5" s="1"/>
  <c r="J69" i="5" s="1"/>
  <c r="B96" i="4"/>
  <c r="F100" i="4"/>
  <c r="O20" i="5"/>
  <c r="P20" i="5" s="1"/>
  <c r="O28" i="5"/>
  <c r="P28" i="5" s="1"/>
  <c r="O36" i="5"/>
  <c r="P36" i="5" s="1"/>
  <c r="R39" i="5"/>
  <c r="S39" i="5" s="1"/>
  <c r="J39" i="5" s="1"/>
  <c r="R45" i="5"/>
  <c r="S45" i="5" s="1"/>
  <c r="J45" i="5" s="1"/>
  <c r="O52" i="5"/>
  <c r="P52" i="5" s="1"/>
  <c r="R54" i="5"/>
  <c r="S54" i="5" s="1"/>
  <c r="J54" i="5" s="1"/>
  <c r="O68" i="5"/>
  <c r="P68" i="5" s="1"/>
  <c r="O70" i="5"/>
  <c r="P70" i="5" s="1"/>
  <c r="H44" i="4"/>
  <c r="R31" i="5" s="1"/>
  <c r="S31" i="5" s="1"/>
  <c r="J31" i="5" s="1"/>
  <c r="F44" i="4"/>
  <c r="R30" i="5"/>
  <c r="S30" i="5" s="1"/>
  <c r="J30" i="5" s="1"/>
  <c r="R38" i="5"/>
  <c r="S38" i="5" s="1"/>
  <c r="B72" i="4"/>
  <c r="F38" i="3"/>
  <c r="F27" i="3"/>
  <c r="F33" i="3"/>
  <c r="F41" i="3"/>
  <c r="F47" i="3"/>
  <c r="F61" i="3"/>
  <c r="B47" i="11"/>
  <c r="B71" i="4"/>
  <c r="F67" i="3"/>
  <c r="F73" i="3"/>
  <c r="F76" i="3"/>
  <c r="F100" i="3"/>
  <c r="F103" i="3"/>
  <c r="H31" i="4"/>
  <c r="R19" i="5" s="1"/>
  <c r="S19" i="5" s="1"/>
  <c r="J19" i="5" s="1"/>
  <c r="F31" i="4"/>
  <c r="F111" i="3"/>
  <c r="F105" i="3"/>
  <c r="F99" i="3"/>
  <c r="F93" i="3"/>
  <c r="F87" i="3"/>
  <c r="F81" i="3"/>
  <c r="F75" i="3"/>
  <c r="F107" i="3"/>
  <c r="F101" i="3"/>
  <c r="F95" i="3"/>
  <c r="F89" i="3"/>
  <c r="F83" i="3"/>
  <c r="F77" i="3"/>
  <c r="H75" i="4"/>
  <c r="R59" i="5" s="1"/>
  <c r="S59" i="5" s="1"/>
  <c r="J59" i="5" s="1"/>
  <c r="F75" i="4"/>
  <c r="H81" i="4"/>
  <c r="R64" i="5" s="1"/>
  <c r="S64" i="5" s="1"/>
  <c r="J64" i="5" s="1"/>
  <c r="F81" i="4"/>
  <c r="F102" i="4"/>
  <c r="O25" i="5"/>
  <c r="P25" i="5" s="1"/>
  <c r="O33" i="5"/>
  <c r="P33" i="5" s="1"/>
  <c r="R36" i="5"/>
  <c r="S36" i="5" s="1"/>
  <c r="J36" i="5" s="1"/>
  <c r="O41" i="5"/>
  <c r="P41" i="5" s="1"/>
  <c r="R43" i="5"/>
  <c r="S43" i="5" s="1"/>
  <c r="J43" i="5" s="1"/>
  <c r="O50" i="5"/>
  <c r="P50" i="5" s="1"/>
  <c r="O57" i="5"/>
  <c r="P57" i="5" s="1"/>
  <c r="O66" i="5"/>
  <c r="P66" i="5" s="1"/>
  <c r="B72" i="11"/>
  <c r="B94" i="4"/>
  <c r="F28" i="3"/>
  <c r="F34" i="3"/>
  <c r="F48" i="3"/>
  <c r="F30" i="3"/>
  <c r="F36" i="3"/>
  <c r="F44" i="3"/>
  <c r="F50" i="3"/>
  <c r="F56" i="3"/>
  <c r="F70" i="3"/>
  <c r="F80" i="3"/>
  <c r="B66" i="11"/>
  <c r="B90" i="4"/>
  <c r="F90" i="3"/>
  <c r="F36" i="4"/>
  <c r="B39" i="4"/>
  <c r="B67" i="4"/>
  <c r="B95" i="4"/>
  <c r="H101" i="4"/>
  <c r="R81" i="5" s="1"/>
  <c r="S81" i="5" s="1"/>
  <c r="J81" i="5" s="1"/>
  <c r="F101" i="4"/>
  <c r="H107" i="4"/>
  <c r="R86" i="5" s="1"/>
  <c r="S86" i="5" s="1"/>
  <c r="J86" i="5" s="1"/>
  <c r="F107" i="4"/>
  <c r="B113" i="4"/>
  <c r="O22" i="5"/>
  <c r="P22" i="5" s="1"/>
  <c r="R25" i="5"/>
  <c r="S25" i="5" s="1"/>
  <c r="O30" i="5"/>
  <c r="P30" i="5" s="1"/>
  <c r="R33" i="5"/>
  <c r="S33" i="5" s="1"/>
  <c r="J33" i="5" s="1"/>
  <c r="O38" i="5"/>
  <c r="P38" i="5" s="1"/>
  <c r="R41" i="5"/>
  <c r="S41" i="5" s="1"/>
  <c r="J41" i="5" s="1"/>
  <c r="O48" i="5"/>
  <c r="P48" i="5" s="1"/>
  <c r="R50" i="5"/>
  <c r="S50" i="5" s="1"/>
  <c r="J50" i="5" s="1"/>
  <c r="R57" i="5"/>
  <c r="S57" i="5" s="1"/>
  <c r="J57" i="5" s="1"/>
  <c r="O64" i="5"/>
  <c r="P64" i="5" s="1"/>
  <c r="R66" i="5"/>
  <c r="S66" i="5" s="1"/>
  <c r="J66" i="5" s="1"/>
  <c r="D27" i="6"/>
  <c r="C27" i="6"/>
  <c r="B27" i="6"/>
  <c r="B112" i="4"/>
  <c r="D23" i="6"/>
  <c r="C23" i="6"/>
  <c r="B23" i="6"/>
  <c r="D35" i="6"/>
  <c r="C35" i="6"/>
  <c r="D24" i="6"/>
  <c r="C24" i="6"/>
  <c r="D29" i="6"/>
  <c r="C29" i="6"/>
  <c r="B29" i="6"/>
  <c r="F112" i="3"/>
  <c r="R95" i="5"/>
  <c r="S95" i="5" s="1"/>
  <c r="J95" i="5" s="1"/>
  <c r="R91" i="5"/>
  <c r="S91" i="5" s="1"/>
  <c r="J91" i="5" s="1"/>
  <c r="R89" i="5"/>
  <c r="S89" i="5" s="1"/>
  <c r="R88" i="5"/>
  <c r="S88" i="5" s="1"/>
  <c r="J88" i="5" s="1"/>
  <c r="R87" i="5"/>
  <c r="S87" i="5" s="1"/>
  <c r="J87" i="5" s="1"/>
  <c r="R85" i="5"/>
  <c r="S85" i="5" s="1"/>
  <c r="J85" i="5" s="1"/>
  <c r="R84" i="5"/>
  <c r="S84" i="5" s="1"/>
  <c r="R83" i="5"/>
  <c r="S83" i="5" s="1"/>
  <c r="J83" i="5" s="1"/>
  <c r="R82" i="5"/>
  <c r="S82" i="5" s="1"/>
  <c r="J82" i="5" s="1"/>
  <c r="R80" i="5"/>
  <c r="S80" i="5" s="1"/>
  <c r="J80" i="5" s="1"/>
  <c r="R79" i="5"/>
  <c r="S79" i="5" s="1"/>
  <c r="R78" i="5"/>
  <c r="S78" i="5" s="1"/>
  <c r="J78" i="5" s="1"/>
  <c r="R76" i="5"/>
  <c r="S76" i="5" s="1"/>
  <c r="J76" i="5" s="1"/>
  <c r="R75" i="5"/>
  <c r="S75" i="5" s="1"/>
  <c r="J75" i="5" s="1"/>
  <c r="R74" i="5"/>
  <c r="S74" i="5" s="1"/>
  <c r="R73" i="5"/>
  <c r="S73" i="5" s="1"/>
  <c r="J73" i="5" s="1"/>
  <c r="R71" i="5"/>
  <c r="S71" i="5" s="1"/>
  <c r="J71" i="5" s="1"/>
  <c r="R70" i="5"/>
  <c r="S70" i="5" s="1"/>
  <c r="J70" i="5" s="1"/>
  <c r="B85" i="4"/>
  <c r="B111" i="4"/>
  <c r="B24" i="6"/>
  <c r="D31" i="6"/>
  <c r="C31" i="6"/>
  <c r="D36" i="6"/>
  <c r="C36" i="6"/>
  <c r="B36" i="6"/>
  <c r="R44" i="5"/>
  <c r="S44" i="5" s="1"/>
  <c r="J44" i="5" s="1"/>
  <c r="R48" i="5"/>
  <c r="S48" i="5" s="1"/>
  <c r="J48" i="5" s="1"/>
  <c r="R52" i="5"/>
  <c r="S52" i="5" s="1"/>
  <c r="J52" i="5" s="1"/>
  <c r="R56" i="5"/>
  <c r="S56" i="5" s="1"/>
  <c r="J56" i="5" s="1"/>
  <c r="R60" i="5"/>
  <c r="S60" i="5" s="1"/>
  <c r="J60" i="5" s="1"/>
  <c r="D25" i="6"/>
  <c r="C25" i="6"/>
  <c r="B25" i="6"/>
  <c r="D26" i="6"/>
  <c r="C26" i="6"/>
  <c r="D32" i="6"/>
  <c r="C32" i="6"/>
  <c r="B32" i="6"/>
  <c r="D33" i="6"/>
  <c r="C33" i="6"/>
  <c r="D23" i="12"/>
  <c r="E23" i="12" s="1"/>
  <c r="D31" i="12"/>
  <c r="E31" i="12" s="1"/>
  <c r="D39" i="12"/>
  <c r="E39" i="12" s="1"/>
  <c r="C44" i="12"/>
  <c r="D47" i="12"/>
  <c r="E47" i="12" s="1"/>
  <c r="D28" i="12"/>
  <c r="E28" i="12" s="1"/>
  <c r="D36" i="12"/>
  <c r="E36" i="12" s="1"/>
  <c r="C41" i="12"/>
  <c r="D44" i="12"/>
  <c r="E44" i="12" s="1"/>
  <c r="C49" i="12"/>
  <c r="C30" i="12"/>
  <c r="C38" i="12"/>
  <c r="C46" i="12"/>
  <c r="C43" i="12"/>
  <c r="C51" i="12"/>
  <c r="D27" i="12"/>
  <c r="E27" i="12" s="1"/>
  <c r="D35" i="12"/>
  <c r="E35" i="12" s="1"/>
  <c r="C48" i="12"/>
  <c r="D24" i="12"/>
  <c r="E24" i="12" s="1"/>
  <c r="D32" i="12"/>
  <c r="E32" i="12" s="1"/>
  <c r="D40" i="12"/>
  <c r="E40" i="12" s="1"/>
  <c r="C53" i="12"/>
  <c r="C26" i="12"/>
  <c r="D29" i="12"/>
  <c r="E29" i="12" s="1"/>
  <c r="C34" i="12"/>
  <c r="C42" i="12"/>
  <c r="C50" i="12"/>
  <c r="T38" i="5" l="1"/>
  <c r="T46" i="5"/>
  <c r="T50" i="5"/>
  <c r="T30" i="5"/>
  <c r="T24" i="5"/>
  <c r="T40" i="5"/>
  <c r="T22" i="5"/>
  <c r="J92" i="5"/>
  <c r="H13" i="15"/>
  <c r="D24" i="4" s="1"/>
  <c r="T25" i="5"/>
  <c r="T70" i="5"/>
  <c r="T28" i="5"/>
  <c r="J47" i="5"/>
  <c r="H5" i="15"/>
  <c r="D16" i="4" s="1"/>
  <c r="T34" i="5"/>
  <c r="T71" i="5"/>
  <c r="T90" i="5"/>
  <c r="T85" i="5"/>
  <c r="T59" i="5"/>
  <c r="T37" i="5"/>
  <c r="T60" i="5"/>
  <c r="T19" i="5"/>
  <c r="J84" i="5"/>
  <c r="H11" i="15"/>
  <c r="D22" i="4" s="1"/>
  <c r="T57" i="5"/>
  <c r="T68" i="5"/>
  <c r="T45" i="5"/>
  <c r="T75" i="5"/>
  <c r="T92" i="5"/>
  <c r="T87" i="5"/>
  <c r="T63" i="5"/>
  <c r="T20" i="5"/>
  <c r="T39" i="5"/>
  <c r="T26" i="5"/>
  <c r="T78" i="5"/>
  <c r="T74" i="5"/>
  <c r="T89" i="5"/>
  <c r="T67" i="5"/>
  <c r="T29" i="5"/>
  <c r="T44" i="5"/>
  <c r="T52" i="5"/>
  <c r="H6" i="15"/>
  <c r="D17" i="4" s="1"/>
  <c r="J53" i="5"/>
  <c r="T80" i="5"/>
  <c r="T73" i="5"/>
  <c r="T91" i="5"/>
  <c r="T95" i="5"/>
  <c r="T58" i="5"/>
  <c r="J79" i="5"/>
  <c r="H10" i="15"/>
  <c r="D21" i="4" s="1"/>
  <c r="T64" i="5"/>
  <c r="H3" i="15"/>
  <c r="D14" i="4" s="1"/>
  <c r="J25" i="5"/>
  <c r="T69" i="5"/>
  <c r="T41" i="5"/>
  <c r="H4" i="15"/>
  <c r="D15" i="4" s="1"/>
  <c r="J38" i="5"/>
  <c r="T31" i="5"/>
  <c r="T56" i="5"/>
  <c r="J62" i="5"/>
  <c r="K2" i="15" s="1"/>
  <c r="H7" i="15"/>
  <c r="D18" i="4" s="1"/>
  <c r="T82" i="5"/>
  <c r="T77" i="5"/>
  <c r="T43" i="5"/>
  <c r="T72" i="5"/>
  <c r="T35" i="5"/>
  <c r="T21" i="5"/>
  <c r="T84" i="5"/>
  <c r="T79" i="5"/>
  <c r="T47" i="5"/>
  <c r="T76" i="5"/>
  <c r="T49" i="5"/>
  <c r="T65" i="5"/>
  <c r="J89" i="5"/>
  <c r="H12" i="15"/>
  <c r="D23" i="4" s="1"/>
  <c r="T33" i="5"/>
  <c r="T36" i="5"/>
  <c r="T23" i="5"/>
  <c r="T32" i="5"/>
  <c r="T86" i="5"/>
  <c r="T81" i="5"/>
  <c r="T51" i="5"/>
  <c r="T93" i="5"/>
  <c r="T42" i="5"/>
  <c r="T27" i="5"/>
  <c r="H9" i="15"/>
  <c r="D20" i="4" s="1"/>
  <c r="J74" i="5"/>
  <c r="T48" i="5"/>
  <c r="T66" i="5"/>
  <c r="T54" i="5"/>
  <c r="T88" i="5"/>
  <c r="T83" i="5"/>
  <c r="T55" i="5"/>
  <c r="T94" i="5"/>
  <c r="J67" i="5"/>
  <c r="H8" i="15"/>
  <c r="D19" i="4" s="1"/>
  <c r="H2" i="15"/>
  <c r="E7" i="15" l="1"/>
  <c r="E2" i="15"/>
  <c r="K3" i="15"/>
  <c r="K5" i="15"/>
  <c r="M2" i="15" s="1"/>
  <c r="G2" i="15"/>
  <c r="F13" i="4" s="1"/>
  <c r="K6" i="15"/>
  <c r="G6" i="15"/>
  <c r="F17" i="4" s="1"/>
  <c r="G4" i="15"/>
  <c r="F15" i="4" s="1"/>
  <c r="G7" i="15"/>
  <c r="F18" i="4" s="1"/>
  <c r="K10" i="15"/>
  <c r="D25" i="4" s="1"/>
  <c r="D13" i="4"/>
  <c r="E4" i="15"/>
  <c r="G3" i="15"/>
  <c r="E3" i="15"/>
  <c r="G5" i="15"/>
  <c r="E5" i="15"/>
  <c r="G10" i="15"/>
  <c r="E10" i="15"/>
  <c r="E11" i="15"/>
  <c r="G11" i="15"/>
  <c r="E8" i="15"/>
  <c r="G8" i="15"/>
  <c r="G12" i="15"/>
  <c r="E12" i="15"/>
  <c r="G13" i="15"/>
  <c r="E13" i="15"/>
  <c r="E6" i="15"/>
  <c r="G9" i="15"/>
  <c r="E9" i="15"/>
  <c r="I2" i="15" l="1"/>
  <c r="G13" i="4" s="1"/>
  <c r="M3" i="15"/>
  <c r="I7" i="15"/>
  <c r="G18" i="4" s="1"/>
  <c r="I6" i="15"/>
  <c r="B11" i="12" s="1"/>
  <c r="I8" i="15"/>
  <c r="F19" i="4"/>
  <c r="I3" i="15"/>
  <c r="F14" i="4"/>
  <c r="I5" i="15"/>
  <c r="F16" i="4"/>
  <c r="K11" i="15"/>
  <c r="F25" i="4" s="1"/>
  <c r="G25" i="4" s="1"/>
  <c r="I9" i="15"/>
  <c r="F20" i="4"/>
  <c r="I12" i="15"/>
  <c r="F23" i="4"/>
  <c r="J8" i="15"/>
  <c r="D6" i="12" s="1"/>
  <c r="E6" i="12" s="1"/>
  <c r="I11" i="15"/>
  <c r="F22" i="4"/>
  <c r="I13" i="15"/>
  <c r="F24" i="4"/>
  <c r="I10" i="15"/>
  <c r="F21" i="4"/>
  <c r="B7" i="12" l="1"/>
  <c r="B12" i="12"/>
  <c r="E12" i="12" s="1"/>
  <c r="G17" i="4"/>
  <c r="C11" i="12"/>
  <c r="G11" i="12"/>
  <c r="F11" i="12"/>
  <c r="E11" i="12"/>
  <c r="D11" i="12"/>
  <c r="B15" i="12"/>
  <c r="G21" i="4"/>
  <c r="B10" i="12"/>
  <c r="G16" i="4"/>
  <c r="B17" i="12"/>
  <c r="G23" i="4"/>
  <c r="B8" i="12"/>
  <c r="G14" i="4"/>
  <c r="B18" i="12"/>
  <c r="G24" i="4"/>
  <c r="B14" i="12"/>
  <c r="G20" i="4"/>
  <c r="B16" i="12"/>
  <c r="G22" i="4"/>
  <c r="B13" i="12"/>
  <c r="G19" i="4"/>
  <c r="G12" i="12" l="1"/>
  <c r="C12" i="12"/>
  <c r="D12" i="12"/>
  <c r="F12" i="12"/>
  <c r="G17" i="12"/>
  <c r="F17" i="12"/>
  <c r="E17" i="12"/>
  <c r="D17" i="12"/>
  <c r="C17" i="12"/>
  <c r="E13" i="12"/>
  <c r="D13" i="12"/>
  <c r="C13" i="12"/>
  <c r="G13" i="12"/>
  <c r="F13" i="12"/>
  <c r="G16" i="12"/>
  <c r="F16" i="12"/>
  <c r="E16" i="12"/>
  <c r="D16" i="12"/>
  <c r="C16" i="12"/>
  <c r="G15" i="12"/>
  <c r="F15" i="12"/>
  <c r="E15" i="12"/>
  <c r="D15" i="12"/>
  <c r="C15" i="12"/>
  <c r="F14" i="12"/>
  <c r="E14" i="12"/>
  <c r="D14" i="12"/>
  <c r="C14" i="12"/>
  <c r="G14" i="12"/>
</calcChain>
</file>

<file path=xl/sharedStrings.xml><?xml version="1.0" encoding="utf-8"?>
<sst xmlns="http://schemas.openxmlformats.org/spreadsheetml/2006/main" count="4067" uniqueCount="2340">
  <si>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</si>
  <si>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</si>
  <si>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</si>
  <si>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</si>
  <si>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</si>
  <si>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</si>
  <si>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</si>
  <si>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</si>
  <si>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</si>
  <si>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</si>
  <si>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</si>
  <si>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</si>
  <si>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</si>
  <si>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</si>
  <si>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</si>
  <si>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</si>
  <si>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</si>
  <si>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</si>
  <si>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</si>
  <si>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</si>
  <si>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</si>
  <si>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</si>
  <si>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</si>
  <si>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</si>
  <si>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</si>
  <si>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</si>
  <si>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</si>
  <si>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</si>
  <si>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</si>
  <si>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</si>
  <si>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</si>
  <si>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</si>
  <si>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</si>
  <si>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</si>
  <si>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</si>
  <si>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</si>
  <si>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</si>
  <si>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</si>
  <si>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</si>
  <si>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</si>
  <si>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</si>
  <si>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</si>
  <si>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</si>
  <si>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</si>
  <si>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</si>
  <si>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</si>
  <si>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</si>
  <si>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</si>
  <si>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</si>
  <si>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</si>
  <si>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</si>
  <si>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</si>
  <si>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</si>
  <si>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</si>
  <si>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</si>
  <si>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</si>
  <si>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</si>
  <si>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</si>
  <si>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</si>
  <si>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</si>
  <si>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</si>
  <si>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</si>
  <si>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</si>
  <si>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</si>
  <si>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</si>
  <si>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</si>
  <si>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</si>
  <si>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</si>
  <si>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</si>
  <si>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</si>
  <si>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</si>
  <si>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</si>
  <si>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</si>
  <si>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</si>
  <si>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</si>
  <si>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</si>
  <si>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</si>
  <si>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</si>
  <si>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</si>
  <si>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</si>
  <si>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</si>
  <si>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</si>
  <si>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</si>
  <si>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</si>
  <si>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</si>
  <si>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</si>
  <si>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</si>
  <si>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</si>
  <si>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</si>
  <si>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</si>
  <si>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</si>
  <si>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</si>
  <si>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</si>
  <si>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</si>
  <si>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</si>
  <si>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</si>
  <si>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</si>
  <si>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</si>
  <si>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</si>
  <si>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</si>
  <si>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</si>
  <si>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</si>
  <si>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</si>
  <si>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</si>
  <si>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</si>
  <si>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</si>
  <si>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</si>
  <si>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</si>
  <si>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</si>
  <si>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</si>
  <si>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</si>
  <si>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</si>
  <si>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</si>
  <si>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</si>
  <si>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</si>
  <si>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</si>
  <si>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</si>
  <si>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</si>
  <si>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</si>
  <si>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</si>
  <si>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</si>
  <si>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</si>
  <si>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</si>
  <si>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</si>
  <si>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</si>
  <si>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</si>
  <si>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</si>
  <si>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</si>
  <si>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</si>
  <si>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</si>
  <si>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</si>
  <si>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</si>
  <si>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</si>
  <si>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</si>
  <si>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</si>
  <si>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</si>
  <si>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</si>
  <si>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</si>
  <si>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</si>
  <si>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</si>
  <si>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</si>
  <si>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</si>
  <si>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</si>
  <si>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</si>
  <si>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</si>
  <si>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</si>
  <si>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</si>
  <si>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</si>
  <si>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</si>
  <si>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</si>
  <si>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</si>
  <si>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</si>
  <si>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</si>
  <si>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</si>
  <si>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</si>
  <si>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</si>
  <si>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</si>
  <si>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</si>
  <si>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</si>
  <si>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</si>
  <si>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</si>
  <si>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</si>
  <si>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</si>
  <si>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</si>
  <si>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</si>
  <si>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</si>
  <si>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</si>
  <si>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</si>
  <si>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</si>
  <si>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</si>
  <si>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</si>
  <si>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</si>
  <si>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</si>
  <si>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</si>
  <si>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</si>
  <si>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</si>
  <si>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</si>
  <si>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</si>
  <si>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</si>
  <si>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</si>
  <si>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</si>
  <si>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</si>
  <si>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</si>
  <si>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</si>
  <si>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</si>
  <si>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</si>
  <si>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</si>
  <si>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</si>
  <si>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</si>
  <si>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</si>
  <si>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</si>
  <si>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</si>
  <si>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</si>
  <si>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</si>
  <si>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</si>
  <si>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</si>
  <si>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</si>
  <si>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</si>
  <si>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</si>
  <si>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</si>
  <si>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</si>
  <si>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</si>
  <si>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</si>
  <si>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</si>
  <si>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</si>
  <si>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</si>
  <si>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</si>
  <si>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</si>
  <si>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</si>
  <si>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</si>
  <si>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</si>
  <si>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</si>
  <si>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</si>
  <si>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</si>
  <si>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</si>
  <si>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</si>
  <si>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</si>
  <si>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</si>
  <si>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</si>
  <si>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</si>
  <si>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</si>
  <si>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</si>
  <si>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</si>
  <si>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</si>
  <si>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</si>
  <si>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</si>
  <si>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</si>
  <si>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</si>
  <si>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</si>
  <si>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</si>
  <si>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</si>
  <si>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</si>
  <si>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</si>
  <si>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</si>
  <si>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</si>
  <si>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</si>
  <si>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</si>
  <si>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</si>
  <si>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</si>
  <si>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</si>
  <si>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</si>
  <si>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</si>
  <si>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</si>
  <si>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</si>
  <si>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</si>
  <si>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</si>
  <si>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</si>
  <si>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</si>
  <si>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</si>
  <si>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</si>
  <si>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</si>
  <si>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</si>
  <si>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</si>
  <si>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</si>
  <si>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</si>
  <si>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</si>
  <si>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</si>
  <si>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</si>
  <si>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</si>
  <si>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</si>
  <si>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</si>
  <si>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</si>
  <si>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</si>
  <si>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</si>
  <si>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</si>
  <si>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</si>
  <si>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</si>
  <si>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</si>
  <si>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</si>
  <si>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</si>
  <si>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</si>
  <si>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</si>
  <si>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</si>
  <si>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</si>
  <si>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</si>
  <si>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</si>
  <si>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</si>
  <si>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</si>
  <si>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</si>
  <si>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</si>
  <si>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</si>
  <si>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</si>
  <si>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</si>
  <si>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</si>
  <si>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</si>
  <si>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</si>
  <si>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</si>
  <si>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</si>
  <si>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</si>
  <si>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</si>
  <si>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</si>
  <si>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</si>
  <si>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</si>
  <si>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</si>
  <si>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</si>
  <si>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</si>
  <si>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</si>
  <si>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</si>
  <si>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</si>
  <si>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</si>
  <si>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</si>
  <si>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</si>
  <si>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</si>
  <si>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</si>
  <si>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</si>
  <si>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</si>
  <si>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</si>
  <si>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</si>
  <si>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</si>
  <si>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</si>
  <si>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</si>
  <si>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</si>
  <si>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</si>
  <si>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</si>
  <si>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</si>
  <si>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</si>
  <si>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</si>
  <si>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</si>
  <si>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</si>
  <si>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</si>
  <si>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</si>
  <si>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</si>
  <si>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</si>
  <si>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</si>
  <si>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</si>
  <si>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</si>
  <si>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</si>
  <si>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</si>
  <si>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</si>
  <si>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</si>
  <si>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</si>
  <si>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</si>
  <si>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</si>
  <si>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</si>
  <si>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</si>
  <si>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</si>
  <si>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</si>
  <si>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</si>
  <si>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</si>
  <si>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</si>
  <si>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</si>
  <si>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</si>
  <si>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</si>
  <si>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</si>
  <si>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</si>
  <si>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</si>
  <si>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</si>
  <si>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</si>
  <si>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</si>
  <si>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</si>
  <si>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</si>
  <si>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</si>
  <si>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</si>
  <si>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</si>
  <si>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</si>
  <si>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</si>
  <si>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</si>
  <si>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</si>
  <si>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</si>
  <si>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</si>
  <si>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</si>
  <si>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</si>
  <si>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</si>
  <si>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</si>
  <si>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</si>
  <si>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</si>
  <si>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</si>
  <si>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</si>
  <si>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</si>
  <si>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</si>
  <si>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</si>
  <si>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</si>
  <si>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</si>
  <si>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</si>
  <si>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</si>
  <si>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</si>
  <si>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</si>
  <si>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</si>
  <si>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</si>
  <si>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</si>
  <si>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</si>
  <si>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</si>
  <si>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</si>
  <si>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</si>
  <si>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</si>
  <si>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</si>
  <si>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</si>
  <si>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</si>
  <si>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</si>
  <si>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</si>
  <si>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</si>
  <si>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</si>
  <si>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</si>
  <si>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</si>
  <si>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</si>
  <si>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</si>
  <si>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</si>
  <si>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</si>
  <si>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</si>
  <si>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</si>
  <si>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</si>
  <si>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</si>
  <si>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</si>
  <si>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</si>
  <si>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</si>
  <si>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</si>
  <si>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</si>
  <si>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</si>
  <si>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</si>
  <si>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</si>
  <si>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</si>
  <si>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</si>
  <si>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</si>
  <si>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</si>
  <si>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</si>
  <si>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</si>
  <si>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</si>
  <si>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</si>
  <si>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</si>
  <si>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</si>
  <si>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</si>
  <si>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</si>
  <si>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</si>
  <si>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</si>
  <si>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</si>
  <si>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</si>
  <si>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</si>
  <si>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</si>
  <si>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</si>
  <si>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</si>
  <si>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</si>
  <si>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</si>
  <si>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</si>
  <si>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</si>
  <si>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</si>
  <si>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</si>
  <si>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</si>
  <si>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</si>
  <si>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</si>
  <si>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</si>
  <si>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</si>
  <si>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</si>
  <si>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</si>
  <si>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</si>
  <si>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</si>
  <si>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</si>
  <si>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</si>
  <si>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</si>
  <si>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</si>
  <si>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</si>
  <si>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</si>
  <si>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</si>
  <si>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</si>
  <si>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</si>
  <si>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</si>
  <si>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</si>
  <si>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</si>
  <si>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</si>
  <si>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</si>
  <si>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</si>
  <si>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</si>
  <si>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</si>
  <si>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</si>
  <si>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</si>
  <si>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</si>
  <si>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</si>
  <si>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</si>
  <si>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</si>
  <si>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</si>
  <si>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</si>
  <si>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</si>
  <si>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</si>
  <si>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</si>
  <si>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</si>
  <si>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</si>
  <si>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</si>
  <si>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</si>
  <si>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</si>
  <si>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</si>
  <si>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</si>
  <si>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</si>
  <si>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</si>
  <si>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</si>
  <si>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</si>
  <si>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</si>
  <si>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</si>
  <si>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</si>
  <si>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</si>
  <si>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</si>
  <si>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</si>
  <si>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</si>
  <si>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</si>
  <si>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</si>
  <si>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</si>
  <si>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</si>
  <si>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</si>
  <si>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</si>
  <si>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</si>
  <si>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</si>
  <si>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</si>
  <si>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</si>
  <si>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</si>
  <si>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</si>
  <si>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</si>
  <si>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</si>
  <si>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</si>
  <si>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</si>
  <si>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</si>
  <si>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</si>
  <si>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</si>
  <si>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</si>
  <si>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</si>
  <si>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</si>
  <si>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</si>
  <si>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</si>
  <si>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</si>
  <si>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</si>
  <si>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</si>
  <si>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</si>
  <si>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</si>
  <si>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</si>
  <si>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</si>
  <si>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</si>
  <si>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</si>
  <si>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</si>
  <si>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</si>
  <si>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</si>
  <si>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</si>
  <si>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</si>
  <si>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</si>
  <si>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</si>
  <si>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</si>
  <si>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</si>
  <si>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</si>
  <si>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</si>
  <si>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</si>
  <si>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</si>
  <si>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</si>
  <si>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</si>
  <si>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</si>
  <si>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</si>
  <si>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</si>
  <si>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</si>
  <si>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</si>
  <si>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</si>
  <si>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</si>
  <si>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</si>
  <si>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</si>
  <si>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</si>
  <si>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</si>
  <si>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</si>
  <si>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</si>
  <si>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</si>
  <si>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</si>
  <si>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</si>
  <si>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</si>
  <si>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</si>
  <si>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</si>
  <si>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</si>
  <si>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</si>
  <si>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</si>
  <si>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</si>
  <si>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</si>
  <si>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</si>
  <si>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</si>
  <si>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</si>
  <si>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</si>
  <si>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</si>
  <si>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</si>
  <si>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</si>
  <si>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</si>
  <si>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</si>
  <si>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</si>
  <si>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</si>
  <si>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</si>
  <si>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</si>
  <si>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</si>
  <si>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</si>
  <si>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</si>
  <si>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</si>
  <si>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</si>
  <si>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</si>
  <si>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</si>
  <si>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</si>
  <si>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</si>
  <si>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</si>
  <si>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</si>
  <si>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</si>
  <si>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</si>
  <si>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</si>
  <si>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</si>
  <si>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</si>
  <si>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</si>
  <si>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</si>
  <si>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</si>
  <si>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</si>
  <si>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</si>
  <si>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</si>
  <si>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</si>
  <si>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</si>
  <si>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</si>
  <si>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</si>
  <si>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</si>
  <si>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</si>
  <si>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</si>
  <si>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</si>
  <si>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</si>
  <si>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</si>
  <si>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</si>
  <si>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</si>
  <si>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</si>
  <si>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</si>
  <si>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</si>
  <si>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</si>
  <si>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</si>
  <si>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</si>
  <si>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</si>
  <si>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</si>
  <si>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</si>
  <si>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</si>
  <si>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</si>
  <si>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</si>
  <si>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</si>
  <si>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</si>
  <si>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</si>
  <si>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</si>
  <si>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</si>
  <si>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</si>
  <si>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</si>
  <si>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</si>
  <si>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</si>
  <si>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</si>
  <si>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</si>
  <si>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</si>
  <si>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</si>
  <si>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</si>
  <si>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</si>
  <si>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</si>
  <si>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</si>
  <si>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</si>
  <si>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</si>
  <si>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</si>
  <si>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</si>
  <si>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</si>
  <si>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</si>
  <si>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</si>
  <si>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</si>
  <si>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</si>
  <si>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</si>
  <si>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</si>
  <si>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</si>
  <si>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</si>
  <si>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</si>
  <si>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</si>
  <si>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</si>
  <si>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</si>
  <si>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</si>
  <si>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</si>
  <si>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</si>
  <si>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</si>
  <si>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</si>
  <si>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</si>
  <si>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</si>
  <si>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</si>
  <si>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</si>
  <si>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</si>
  <si>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</si>
  <si>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</si>
  <si>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</si>
  <si>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</si>
  <si>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</si>
  <si>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</si>
  <si>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</si>
  <si>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</si>
  <si>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</si>
  <si>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</si>
  <si>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</si>
  <si>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</si>
  <si>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</si>
  <si>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</si>
  <si>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</si>
  <si>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</si>
  <si>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</si>
  <si>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</si>
  <si>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</si>
  <si>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</si>
  <si>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</si>
  <si>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</si>
  <si>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</si>
  <si>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</si>
  <si>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</si>
  <si>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</si>
  <si>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</si>
  <si>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</si>
  <si>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</si>
  <si>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</si>
  <si>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</si>
  <si>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</si>
  <si>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</si>
  <si>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</si>
  <si>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</si>
  <si>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</si>
  <si>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</si>
  <si>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</si>
  <si>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</si>
  <si>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</si>
  <si>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</si>
  <si>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</si>
  <si>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</si>
  <si>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</si>
  <si>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</si>
  <si>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</si>
  <si>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</si>
  <si>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</si>
  <si>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</si>
  <si>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</si>
  <si>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</si>
  <si>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</si>
  <si>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</si>
  <si>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</si>
  <si>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</si>
  <si>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</si>
  <si>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</si>
  <si>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</si>
  <si>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</si>
  <si>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</si>
  <si>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</si>
  <si>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</si>
  <si>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</si>
  <si>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</si>
  <si>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</si>
  <si>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</si>
  <si>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</si>
  <si>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</si>
  <si>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</si>
  <si>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</si>
  <si>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</si>
  <si>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</si>
  <si>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</si>
  <si>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</si>
  <si>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</si>
  <si>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</si>
  <si>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</si>
  <si>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</si>
  <si>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</si>
  <si>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</si>
  <si>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</si>
  <si>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</si>
  <si>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</si>
  <si>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</si>
  <si>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</si>
  <si>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</si>
  <si>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</si>
  <si>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</si>
  <si>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</si>
  <si>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</si>
  <si>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</si>
  <si>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</si>
  <si>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</si>
  <si>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</si>
  <si>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</si>
  <si>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</si>
  <si>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</si>
  <si>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</si>
  <si>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</si>
  <si>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</si>
  <si>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</si>
  <si>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</si>
  <si>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</si>
  <si>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</si>
  <si>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</si>
  <si>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</si>
  <si>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</si>
  <si>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</si>
  <si>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</si>
  <si>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</si>
  <si>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</si>
  <si>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</si>
  <si>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</si>
  <si>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</si>
  <si>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</si>
  <si>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</si>
  <si>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</si>
  <si>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</si>
  <si>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</si>
  <si>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</si>
  <si>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</si>
  <si>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</si>
  <si>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</si>
  <si>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</si>
  <si>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</si>
  <si>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</si>
  <si>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</si>
  <si>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</si>
  <si>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</si>
  <si>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</si>
  <si>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</si>
  <si>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</si>
  <si>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</si>
  <si>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</si>
  <si>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</si>
  <si>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</si>
  <si>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</si>
  <si>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</si>
  <si>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</si>
  <si>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</si>
  <si>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</si>
  <si>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</si>
  <si>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</si>
  <si>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</si>
  <si>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</si>
  <si>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</si>
  <si>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</si>
  <si>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</si>
  <si>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</si>
  <si>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</si>
  <si>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</si>
  <si>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</si>
  <si>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</si>
  <si>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</si>
  <si>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</si>
  <si>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</si>
  <si>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</si>
  <si>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</si>
  <si>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</si>
  <si>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</si>
  <si>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</si>
  <si>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</si>
  <si>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</si>
  <si>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</si>
  <si>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</si>
  <si>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</si>
  <si>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</si>
  <si>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</si>
  <si>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</si>
  <si>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</si>
  <si>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</si>
  <si>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</si>
  <si>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</si>
  <si>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</si>
  <si>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</si>
  <si>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</si>
  <si>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</si>
  <si>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</si>
  <si>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</si>
  <si>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</si>
  <si>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</si>
  <si>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</si>
  <si>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</si>
  <si>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</si>
  <si>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</si>
  <si>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</si>
  <si>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</si>
  <si>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</si>
  <si>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</si>
  <si>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</si>
  <si>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</si>
  <si>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</si>
  <si>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</si>
  <si>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</si>
  <si>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</si>
  <si>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</si>
  <si>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</si>
  <si>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</si>
  <si>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</si>
  <si>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</si>
  <si>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</si>
  <si>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</si>
  <si>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</si>
  <si>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</si>
  <si>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</si>
  <si>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</si>
  <si>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</si>
  <si>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</si>
  <si>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</si>
  <si>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</si>
  <si>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</si>
  <si>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</si>
  <si>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</si>
  <si>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</si>
  <si>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</si>
  <si>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</si>
  <si>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</si>
  <si>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</si>
  <si>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</si>
  <si>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</si>
  <si>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</si>
  <si>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</si>
  <si>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</si>
  <si>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</si>
  <si>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</si>
  <si>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</si>
  <si>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</si>
  <si>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</si>
  <si>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</si>
  <si>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</si>
  <si>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</si>
  <si>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</si>
  <si>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</si>
  <si>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</si>
  <si>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</si>
  <si>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</si>
  <si>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</si>
  <si>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</si>
  <si>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</si>
  <si>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</si>
  <si>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</si>
  <si>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</si>
  <si>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</si>
  <si>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</si>
  <si>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</si>
  <si>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</si>
  <si>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</si>
  <si>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</si>
  <si>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</si>
  <si>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</si>
  <si>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</si>
  <si>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</si>
  <si>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</si>
  <si>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</si>
  <si>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</si>
  <si>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</si>
  <si>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</si>
  <si>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</si>
  <si>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</si>
  <si>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</si>
  <si>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</si>
  <si>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</si>
  <si>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</si>
  <si>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</si>
  <si>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</si>
  <si>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</si>
  <si>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</si>
  <si>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</si>
  <si>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</si>
  <si>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</si>
  <si>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</si>
  <si>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</si>
  <si>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</si>
  <si>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</si>
  <si>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</si>
  <si>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</si>
  <si>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</si>
  <si>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</si>
  <si>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</si>
  <si>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</si>
  <si>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</si>
  <si>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</si>
  <si>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</si>
  <si>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</si>
  <si>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</si>
  <si>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</si>
  <si>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</si>
  <si>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</si>
  <si>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</si>
  <si>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</si>
  <si>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</si>
  <si>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</si>
  <si>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</si>
  <si>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</si>
  <si>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</si>
  <si>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</si>
  <si>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</si>
  <si>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</si>
  <si>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</si>
  <si>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</si>
  <si>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</si>
  <si>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</si>
  <si>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</si>
  <si>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</si>
  <si>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</si>
  <si>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</si>
  <si>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</si>
  <si>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</si>
  <si>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</si>
  <si>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</si>
  <si>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</si>
  <si>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</si>
  <si>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</si>
  <si>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</si>
  <si>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</si>
  <si>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</si>
  <si>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</si>
  <si>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</si>
  <si>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</si>
  <si>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</si>
  <si>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</si>
  <si>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</si>
  <si>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</si>
  <si>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</si>
  <si>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</si>
  <si>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</si>
  <si>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</si>
  <si>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</si>
  <si>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</si>
  <si>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</si>
  <si>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</si>
  <si>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</si>
  <si>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</si>
  <si>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</si>
  <si>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</si>
  <si>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</si>
  <si>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</si>
  <si>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</si>
  <si>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</si>
  <si>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</si>
  <si>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</si>
  <si>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</si>
  <si>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</si>
  <si>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</si>
  <si>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</si>
  <si>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</si>
  <si>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</si>
  <si>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</si>
  <si>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</si>
  <si>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</si>
  <si>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</si>
  <si>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</si>
  <si>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</si>
  <si>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</si>
  <si>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</si>
  <si>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</si>
  <si>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</si>
  <si>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</si>
  <si>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</si>
  <si>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</si>
  <si>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</si>
  <si>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</si>
  <si>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</si>
  <si>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</si>
  <si>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</si>
  <si>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</si>
  <si>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</si>
  <si>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</si>
  <si>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</si>
  <si>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</si>
  <si>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</si>
  <si>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</si>
  <si>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</si>
  <si>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</si>
  <si>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</si>
  <si>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</si>
  <si>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</si>
  <si>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</si>
  <si>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</si>
  <si>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</si>
  <si>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</si>
  <si>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</si>
  <si>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</si>
  <si>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</si>
  <si>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</si>
  <si>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</si>
  <si>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</si>
  <si>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</si>
  <si>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</si>
  <si>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</si>
  <si>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</si>
  <si>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</si>
  <si>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</si>
  <si>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</si>
  <si>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</si>
  <si>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</si>
  <si>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</si>
  <si>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</si>
  <si>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</si>
  <si>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</si>
  <si>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</si>
  <si>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</si>
  <si>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</si>
  <si>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</si>
  <si>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</si>
  <si>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</si>
  <si>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</si>
  <si>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</si>
  <si>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</si>
  <si>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</si>
  <si>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</si>
  <si>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</si>
  <si>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</si>
  <si>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</si>
  <si>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</si>
  <si>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</si>
  <si>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</si>
  <si>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</si>
  <si>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</si>
  <si>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</si>
  <si>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</si>
  <si>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</si>
  <si>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</si>
  <si>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</si>
  <si>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</si>
  <si>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</si>
  <si>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</si>
  <si>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</si>
  <si>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</si>
  <si>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</si>
  <si>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</si>
  <si>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</si>
  <si>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</si>
  <si>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</si>
  <si>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</si>
  <si>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</si>
  <si>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</si>
  <si>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</si>
  <si>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</si>
  <si>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</si>
  <si>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</si>
  <si>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</si>
  <si>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</si>
  <si>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</si>
  <si>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</si>
  <si>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</si>
  <si>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</si>
  <si>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</si>
  <si>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</si>
  <si>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</si>
  <si>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</si>
  <si>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</si>
  <si>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</si>
  <si>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</si>
  <si>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</si>
  <si>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</si>
  <si>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</si>
  <si>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</si>
  <si>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</si>
  <si>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</si>
  <si>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</si>
  <si>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</si>
  <si>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</si>
  <si>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</si>
  <si>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</si>
  <si>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</si>
  <si>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</si>
  <si>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</si>
  <si>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</si>
  <si>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</si>
  <si>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</si>
  <si>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</si>
  <si>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</si>
  <si>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</si>
  <si>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</si>
  <si>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</si>
  <si>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</si>
  <si>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</si>
  <si>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</si>
  <si>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</si>
  <si>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</si>
  <si>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</si>
  <si>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</si>
  <si>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</si>
  <si>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</si>
  <si>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</si>
  <si>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</si>
  <si>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</si>
  <si>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</si>
  <si>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</si>
  <si>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</si>
  <si>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</si>
  <si>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</si>
  <si>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</si>
  <si>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</si>
  <si>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</si>
  <si>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</si>
  <si>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</si>
  <si>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</si>
  <si>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</si>
  <si>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</si>
  <si>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</si>
  <si>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</si>
  <si>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</si>
  <si>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</si>
  <si>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</si>
  <si>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</si>
  <si>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</si>
  <si>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</si>
  <si>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</si>
  <si>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</si>
  <si>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</si>
  <si>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</si>
  <si>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</si>
  <si>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</si>
  <si>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</si>
  <si>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</si>
  <si>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</si>
  <si>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</si>
  <si>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</si>
  <si>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</si>
  <si>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</si>
  <si>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</si>
  <si>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</si>
  <si>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</si>
  <si>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</si>
  <si>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</si>
  <si>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</si>
  <si>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</si>
  <si>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</si>
  <si>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</si>
  <si>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</si>
  <si>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</si>
  <si>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</si>
  <si>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</si>
  <si>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</si>
  <si>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</si>
  <si>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</si>
  <si>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</si>
  <si>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</si>
  <si>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</si>
  <si>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</si>
  <si>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</si>
  <si>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</si>
  <si>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</si>
  <si>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</si>
  <si>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</si>
  <si>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</si>
  <si>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</si>
  <si>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</si>
  <si>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</si>
  <si>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</si>
  <si>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</si>
  <si>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</si>
  <si>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</si>
  <si>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</si>
  <si>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</si>
  <si>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</si>
  <si>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</si>
  <si>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</si>
  <si>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</si>
  <si>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</si>
  <si>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</si>
  <si>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</si>
  <si>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</si>
  <si>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</si>
  <si>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</si>
  <si>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</si>
  <si>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</si>
  <si>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</si>
  <si>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</si>
  <si>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</si>
  <si>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</si>
  <si>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</si>
  <si>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</si>
  <si>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</si>
  <si>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</si>
  <si>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</si>
  <si>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</si>
  <si>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</si>
  <si>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</si>
  <si>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</si>
  <si>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</si>
  <si>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</si>
  <si>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</si>
  <si>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</si>
  <si>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</si>
  <si>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</si>
  <si>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</si>
  <si>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</si>
  <si>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</si>
  <si>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</si>
  <si>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</si>
  <si>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</si>
  <si>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</si>
  <si>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</si>
  <si>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</si>
  <si>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</si>
  <si>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</si>
  <si>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</si>
  <si>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</si>
  <si>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</si>
  <si>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</si>
  <si>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</si>
  <si>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</si>
  <si>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</si>
  <si>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</si>
  <si>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</si>
  <si>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</si>
  <si>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</si>
  <si>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</si>
  <si>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</si>
  <si>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</si>
  <si>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</si>
  <si>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</si>
  <si>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</si>
  <si>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</si>
  <si>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</si>
  <si>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</si>
  <si>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</si>
  <si>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</si>
  <si>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</si>
  <si>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</si>
  <si>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</si>
  <si>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</si>
  <si>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</si>
  <si>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</si>
  <si>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</si>
  <si>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</si>
  <si>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</si>
  <si>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</si>
  <si>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</si>
  <si>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</si>
  <si>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</si>
  <si>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</si>
  <si>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</si>
  <si>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</si>
  <si>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</si>
  <si>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</si>
  <si>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</si>
  <si>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</si>
  <si>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</si>
  <si>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</si>
  <si>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</si>
  <si>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</si>
  <si>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</si>
  <si>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</si>
  <si>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</si>
  <si>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</si>
  <si>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</si>
  <si>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</si>
  <si>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</si>
  <si>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</si>
  <si>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</si>
  <si>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</si>
  <si>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</si>
  <si>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</si>
  <si>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</si>
  <si>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</si>
  <si>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</si>
  <si>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</si>
  <si>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</si>
  <si>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</si>
  <si>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</si>
  <si>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</si>
  <si>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</si>
  <si>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</si>
  <si>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</si>
  <si>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</si>
  <si>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</si>
  <si>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</si>
  <si>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</si>
  <si>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</si>
  <si>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</si>
  <si>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</si>
  <si>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</si>
  <si>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</si>
  <si>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</si>
  <si>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</si>
  <si>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</si>
  <si>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</si>
  <si>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</si>
  <si>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</si>
  <si>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</si>
  <si>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</si>
  <si>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</si>
  <si>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</si>
  <si>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</si>
  <si>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</si>
  <si>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</si>
  <si>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</si>
  <si>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</si>
  <si>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</si>
  <si>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</si>
  <si>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</si>
  <si>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</si>
  <si>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</si>
  <si>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</si>
  <si>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</si>
  <si>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</si>
  <si>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</si>
  <si>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</si>
  <si>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</si>
  <si>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</si>
  <si>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</si>
  <si>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</si>
  <si>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</si>
  <si>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</si>
  <si>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</si>
  <si>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</si>
  <si>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</si>
  <si>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</si>
  <si>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</si>
  <si>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</si>
  <si>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</si>
  <si>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</si>
  <si>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</si>
  <si>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</si>
  <si>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</si>
  <si>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</si>
  <si>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</si>
  <si>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</si>
  <si>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</si>
  <si>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</si>
  <si>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</si>
  <si>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</si>
  <si>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</si>
  <si>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</si>
  <si>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</si>
  <si>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</si>
  <si>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</si>
  <si>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</si>
  <si>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</si>
  <si>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</si>
  <si>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</si>
  <si>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</si>
  <si>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</si>
  <si>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</si>
  <si>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</si>
  <si>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</si>
  <si>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</si>
  <si>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</si>
  <si>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</si>
  <si>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</si>
  <si>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</si>
  <si>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</si>
  <si>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</si>
  <si>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</si>
  <si>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</si>
  <si>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</si>
  <si>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</si>
  <si>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</si>
  <si>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</si>
  <si>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</si>
  <si>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</si>
  <si>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</si>
  <si>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</si>
  <si>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</si>
  <si>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</si>
  <si>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</si>
  <si>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</si>
  <si>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</si>
  <si>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</si>
  <si>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</si>
  <si>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</si>
  <si>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</si>
  <si>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</si>
  <si>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</si>
  <si>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</si>
  <si>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</si>
  <si>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</si>
  <si>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</si>
  <si>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</si>
  <si>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</si>
  <si>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</si>
  <si>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</si>
  <si>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</si>
  <si>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</si>
  <si>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</si>
  <si>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</si>
  <si>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</si>
  <si>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</si>
  <si>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</si>
  <si>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</si>
  <si>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</si>
  <si>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</si>
  <si>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</si>
  <si>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</si>
  <si>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</si>
  <si>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</si>
  <si>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</si>
  <si>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</si>
  <si>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</si>
  <si>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</si>
  <si>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</si>
  <si>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</si>
  <si>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</si>
  <si>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</si>
  <si>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</si>
  <si>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</si>
  <si>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</si>
  <si>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</si>
  <si>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</si>
  <si>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</si>
  <si>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</si>
  <si>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</si>
  <si>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</si>
  <si>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</si>
  <si>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</si>
  <si>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</si>
  <si>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</si>
  <si>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</si>
  <si>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</si>
  <si>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</si>
  <si>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</si>
  <si>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</si>
  <si>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</si>
  <si>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</si>
  <si>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</si>
  <si>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</si>
  <si>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</si>
  <si>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</si>
  <si>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</si>
  <si>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</si>
  <si>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</si>
  <si>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</si>
  <si>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</si>
  <si>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</si>
  <si>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</si>
  <si>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</si>
  <si>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</si>
  <si>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</si>
  <si>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</si>
  <si>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</si>
  <si>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</si>
  <si>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</si>
  <si>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</si>
  <si>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</si>
  <si>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</si>
  <si>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</si>
  <si>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</si>
  <si>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</si>
  <si>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</si>
  <si>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</si>
  <si>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</si>
  <si>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</si>
  <si>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</si>
  <si>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</si>
  <si>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</si>
  <si>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</si>
  <si>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</si>
  <si>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</si>
  <si>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</si>
  <si>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</si>
  <si>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</si>
  <si>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</si>
  <si>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</si>
  <si>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</si>
  <si>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</si>
  <si>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</si>
  <si>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</si>
  <si>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</si>
  <si>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</si>
  <si>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</si>
  <si>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</si>
  <si>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</si>
  <si>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</si>
  <si>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</si>
  <si>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</si>
  <si>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</si>
  <si>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</si>
  <si>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</si>
  <si>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</si>
  <si>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</si>
  <si>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</si>
  <si>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</si>
  <si>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</si>
  <si>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</si>
  <si>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</si>
  <si>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</si>
  <si>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</si>
  <si>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</si>
  <si>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</si>
  <si>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</si>
  <si>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</si>
  <si>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</si>
  <si>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</si>
  <si>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</si>
  <si>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</si>
  <si>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</si>
  <si>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</si>
  <si>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</si>
  <si>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</si>
  <si>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</si>
  <si>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</si>
  <si>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</si>
  <si>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</si>
  <si>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</si>
  <si>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</si>
  <si>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</si>
  <si>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</si>
  <si>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</si>
  <si>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</si>
  <si>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</si>
  <si>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</si>
  <si>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</si>
  <si>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</si>
  <si>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</si>
  <si>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</si>
  <si>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</si>
  <si>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</si>
  <si>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</si>
  <si>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</si>
  <si>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</si>
  <si>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</si>
  <si>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</si>
  <si>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</si>
  <si>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</si>
  <si>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</si>
  <si>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</si>
  <si>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</si>
  <si>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</si>
  <si>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</si>
  <si>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</si>
  <si>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</si>
  <si>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</si>
  <si>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</si>
  <si>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</si>
  <si>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</si>
  <si>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</si>
  <si>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</si>
  <si>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</si>
  <si>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</si>
  <si>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</si>
  <si>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</si>
  <si>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</si>
  <si>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</si>
  <si>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</si>
  <si>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</si>
  <si>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</si>
  <si>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</si>
  <si>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</si>
  <si>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</si>
  <si>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</si>
  <si>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</si>
  <si>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</si>
  <si>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</si>
  <si>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</si>
  <si>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</si>
  <si>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</si>
  <si>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</si>
  <si>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</si>
  <si>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</si>
  <si>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</si>
  <si>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</si>
  <si>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</si>
  <si>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</si>
  <si>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</si>
  <si>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</si>
  <si>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</si>
  <si>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</si>
  <si>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</si>
  <si>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</si>
  <si>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</si>
  <si>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</si>
  <si>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</si>
  <si>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</si>
  <si>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</si>
  <si>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</si>
  <si>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</si>
  <si>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</si>
  <si>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</si>
  <si>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</si>
  <si>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</si>
  <si>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</si>
  <si>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</si>
  <si>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</si>
  <si>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</si>
  <si>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</si>
  <si>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</si>
  <si>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</si>
  <si>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</si>
  <si>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</si>
  <si>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</si>
  <si>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</si>
  <si>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</si>
  <si>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</si>
  <si>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</si>
  <si>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</si>
  <si>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</si>
  <si>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</si>
  <si>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</si>
  <si>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</si>
  <si>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</si>
  <si>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</si>
  <si>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</si>
  <si>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</si>
  <si>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</si>
  <si>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</si>
  <si>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</si>
  <si>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</si>
  <si>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</si>
  <si>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</si>
  <si>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</si>
  <si>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</si>
  <si>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</si>
  <si>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</si>
  <si>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</si>
  <si>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</si>
  <si>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</si>
  <si>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</si>
  <si>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</si>
  <si>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</si>
  <si>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</si>
  <si>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</si>
  <si>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</si>
  <si>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</si>
  <si>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</si>
  <si>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</si>
  <si>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</si>
  <si>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</si>
  <si>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</si>
  <si>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</si>
  <si>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</si>
  <si>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</si>
  <si>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</si>
  <si>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</si>
  <si>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</si>
  <si>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</si>
  <si>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</si>
  <si>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</si>
  <si>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</si>
  <si>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</si>
  <si>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</si>
  <si>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</si>
  <si>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</si>
  <si>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</si>
  <si>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</si>
  <si>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</si>
  <si>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</si>
  <si>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</si>
  <si>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</si>
  <si>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</si>
  <si>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</si>
  <si>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</si>
  <si>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</si>
  <si>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</si>
  <si>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</si>
  <si>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</si>
  <si>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</si>
  <si>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</si>
  <si>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</si>
  <si>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</si>
  <si>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</si>
  <si>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</si>
  <si>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</si>
  <si>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</si>
  <si>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</si>
  <si>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</si>
  <si>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</si>
  <si>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</si>
  <si>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</si>
  <si>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</si>
  <si>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</si>
  <si>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</si>
  <si>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</si>
  <si>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</si>
  <si>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</si>
  <si>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</si>
  <si>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</si>
  <si>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</si>
  <si>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</si>
  <si>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</si>
  <si>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</si>
  <si>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</si>
  <si>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</si>
  <si>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</si>
  <si>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</si>
  <si>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</si>
  <si>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</si>
  <si>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</si>
  <si>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</si>
  <si>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</si>
  <si>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</si>
  <si>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</si>
  <si>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</si>
  <si>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</si>
  <si>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</si>
  <si>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</si>
  <si>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</si>
  <si>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</si>
  <si>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</si>
  <si>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</si>
  <si>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</si>
  <si>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</si>
  <si>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</si>
  <si>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</si>
  <si>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</si>
  <si>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</si>
  <si>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</si>
  <si>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</si>
  <si>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</si>
  <si>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</si>
  <si>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</si>
  <si>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</si>
  <si>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</si>
  <si>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</si>
  <si>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</si>
  <si>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</si>
  <si>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</si>
  <si>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</si>
  <si>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</si>
  <si>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</si>
  <si>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</si>
  <si>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</si>
  <si>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</si>
  <si>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</si>
  <si>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</si>
  <si>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</si>
  <si>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</si>
  <si>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</si>
  <si>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</si>
  <si>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</si>
  <si>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</si>
  <si>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</si>
  <si>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</si>
  <si>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</si>
  <si>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</si>
  <si>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</si>
  <si>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</si>
  <si>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</si>
  <si>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</si>
  <si>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</si>
  <si>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</si>
  <si>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</si>
  <si>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</si>
  <si>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</si>
  <si>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</si>
  <si>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</si>
  <si>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</si>
  <si>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</si>
  <si>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</si>
  <si>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</si>
  <si>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</si>
  <si>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</si>
  <si>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</si>
  <si>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</si>
  <si>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</si>
  <si>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</si>
  <si>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</si>
  <si>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</si>
  <si>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</si>
  <si>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</si>
  <si>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</si>
  <si>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</si>
  <si>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</si>
  <si>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</si>
  <si>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</si>
  <si>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</si>
  <si>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</si>
  <si>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</si>
  <si>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</si>
  <si>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</si>
  <si>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</si>
  <si>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</si>
  <si>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</si>
  <si>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</si>
  <si>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</si>
  <si>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</si>
  <si>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</si>
  <si>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</si>
  <si>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</si>
  <si>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</si>
  <si>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</si>
  <si>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</si>
  <si>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</si>
  <si>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</si>
  <si>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</si>
  <si>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</si>
  <si>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</si>
  <si>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</si>
  <si>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</si>
  <si>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</si>
  <si>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</si>
  <si>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</si>
  <si>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</si>
  <si>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</si>
  <si>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</si>
  <si>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</si>
  <si>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</si>
  <si>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</si>
  <si>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</si>
  <si>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</si>
  <si>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</si>
  <si>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</si>
  <si>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</si>
  <si>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</si>
  <si>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</si>
  <si>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</si>
  <si>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</si>
  <si>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</si>
  <si>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</si>
  <si>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</si>
  <si>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</si>
  <si>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</si>
  <si>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</si>
  <si>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</si>
  <si>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</si>
  <si>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</si>
  <si>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</si>
  <si>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</si>
  <si>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</si>
  <si>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</si>
  <si>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</si>
  <si>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</si>
  <si>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</si>
  <si>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</si>
  <si>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</si>
  <si>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</si>
  <si>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</si>
  <si>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</si>
  <si>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</si>
  <si>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</si>
  <si>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</si>
  <si>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</si>
  <si>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</si>
  <si>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</si>
  <si>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</si>
  <si>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</si>
  <si>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</si>
  <si>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</si>
  <si>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</si>
  <si>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</si>
  <si>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</si>
  <si>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</si>
  <si>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</si>
  <si>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</si>
  <si>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</si>
  <si>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</si>
  <si>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</si>
  <si>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</si>
  <si>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</si>
  <si>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</si>
  <si>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</si>
  <si>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</si>
  <si>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</si>
  <si>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</si>
  <si>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</si>
  <si>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</si>
  <si>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</si>
  <si>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</si>
  <si>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</si>
  <si>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</si>
  <si>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</si>
  <si>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</si>
  <si>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</si>
  <si>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</si>
  <si>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</si>
  <si>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</si>
  <si>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</si>
  <si>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</si>
  <si>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</si>
  <si>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</si>
  <si>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</si>
  <si>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</si>
  <si>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</si>
  <si>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</si>
  <si>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</si>
  <si>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</si>
  <si>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</si>
  <si>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</si>
  <si>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</si>
  <si>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</si>
  <si>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</si>
  <si>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</si>
  <si>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</si>
  <si>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</si>
  <si>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</si>
  <si>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</si>
  <si>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</si>
  <si>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</si>
  <si>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</si>
  <si>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</si>
  <si>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</si>
  <si>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</si>
  <si>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</si>
  <si>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</si>
  <si>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</si>
  <si>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</si>
  <si>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</si>
  <si>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</si>
  <si>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</si>
  <si>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</si>
  <si>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</si>
  <si>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</si>
  <si>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</si>
  <si>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</si>
  <si>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</si>
  <si>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</si>
  <si>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</si>
  <si>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</si>
  <si>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</si>
  <si>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</si>
  <si>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</si>
  <si>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</si>
  <si>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</si>
  <si>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</si>
  <si>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</si>
  <si>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</si>
  <si>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</si>
  <si>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</si>
  <si>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</si>
  <si>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</si>
  <si>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</si>
  <si>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</si>
  <si>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</si>
  <si>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</si>
  <si>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</si>
  <si>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</si>
  <si>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</si>
  <si>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</si>
  <si>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</si>
  <si>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</si>
  <si>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</si>
  <si>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</si>
  <si>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</si>
  <si>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</si>
  <si>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</si>
  <si>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</si>
  <si>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</si>
  <si>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</si>
  <si>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</si>
  <si>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</si>
  <si>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</si>
  <si>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</si>
  <si>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</si>
  <si>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</si>
  <si>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</si>
  <si>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</si>
  <si>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</si>
  <si>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</si>
  <si>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</si>
  <si>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</si>
  <si>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</si>
  <si>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</si>
  <si>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</si>
  <si>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</si>
  <si>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</si>
  <si>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</si>
  <si>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</si>
  <si>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</si>
  <si>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</si>
  <si>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</si>
  <si>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</si>
  <si>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</si>
  <si>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</si>
  <si>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</si>
  <si>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</si>
  <si>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</si>
  <si>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</si>
  <si>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</si>
  <si>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</si>
  <si>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</si>
  <si>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</si>
  <si>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</si>
  <si>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</si>
  <si>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</si>
  <si>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</si>
  <si>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</si>
  <si>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</si>
  <si>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</si>
  <si>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</si>
  <si>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</si>
  <si>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</si>
  <si>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</si>
  <si>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</si>
  <si>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</si>
  <si>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</si>
  <si>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</si>
  <si>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</si>
  <si>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</si>
  <si>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</si>
  <si>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</si>
  <si>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</si>
  <si>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</si>
  <si>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</si>
  <si>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</si>
  <si>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</si>
  <si>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</si>
  <si>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</si>
  <si>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</si>
  <si>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</si>
  <si>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</si>
  <si>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</si>
  <si>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</si>
  <si>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</si>
  <si>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</si>
  <si>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</si>
  <si>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</si>
  <si>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</si>
  <si>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</si>
  <si>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</si>
  <si>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</si>
  <si>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</si>
  <si>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</si>
  <si>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</si>
  <si>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</si>
  <si>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</si>
  <si>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</si>
  <si>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</si>
  <si>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</si>
  <si>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</si>
  <si>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</si>
  <si>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</si>
  <si>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</si>
  <si>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</si>
  <si>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</si>
  <si>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</si>
  <si>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</si>
  <si>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</si>
  <si>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</si>
  <si>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</si>
  <si>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</si>
  <si>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</si>
  <si>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</si>
  <si>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</si>
  <si>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</si>
  <si>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</si>
  <si>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</si>
  <si>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</si>
  <si>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</si>
  <si>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</si>
  <si>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</si>
  <si>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</si>
  <si>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</si>
  <si>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</si>
  <si>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</si>
  <si>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</si>
  <si>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</si>
  <si>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</si>
  <si>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</si>
  <si>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</si>
  <si>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</si>
  <si>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</si>
  <si>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</si>
  <si>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</si>
  <si>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</si>
  <si>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</si>
  <si>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</si>
  <si>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</si>
  <si>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</si>
  <si>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</si>
  <si>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</si>
  <si>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</si>
  <si>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</si>
  <si>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</si>
  <si>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</si>
  <si>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</si>
  <si>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</si>
  <si>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</si>
  <si>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</si>
  <si>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</si>
  <si>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</si>
  <si>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</si>
  <si>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</si>
  <si>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</si>
  <si>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</si>
  <si>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</si>
  <si>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</si>
  <si>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</si>
  <si>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</si>
  <si>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</si>
  <si>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</si>
  <si>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</si>
  <si>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</si>
  <si>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</si>
  <si>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</si>
  <si>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</si>
  <si>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</si>
  <si>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</si>
  <si>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</si>
  <si>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</si>
  <si>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</si>
  <si>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</si>
  <si>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</si>
  <si>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</si>
  <si>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</si>
  <si>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</si>
  <si>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</si>
  <si>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</si>
  <si>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</si>
  <si>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</si>
  <si>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</si>
  <si>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</si>
  <si>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</si>
  <si>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</si>
  <si>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</si>
  <si>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</si>
  <si>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</si>
  <si>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</si>
  <si>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</si>
  <si>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</si>
  <si>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</si>
  <si>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</si>
  <si>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</si>
  <si>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</si>
  <si>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</si>
  <si>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</si>
  <si>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</si>
  <si>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</si>
  <si>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</si>
  <si>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</si>
  <si>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</si>
  <si>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</si>
  <si>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</si>
  <si>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</si>
  <si>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</si>
  <si>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</si>
  <si>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</si>
  <si>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</si>
  <si>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</si>
  <si>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</si>
  <si>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</si>
  <si>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</si>
  <si>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</si>
  <si>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</si>
  <si>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</si>
  <si>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</si>
  <si>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</si>
  <si>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</si>
  <si>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</si>
  <si>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</si>
  <si>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</si>
  <si>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</si>
  <si>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</si>
  <si>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</si>
  <si>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</si>
  <si>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</si>
  <si>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</si>
  <si>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</si>
  <si>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</si>
  <si>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</si>
  <si>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</si>
  <si>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</si>
  <si>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</si>
  <si>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</si>
  <si>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</si>
  <si>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</si>
  <si>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</si>
  <si>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</si>
  <si>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</si>
  <si>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</si>
  <si>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</si>
  <si>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</si>
  <si>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</si>
  <si>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</si>
  <si>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</si>
  <si>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</si>
  <si>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</si>
  <si>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</si>
  <si>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</si>
  <si>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</si>
  <si>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</si>
  <si>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</si>
  <si>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</si>
  <si>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</si>
  <si>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</si>
  <si>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</si>
  <si>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</si>
  <si>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</si>
  <si>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</si>
  <si>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</si>
  <si>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</si>
  <si>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</si>
  <si>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</si>
  <si>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</si>
  <si>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</si>
  <si>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</si>
  <si>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</si>
  <si>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</si>
  <si>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</si>
  <si>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</si>
  <si>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</si>
  <si>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</si>
  <si>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</si>
  <si>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</si>
  <si>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</si>
  <si>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</si>
  <si>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</si>
  <si>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Canvas Credentials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</si>
  <si>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</si>
  <si>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</si>
  <si>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</si>
  <si>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</si>
  <si>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</si>
  <si>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</si>
  <si>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</si>
  <si>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</si>
  <si>
    <t>Our processes and procedures cover regions in which we operate.</t>
  </si>
  <si>
    <t>info@instructure.com</t>
  </si>
  <si>
    <t>accessibility@instructure.com</t>
  </si>
  <si>
    <t xml:space="preserve">See GNRL-09 for Instructure's contact information.  </t>
  </si>
  <si>
    <t>With offices in the United States, United Kingdom, Hungary, Australia, Hong Kong, and Brazil, Instructure serves a broad range of customers globally.</t>
  </si>
  <si>
    <r>
      <rPr>
        <sz val="12"/>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 went public on July 22, 2021 and was listed on the NYSE as INST.</t>
    </r>
    <r>
      <rPr>
        <sz val="12"/>
        <color rgb="FF000000"/>
        <rFont val="Verdana"/>
        <family val="2"/>
      </rPr>
      <t xml:space="preserve">
</t>
    </r>
    <r>
      <rPr>
        <sz val="12"/>
        <color rgb="FF000000"/>
        <rFont val="Verdana"/>
        <family val="2"/>
      </rPr>
      <t xml:space="preserve">Instructure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Instructure Global Ltd.</t>
    </r>
    <r>
      <rPr>
        <sz val="12"/>
        <color rgb="FF000000"/>
        <rFont val="Verdana"/>
        <family val="2"/>
      </rPr>
      <t xml:space="preserve">
</t>
    </r>
    <r>
      <rPr>
        <sz val="12"/>
        <color rgb="FF000000"/>
        <rFont val="Verdana"/>
        <family val="2"/>
      </rPr>
      <t>• Instructure Australia Pty Ltd.</t>
    </r>
    <r>
      <rPr>
        <sz val="12"/>
        <color rgb="FF000000"/>
        <rFont val="Verdana"/>
        <family val="2"/>
      </rPr>
      <t xml:space="preserve">
</t>
    </r>
    <r>
      <rPr>
        <sz val="12"/>
        <color rgb="FF000000"/>
        <rFont val="Verdana"/>
        <family val="2"/>
      </rPr>
      <t>• Instructure Hong Kong Ltd.</t>
    </r>
    <r>
      <rPr>
        <sz val="12"/>
        <color rgb="FF000000"/>
        <rFont val="Verdana"/>
        <family val="2"/>
      </rPr>
      <t xml:space="preserve">
</t>
    </r>
    <r>
      <rPr>
        <sz val="12"/>
        <color rgb="FF000000"/>
        <rFont val="Verdana"/>
        <family val="2"/>
      </rPr>
      <t>• Instructure Sweden AB</t>
    </r>
    <r>
      <rPr>
        <sz val="12"/>
        <color rgb="FF000000"/>
        <rFont val="Verdana"/>
        <family val="2"/>
      </rPr>
      <t xml:space="preserve">
</t>
    </r>
    <r>
      <rPr>
        <sz val="12"/>
        <color rgb="FF000000"/>
        <rFont val="Verdana"/>
        <family val="2"/>
      </rPr>
      <t>• Instructure Licenciamento de Software Ltda. - "Instructure Brasil"</t>
    </r>
  </si>
  <si>
    <t>For the period February 2021 to February 2022, Canvas Credentials had a total of 6h2m50s unplanned disruption which equates to an uptime of 99.93%.</t>
  </si>
  <si>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</si>
  <si>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</si>
  <si>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</si>
  <si>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</si>
  <si>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t>
  </si>
  <si>
    <t>Instructure currently has no requirement to conform to NIST SP 800-171 and is not CMMC certified, however, based on our ISO 27001 certification, we believe CMMC Level 3 could be achieved.</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</si>
  <si>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</si>
  <si>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</si>
  <si>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Canvas Credentials Security Package.</t>
  </si>
  <si>
    <t>The current VPAT (formerly assessed as Badgr) is dated August 2021.</t>
  </si>
  <si>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1"/>
        <color rgb="FF000000"/>
        <rFont val="Verdana"/>
        <family val="2"/>
      </rPr>
      <t xml:space="preserve">
</t>
    </r>
    <r>
      <rPr>
        <b/>
        <sz val="11"/>
        <color rgb="FF000000"/>
        <rFont val="Verdana"/>
        <family val="2"/>
      </rPr>
      <t>Accessibility Statement:</t>
    </r>
    <r>
      <rPr>
        <sz val="11"/>
        <color rgb="FF000000"/>
        <rFont val="Verdana"/>
        <family val="2"/>
      </rPr>
      <t xml:space="preserve">
</t>
    </r>
    <r>
      <rPr>
        <sz val="11"/>
        <color rgb="FF000000"/>
        <rFont val="Verdana"/>
        <family val="2"/>
      </rPr>
      <t>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</si>
  <si>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</si>
  <si>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</si>
  <si>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</si>
  <si>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</si>
  <si>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</si>
  <si>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</si>
  <si>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</si>
  <si>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</si>
  <si>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Canvas Credentials is continually being improved to better serve users in user experience and understanding.</t>
  </si>
  <si>
    <t>Instructure</t>
  </si>
  <si>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</si>
  <si>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</si>
  <si>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Canvas Credentials single sign-on (SSO) allows users to sign in with credentials of another service provider. Canvas Credentials supports SAML2-based (e.g. Shibboleth, Okta) and Oauth2 based-SSO communication (e.g. OpenID)</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</si>
  <si>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</si>
  <si>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Canvas Credentials supports SAML2-based (e.g. Shibboleth, Okta) and Oauth2 based-SSO communication (e.g. OpenID)</t>
  </si>
  <si>
    <t>Instructure manages logs on behalf of customers. Canvas Credentials can provide User Login, Logout, and IP Address.</t>
  </si>
  <si>
    <t>Canvas Credentials</t>
  </si>
  <si>
    <t>SSO integration is available with IDPs that may be configured to use various MFA techniques.</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</si>
  <si>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</si>
  <si>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Partial: Application dependencies are checked against known vulnerabilities in an automated process upon every update prior to new releases.</t>
  </si>
  <si>
    <t>Penetration tests are performed annually and a report of them is available upon request.</t>
  </si>
  <si>
    <t>Clients are logically separated via horizontal and vertical partitioning within a multi-tenant, single instance web application.</t>
  </si>
  <si>
    <t>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t>
  </si>
  <si>
    <t>All data transferred in and out of the Canvas Credentials platform is done via TLS over port 443.  Port 80 is open on load balancers and only serves to redirect to port 443.</t>
  </si>
  <si>
    <t>All data is encrypted at rest within Canvas Credentials using AES-256.</t>
  </si>
  <si>
    <t>Hot and cold backups are stored in multiple AWS Availability Zones (data centers) and cold backups are encrypted at rest in an involatile state.</t>
  </si>
  <si>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</si>
  <si>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</si>
  <si>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Various personnel may have access to FERPA directory data within the scope of their roles, and as defined in the agreement between Instructure and the client.  Access is only used in the scope of the role and in support of execution of the contract and services.</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</si>
  <si>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</si>
  <si>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 xml:space="preserve">Canvas Credentials support storage in four regions across the globe (Australia - AU, Canada - CA, Europe - EU-Ireland, and the United States - US). </t>
  </si>
  <si>
    <t>Instructure's NDA with AWS does not allow us to distribute their NDA to our clients. Amazon have a SOC 3 report available at https://aws.amazon.com/compliance/</t>
  </si>
  <si>
    <t>https://www.instructure.com/policies/privacy</t>
  </si>
  <si>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Further, Instructure's physical security controls are evidenced in our SOC 2 report, a copy of which is available upon execution of an MNDA.</t>
    </r>
  </si>
  <si>
    <t>All load balancers have a security group attached that only allows TCP/80,443.</t>
  </si>
  <si>
    <t>Only if optional SSO integration is required.</t>
  </si>
  <si>
    <t>Instructure maintains a formal Incident Response Policy and Plan which is reviewed at least annually.</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</si>
  <si>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</si>
  <si>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</si>
  <si>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</si>
  <si>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</si>
  <si>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</si>
  <si>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</si>
  <si>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</si>
  <si>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</si>
  <si>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</si>
  <si>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</si>
  <si>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</si>
  <si>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</si>
  <si>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t>
    </r>
  </si>
  <si>
    <r>
      <rPr>
        <sz val="11"/>
        <color rgb="FF000000"/>
        <rFont val="Verdana"/>
        <family val="2"/>
      </rPr>
      <t>Instructure is committed to ensuring its products are inclusive and meet the diverse accessibility needs of our users and Canvas Credentials is tested for conformance with a target of the AA level of the WCAG 2.1 accessibility standards.</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</si>
  <si>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</si>
  <si>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</si>
  <si>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</si>
  <si>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An updated architecture diagram is on our roadmap for end of 2022.</t>
  </si>
  <si>
    <t>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</si>
  <si>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t>
  </si>
  <si>
    <t>Instructure serves a broad range of data zones globally including the United States (West &amp; East), Canada, Australia, Singapore, Ireland, and Frankfurt.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</si>
</sst>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373737"/>
      <name val="Verdana"/>
      <family val="2"/>
    </font>
    <font>
      <sz val="14"/>
      <color rgb="FF091E42"/>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8" fillId="7" borderId="36" xfId="0" applyNumberFormat="1" applyFont="1" applyFill="1" applyBorder="1" applyAlignment="1">
      <alignment horizontal="left" vertical="center" wrapText="1"/>
    </xf>
    <xf numFmtId="0" fontId="58" fillId="0" borderId="27" xfId="0" applyFont="1" applyBorder="1" applyAlignment="1">
      <alignment vertical="top" wrapText="1"/>
    </xf>
    <xf numFmtId="0" fontId="58" fillId="0" borderId="5" xfId="0" applyFont="1" applyBorder="1" applyAlignment="1">
      <alignment vertical="top"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55" fillId="0" borderId="27" xfId="0" applyFont="1" applyBorder="1" applyAlignment="1" applyProtection="1">
      <alignment vertical="top"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7" fillId="0" borderId="56" xfId="0" applyFont="1" applyBorder="1" applyAlignment="1">
      <alignment horizontal="left" vertical="center" wrapText="1"/>
    </xf>
    <xf numFmtId="0" fontId="57" fillId="0" borderId="56" xfId="0" applyFont="1" applyBorder="1" applyAlignment="1" applyProtection="1">
      <alignment horizontal="left" vertical="center"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0" fillId="0" borderId="5" xfId="0"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0.88372093023255816</c:v>
                </c:pt>
                <c:pt idx="2">
                  <c:v>0</c:v>
                </c:pt>
                <c:pt idx="3">
                  <c:v>1</c:v>
                </c:pt>
                <c:pt idx="4">
                  <c:v>0.70270270270270274</c:v>
                </c:pt>
                <c:pt idx="5">
                  <c:v>0.8571428571428571</c:v>
                </c:pt>
                <c:pt idx="6">
                  <c:v>0.69696969696969702</c:v>
                </c:pt>
                <c:pt idx="7">
                  <c:v>0.75</c:v>
                </c:pt>
                <c:pt idx="8">
                  <c:v>0.61290322580645162</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370898738"/>
        <c:axId val="1653887407"/>
      </c:barChart>
      <c:catAx>
        <c:axId val="37089873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653887407"/>
        <c:crosses val="autoZero"/>
        <c:auto val="1"/>
        <c:lblAlgn val="ctr"/>
        <c:lblOffset val="100"/>
        <c:noMultiLvlLbl val="1"/>
      </c:catAx>
      <c:valAx>
        <c:axId val="1653887407"/>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7089873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4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91" t="s">
        <v>945</v>
      </c>
      <c r="B1" s="292"/>
      <c r="C1" s="292"/>
      <c r="D1" s="292"/>
      <c r="E1" s="292"/>
      <c r="F1" s="293"/>
      <c r="G1" s="294" t="str">
        <f>'HECVAT - Lite'!E1</f>
        <v>Version 3.01</v>
      </c>
      <c r="H1" s="295"/>
      <c r="I1" s="7"/>
      <c r="J1" s="7"/>
      <c r="K1" s="7"/>
      <c r="L1" s="7"/>
      <c r="M1" s="7"/>
      <c r="N1" s="7"/>
      <c r="O1" s="7"/>
      <c r="P1" s="7"/>
      <c r="Q1" s="7"/>
      <c r="R1" s="7"/>
      <c r="S1" s="7"/>
      <c r="T1" s="7"/>
      <c r="U1" s="7"/>
      <c r="V1" s="7"/>
      <c r="W1" s="7"/>
      <c r="X1" s="7"/>
      <c r="Y1" s="7"/>
      <c r="Z1" s="7"/>
    </row>
    <row r="2" spans="1:26" ht="25.5" customHeight="1" x14ac:dyDescent="0.2">
      <c r="A2" s="296"/>
      <c r="B2" s="221"/>
      <c r="C2" s="221"/>
      <c r="D2" s="221"/>
      <c r="E2" s="221"/>
      <c r="F2" s="221"/>
      <c r="G2" s="221"/>
      <c r="H2" s="281"/>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Credentials</v>
      </c>
      <c r="F3" s="221"/>
      <c r="G3" s="221"/>
      <c r="H3" s="281"/>
    </row>
    <row r="4" spans="1:26" ht="32.25" customHeight="1" x14ac:dyDescent="0.2">
      <c r="A4" s="124" t="s">
        <v>948</v>
      </c>
      <c r="B4" s="280"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C4" s="221"/>
      <c r="D4" s="221"/>
      <c r="E4" s="221"/>
      <c r="F4" s="221"/>
      <c r="G4" s="221"/>
      <c r="H4" s="281"/>
    </row>
    <row r="5" spans="1:26" ht="36" customHeight="1" x14ac:dyDescent="0.2">
      <c r="A5" s="282"/>
      <c r="B5" s="249"/>
      <c r="C5" s="217"/>
      <c r="D5" s="286" t="s">
        <v>949</v>
      </c>
      <c r="E5" s="219"/>
      <c r="F5" s="287"/>
      <c r="G5" s="249"/>
      <c r="H5" s="288"/>
    </row>
    <row r="6" spans="1:26" ht="35.25" customHeight="1" thickBot="1" x14ac:dyDescent="0.25">
      <c r="A6" s="283"/>
      <c r="B6" s="284"/>
      <c r="C6" s="285"/>
      <c r="D6" s="125">
        <f>Values!J8</f>
        <v>0.8233618233618234</v>
      </c>
      <c r="E6" s="126" t="str">
        <f>IF(D6&gt;=0.9,"A",IF(D6&gt;=0.8,"B",IF(D6&gt;=0.7,"C",IF(D6&gt;=0.6,"D","F"))))</f>
        <v>B</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0.88372093023255816</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0.70270270270270274</v>
      </c>
      <c r="C11" s="135" t="str">
        <f t="shared" ref="C11:G11" si="0">IF(AND(C$8&lt;$B11,$B11&lt;=C$9),$B11,"")</f>
        <v/>
      </c>
      <c r="D11" s="135" t="str">
        <f t="shared" si="0"/>
        <v/>
      </c>
      <c r="E11" s="135">
        <f t="shared" si="0"/>
        <v>0.70270270270270274</v>
      </c>
      <c r="F11" s="135" t="str">
        <f t="shared" si="0"/>
        <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0.69696969696969702</v>
      </c>
      <c r="C13" s="135" t="str">
        <f t="shared" ref="C13:G13" si="2">IF(AND(C$8&lt;$B13,$B13&lt;=C$9),$B13,"")</f>
        <v/>
      </c>
      <c r="D13" s="135">
        <f t="shared" si="2"/>
        <v>0.69696969696969702</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0.61290322580645162</v>
      </c>
      <c r="C15" s="135" t="str">
        <f t="shared" ref="C15:G15" si="4">IF(AND(C$8&lt;$B15,$B15&lt;=C$9),$B15,"")</f>
        <v/>
      </c>
      <c r="D15" s="135">
        <f t="shared" si="4"/>
        <v>0.61290322580645162</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955</v>
      </c>
      <c r="B20" s="254"/>
      <c r="C20" s="254"/>
      <c r="D20" s="254"/>
      <c r="E20" s="254"/>
      <c r="F20" s="254"/>
      <c r="G20" s="254"/>
      <c r="H20" s="255"/>
    </row>
    <row r="21" spans="1:26" ht="36" customHeight="1" thickBot="1" x14ac:dyDescent="0.25">
      <c r="A21" s="278"/>
      <c r="B21" s="254"/>
      <c r="C21" s="255"/>
      <c r="D21" s="279" t="s">
        <v>162</v>
      </c>
      <c r="E21" s="254"/>
      <c r="F21" s="254"/>
      <c r="G21" s="254"/>
      <c r="H21" s="255"/>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74" t="str">
        <f>IFERROR(IF(D23="N/A","N/A",VLOOKUP(D23,'Crosswalk Detail'!A:B,2,FALSE)),"")</f>
        <v/>
      </c>
      <c r="F23" s="275"/>
      <c r="G23" s="275"/>
      <c r="H23" s="27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74" t="str">
        <f>IFERROR(IF(D24="N/A","N/A",VLOOKUP(D24,'Crosswalk Detail'!A:B,2,FALSE)),"")</f>
        <v/>
      </c>
      <c r="F24" s="275"/>
      <c r="G24" s="275"/>
      <c r="H24" s="27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D25" s="142" t="str">
        <f>IFERROR(IF(VLOOKUP(A25,'High Risk Non-Compliant'!B:K,$E$22,FALSE)=0,"N/A",VLOOKUP(A25,'High Risk Non-Compliant'!B:K,$E$22,FALSE)),"")</f>
        <v/>
      </c>
      <c r="E25" s="274" t="str">
        <f>IFERROR(IF(D25="N/A","N/A",VLOOKUP(D25,'Crosswalk Detail'!A:B,2,FALSE)),"")</f>
        <v/>
      </c>
      <c r="F25" s="275"/>
      <c r="G25" s="275"/>
      <c r="H25" s="27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updated architecture diagram is on our roadmap for end of 2022.</v>
      </c>
      <c r="D26" s="142" t="str">
        <f>IFERROR(IF(VLOOKUP(A26,'High Risk Non-Compliant'!B:K,$E$22,FALSE)=0,"N/A",VLOOKUP(A26,'High Risk Non-Compliant'!B:K,$E$22,FALSE)),"")</f>
        <v/>
      </c>
      <c r="E26" s="274" t="str">
        <f>IFERROR(IF(D26="N/A","N/A",VLOOKUP(D26,'Crosswalk Detail'!A:B,2,FALSE)),"")</f>
        <v/>
      </c>
      <c r="F26" s="275"/>
      <c r="G26" s="275"/>
      <c r="H26" s="27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Credentials Security Package.</v>
      </c>
      <c r="D27" s="142" t="str">
        <f>IFERROR(IF(VLOOKUP(A27,'High Risk Non-Compliant'!B:K,$E$22,FALSE)=0,"N/A",VLOOKUP(A27,'High Risk Non-Compliant'!B:K,$E$22,FALSE)),"")</f>
        <v/>
      </c>
      <c r="E27" s="274" t="str">
        <f>IFERROR(IF(D27="N/A","N/A",VLOOKUP(D27,'Crosswalk Detail'!A:B,2,FALSE)),"")</f>
        <v/>
      </c>
      <c r="F27" s="275"/>
      <c r="G27" s="275"/>
      <c r="H27" s="27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142" t="str">
        <f>IFERROR(IF(VLOOKUP(A28,'High Risk Non-Compliant'!B:K,$E$22,FALSE)=0,"N/A",VLOOKUP(A28,'High Risk Non-Compliant'!B:K,$E$22,FALSE)),"")</f>
        <v/>
      </c>
      <c r="E28" s="274" t="str">
        <f>IFERROR(IF(D28="N/A","N/A",VLOOKUP(D28,'Crosswalk Detail'!A:B,2,FALSE)),"")</f>
        <v/>
      </c>
      <c r="F28" s="275"/>
      <c r="G28" s="275"/>
      <c r="H28" s="27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
      </c>
      <c r="E29" s="274" t="str">
        <f>IFERROR(IF(D29="N/A","N/A",VLOOKUP(D29,'Crosswalk Detail'!A:B,2,FALSE)),"")</f>
        <v/>
      </c>
      <c r="F29" s="275"/>
      <c r="G29" s="275"/>
      <c r="H29" s="27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
      </c>
      <c r="E30" s="274" t="str">
        <f>IFERROR(IF(D30="N/A","N/A",VLOOKUP(D30,'Crosswalk Detail'!A:B,2,FALSE)),"")</f>
        <v/>
      </c>
      <c r="F30" s="275"/>
      <c r="G30" s="275"/>
      <c r="H30" s="27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142" t="str">
        <f>IFERROR(IF(VLOOKUP(A31,'High Risk Non-Compliant'!B:K,$E$22,FALSE)=0,"N/A",VLOOKUP(A31,'High Risk Non-Compliant'!B:K,$E$22,FALSE)),"")</f>
        <v/>
      </c>
      <c r="E31" s="274" t="str">
        <f>IFERROR(IF(D31="N/A","N/A",VLOOKUP(D31,'Crosswalk Detail'!A:B,2,FALSE)),"")</f>
        <v/>
      </c>
      <c r="F31" s="275"/>
      <c r="G31" s="275"/>
      <c r="H31" s="27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
      </c>
      <c r="E32" s="274" t="str">
        <f>IFERROR(IF(D32="N/A","N/A",VLOOKUP(D32,'Crosswalk Detail'!A:B,2,FALSE)),"")</f>
        <v/>
      </c>
      <c r="F32" s="275"/>
      <c r="G32" s="275"/>
      <c r="H32" s="27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
      </c>
      <c r="E33" s="274" t="str">
        <f>IFERROR(IF(D33="N/A","N/A",VLOOKUP(D33,'Crosswalk Detail'!A:B,2,FALSE)),"")</f>
        <v/>
      </c>
      <c r="F33" s="275"/>
      <c r="G33" s="275"/>
      <c r="H33" s="27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74" t="str">
        <f>IFERROR(IF(D34="N/A","N/A",VLOOKUP(D34,'Crosswalk Detail'!A:B,2,FALSE)),"")</f>
        <v/>
      </c>
      <c r="F34" s="275"/>
      <c r="G34" s="275"/>
      <c r="H34" s="27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 xml:space="preserve">Canvas Credentials support storage in four regions across the globe (Australia - AU, Canada - CA, Europe - EU-Ireland, and the United States - US). </v>
      </c>
      <c r="D35" s="142" t="str">
        <f>IFERROR(IF(VLOOKUP(A35,'High Risk Non-Compliant'!B:K,$E$22,FALSE)=0,"N/A",VLOOKUP(A35,'High Risk Non-Compliant'!B:K,$E$22,FALSE)),"")</f>
        <v/>
      </c>
      <c r="E35" s="274" t="str">
        <f>IFERROR(IF(D35="N/A","N/A",VLOOKUP(D35,'Crosswalk Detail'!A:B,2,FALSE)),"")</f>
        <v/>
      </c>
      <c r="F35" s="275"/>
      <c r="G35" s="275"/>
      <c r="H35" s="27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74" t="str">
        <f>IFERROR(IF(D36="N/A","N/A",VLOOKUP(D36,'Crosswalk Detail'!A:B,2,FALSE)),"")</f>
        <v/>
      </c>
      <c r="F36" s="275"/>
      <c r="G36" s="275"/>
      <c r="H36" s="27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7" s="142" t="str">
        <f>IFERROR(IF(VLOOKUP(A37,'High Risk Non-Compliant'!B:K,$E$22,FALSE)=0,"N/A",VLOOKUP(A37,'High Risk Non-Compliant'!B:K,$E$22,FALSE)),"")</f>
        <v/>
      </c>
      <c r="E37" s="274" t="str">
        <f>IFERROR(IF(D37="N/A","N/A",VLOOKUP(D37,'Crosswalk Detail'!A:B,2,FALSE)),"")</f>
        <v/>
      </c>
      <c r="F37" s="275"/>
      <c r="G37" s="275"/>
      <c r="H37" s="27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74" t="str">
        <f>IFERROR(IF(D38="N/A","N/A",VLOOKUP(D38,'Crosswalk Detail'!A:B,2,FALSE)),"")</f>
        <v/>
      </c>
      <c r="F38" s="275"/>
      <c r="G38" s="275"/>
      <c r="H38" s="27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74" t="str">
        <f>IFERROR(IF(D39="N/A","N/A",VLOOKUP(D39,'Crosswalk Detail'!A:B,2,FALSE)),"")</f>
        <v/>
      </c>
      <c r="F39" s="275"/>
      <c r="G39" s="275"/>
      <c r="H39" s="27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74" t="str">
        <f>IFERROR(IF(D40="N/A","N/A",VLOOKUP(D40,'Crosswalk Detail'!A:B,2,FALSE)),"")</f>
        <v/>
      </c>
      <c r="F40" s="275"/>
      <c r="G40" s="275"/>
      <c r="H40" s="27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74" t="str">
        <f>IFERROR(IF(D41="N/A","N/A",VLOOKUP(D41,'Crosswalk Detail'!A:B,2,FALSE)),"")</f>
        <v/>
      </c>
      <c r="F41" s="275"/>
      <c r="G41" s="275"/>
      <c r="H41" s="27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74" t="str">
        <f>IFERROR(IF(D42="N/A","N/A",VLOOKUP(D42,'Crosswalk Detail'!A:B,2,FALSE)),"")</f>
        <v/>
      </c>
      <c r="F42" s="275"/>
      <c r="G42" s="275"/>
      <c r="H42" s="27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74" t="str">
        <f>IFERROR(IF(D43="N/A","N/A",VLOOKUP(D43,'Crosswalk Detail'!A:B,2,FALSE)),"")</f>
        <v/>
      </c>
      <c r="F43" s="275"/>
      <c r="G43" s="275"/>
      <c r="H43" s="27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74" t="str">
        <f>IFERROR(IF(D44="N/A","N/A",VLOOKUP(D44,'Crosswalk Detail'!A:B,2,FALSE)),"")</f>
        <v/>
      </c>
      <c r="F44" s="275"/>
      <c r="G44" s="275"/>
      <c r="H44" s="27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74" t="str">
        <f>IFERROR(IF(D45="N/A","N/A",VLOOKUP(D45,'Crosswalk Detail'!A:B,2,FALSE)),"")</f>
        <v/>
      </c>
      <c r="F45" s="275"/>
      <c r="G45" s="275"/>
      <c r="H45" s="27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
      </c>
      <c r="E46" s="274" t="str">
        <f>IFERROR(IF(D46="N/A","N/A",VLOOKUP(D46,'Crosswalk Detail'!A:B,2,FALSE)),"")</f>
        <v/>
      </c>
      <c r="F46" s="275"/>
      <c r="G46" s="275"/>
      <c r="H46" s="27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74" t="str">
        <f>IFERROR(IF(D47="N/A","N/A",VLOOKUP(D47,'Crosswalk Detail'!A:B,2,FALSE)),"")</f>
        <v/>
      </c>
      <c r="F47" s="275"/>
      <c r="G47" s="275"/>
      <c r="H47" s="27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D48" s="142" t="str">
        <f>IFERROR(IF(VLOOKUP(A48,'High Risk Non-Compliant'!B:K,$E$22,FALSE)=0,"N/A",VLOOKUP(A48,'High Risk Non-Compliant'!B:K,$E$22,FALSE)),"")</f>
        <v/>
      </c>
      <c r="E48" s="274" t="str">
        <f>IFERROR(IF(D48="N/A","N/A",VLOOKUP(D48,'Crosswalk Detail'!A:B,2,FALSE)),"")</f>
        <v/>
      </c>
      <c r="F48" s="275"/>
      <c r="G48" s="275"/>
      <c r="H48" s="27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74" t="str">
        <f>IFERROR(IF(D49="N/A","N/A",VLOOKUP(D49,'Crosswalk Detail'!A:B,2,FALSE)),"")</f>
        <v/>
      </c>
      <c r="F49" s="275"/>
      <c r="G49" s="275"/>
      <c r="H49" s="27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4" t="str">
        <f>IFERROR(IF(D50="N/A","N/A",VLOOKUP(D50,'Crosswalk Detail'!A:B,2,FALSE)),"")</f>
        <v/>
      </c>
      <c r="F50" s="275"/>
      <c r="G50" s="275"/>
      <c r="H50" s="27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4" t="str">
        <f>IFERROR(IF(D51="N/A","N/A",VLOOKUP(D51,'Crosswalk Detail'!A:B,2,FALSE)),"")</f>
        <v/>
      </c>
      <c r="F51" s="275"/>
      <c r="G51" s="275"/>
      <c r="H51" s="27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4" t="str">
        <f>IFERROR(IF(D52="N/A","N/A",VLOOKUP(D52,'Crosswalk Detail'!A:B,2,FALSE)),"")</f>
        <v/>
      </c>
      <c r="F52" s="275"/>
      <c r="G52" s="275"/>
      <c r="H52" s="27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4" t="str">
        <f>IFERROR(IF(D53="N/A","N/A",VLOOKUP(D53,'Crosswalk Detail'!A:B,2,FALSE)),"")</f>
        <v/>
      </c>
      <c r="F53" s="275"/>
      <c r="G53" s="275"/>
      <c r="H53" s="27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4" t="str">
        <f>IFERROR(IF(D54="N/A","N/A",VLOOKUP(D54,'Crosswalk Detail'!A:B,2,FALSE)),"")</f>
        <v/>
      </c>
      <c r="F54" s="275"/>
      <c r="G54" s="275"/>
      <c r="H54" s="27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190</v>
      </c>
      <c r="H3" s="159">
        <f>SUMIFS(Questions!S:S,Questions!B:B,D3)</f>
        <v>215</v>
      </c>
      <c r="I3" s="162">
        <f t="shared" si="0"/>
        <v>0.88372093023255816</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130</v>
      </c>
      <c r="H6" s="159">
        <f>SUMIFS(Questions!S:S,Questions!B:B,D6)</f>
        <v>185</v>
      </c>
      <c r="I6" s="162">
        <f t="shared" si="2"/>
        <v>0.70270270270270274</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115</v>
      </c>
      <c r="H8" s="159">
        <f>SUMIFS(Questions!S:S,Questions!B:B,D8)</f>
        <v>165</v>
      </c>
      <c r="I8" s="162">
        <f t="shared" si="2"/>
        <v>0.69696969696969702</v>
      </c>
      <c r="J8" s="159">
        <f>(SUM(G2:G13)/SUM(H2:H13))</f>
        <v>0.8233618233618234</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95</v>
      </c>
      <c r="H10" s="159">
        <f>SUMIFS(Questions!S:S,Questions!B:B,D10)</f>
        <v>155</v>
      </c>
      <c r="I10" s="162">
        <f t="shared" si="2"/>
        <v>0.61290322580645162</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1445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30"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1"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4" workbookViewId="0">
      <selection activeCell="C20" sqref="C20:E2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1">
        <v>44567</v>
      </c>
      <c r="D3" s="232"/>
      <c r="E3" s="233"/>
      <c r="F3" s="14"/>
      <c r="G3" s="6"/>
      <c r="H3" s="6"/>
      <c r="I3" s="6"/>
      <c r="J3" s="6"/>
      <c r="K3" s="6"/>
      <c r="L3" s="6"/>
      <c r="M3" s="6"/>
      <c r="N3" s="6"/>
      <c r="O3" s="6"/>
      <c r="P3" s="6"/>
      <c r="Q3" s="6"/>
      <c r="R3" s="6"/>
      <c r="S3" s="6"/>
      <c r="T3" s="6"/>
      <c r="U3" s="6"/>
      <c r="V3" s="6"/>
      <c r="W3" s="6"/>
      <c r="X3" s="6"/>
      <c r="Y3" s="6"/>
      <c r="Z3" s="6"/>
    </row>
    <row r="4" spans="1:26" ht="36" customHeight="1" x14ac:dyDescent="0.15">
      <c r="A4" s="234"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5"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6" t="s">
        <v>2291</v>
      </c>
      <c r="D6" s="237" t="s">
        <v>2291</v>
      </c>
      <c r="E6" s="219"/>
      <c r="F6" s="14"/>
      <c r="G6" s="6"/>
      <c r="H6" s="6"/>
      <c r="I6" s="6"/>
      <c r="J6" s="6"/>
      <c r="K6" s="6"/>
      <c r="L6" s="6"/>
      <c r="M6" s="6"/>
      <c r="N6" s="6"/>
      <c r="O6" s="6"/>
      <c r="P6" s="6"/>
      <c r="Q6" s="6"/>
      <c r="R6" s="6"/>
      <c r="S6" s="6"/>
      <c r="T6" s="6"/>
      <c r="U6" s="6"/>
      <c r="V6" s="6"/>
      <c r="W6" s="6"/>
      <c r="X6" s="6"/>
      <c r="Y6" s="6"/>
      <c r="Z6" s="6"/>
    </row>
    <row r="7" spans="1:26" ht="16" x14ac:dyDescent="0.15">
      <c r="A7" s="16" t="s">
        <v>35</v>
      </c>
      <c r="B7" s="17" t="s">
        <v>36</v>
      </c>
      <c r="C7" s="236" t="s">
        <v>2298</v>
      </c>
      <c r="D7" s="237" t="s">
        <v>2298</v>
      </c>
      <c r="E7" s="219"/>
      <c r="F7" s="14"/>
      <c r="G7" s="6"/>
      <c r="H7" s="6"/>
      <c r="I7" s="6"/>
      <c r="J7" s="6"/>
      <c r="K7" s="6"/>
      <c r="L7" s="6"/>
      <c r="M7" s="6"/>
      <c r="N7" s="6"/>
      <c r="O7" s="6"/>
      <c r="P7" s="6"/>
      <c r="Q7" s="6"/>
      <c r="R7" s="6"/>
      <c r="S7" s="6"/>
      <c r="T7" s="6"/>
      <c r="U7" s="6"/>
      <c r="V7" s="6"/>
      <c r="W7" s="6"/>
      <c r="X7" s="6"/>
      <c r="Y7" s="6"/>
      <c r="Z7" s="6"/>
    </row>
    <row r="8" spans="1:26" ht="44" customHeight="1" x14ac:dyDescent="0.15">
      <c r="A8" s="16" t="s">
        <v>37</v>
      </c>
      <c r="B8" s="17" t="s">
        <v>38</v>
      </c>
      <c r="C8" s="236" t="s">
        <v>2304</v>
      </c>
      <c r="D8" s="238" t="s">
        <v>2304</v>
      </c>
      <c r="E8" s="219"/>
      <c r="F8" s="14"/>
      <c r="G8" s="6"/>
      <c r="H8" s="6"/>
      <c r="I8" s="6"/>
      <c r="J8" s="6"/>
      <c r="K8" s="6"/>
      <c r="L8" s="6"/>
      <c r="M8" s="6"/>
      <c r="N8" s="6"/>
      <c r="O8" s="6"/>
      <c r="P8" s="6"/>
      <c r="Q8" s="6"/>
      <c r="R8" s="6"/>
      <c r="S8" s="6"/>
      <c r="T8" s="6"/>
      <c r="U8" s="6"/>
      <c r="V8" s="6"/>
      <c r="W8" s="6"/>
      <c r="X8" s="6"/>
      <c r="Y8" s="6"/>
      <c r="Z8" s="6"/>
    </row>
    <row r="9" spans="1:26" ht="16" x14ac:dyDescent="0.15">
      <c r="A9" s="16" t="s">
        <v>39</v>
      </c>
      <c r="B9" s="17" t="s">
        <v>40</v>
      </c>
      <c r="C9" s="239" t="s">
        <v>2314</v>
      </c>
      <c r="D9" s="240" t="s">
        <v>2314</v>
      </c>
      <c r="E9" s="241"/>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9" t="s">
        <v>2319</v>
      </c>
      <c r="D10" s="240" t="s">
        <v>2319</v>
      </c>
      <c r="E10" s="241"/>
      <c r="F10" s="14"/>
      <c r="G10" s="6"/>
      <c r="H10" s="6"/>
      <c r="I10" s="6"/>
      <c r="J10" s="6"/>
      <c r="K10" s="6"/>
      <c r="L10" s="6"/>
      <c r="M10" s="6"/>
      <c r="N10" s="6"/>
      <c r="O10" s="6"/>
      <c r="P10" s="6"/>
      <c r="Q10" s="6"/>
      <c r="R10" s="6"/>
      <c r="S10" s="6"/>
      <c r="T10" s="6"/>
      <c r="U10" s="6"/>
      <c r="V10" s="6"/>
      <c r="W10" s="6"/>
      <c r="X10" s="6"/>
      <c r="Y10" s="6"/>
      <c r="Z10" s="6"/>
    </row>
    <row r="11" spans="1:26" ht="42" customHeight="1" x14ac:dyDescent="0.15">
      <c r="A11" s="16" t="s">
        <v>43</v>
      </c>
      <c r="B11" s="17" t="s">
        <v>44</v>
      </c>
      <c r="C11" s="241" t="s">
        <v>2320</v>
      </c>
      <c r="D11" s="240" t="s">
        <v>2321</v>
      </c>
      <c r="E11" s="24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41" t="s">
        <v>2322</v>
      </c>
      <c r="D12" s="242"/>
      <c r="E12" s="24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9" t="s">
        <v>2265</v>
      </c>
      <c r="D13" s="240" t="s">
        <v>2321</v>
      </c>
      <c r="E13" s="241"/>
      <c r="F13" s="14"/>
      <c r="G13" s="6"/>
      <c r="H13" s="6"/>
      <c r="I13" s="6"/>
      <c r="J13" s="6"/>
      <c r="K13" s="6"/>
      <c r="L13" s="6"/>
      <c r="M13" s="6"/>
      <c r="N13" s="6"/>
      <c r="O13" s="6"/>
      <c r="P13" s="6"/>
      <c r="Q13" s="6"/>
      <c r="R13" s="6"/>
      <c r="S13" s="6"/>
      <c r="T13" s="6"/>
      <c r="U13" s="6"/>
      <c r="V13" s="6"/>
      <c r="W13" s="6"/>
      <c r="X13" s="6"/>
      <c r="Y13" s="6"/>
      <c r="Z13" s="6"/>
    </row>
    <row r="14" spans="1:26" ht="33" customHeight="1" x14ac:dyDescent="0.15">
      <c r="A14" s="16" t="s">
        <v>49</v>
      </c>
      <c r="B14" s="17" t="s">
        <v>50</v>
      </c>
      <c r="C14" s="241" t="s">
        <v>2323</v>
      </c>
      <c r="D14" s="242" t="s">
        <v>2324</v>
      </c>
      <c r="E14" s="241"/>
      <c r="F14" s="14"/>
      <c r="G14" s="6"/>
      <c r="H14" s="6"/>
      <c r="I14" s="6"/>
      <c r="J14" s="6"/>
      <c r="K14" s="6"/>
      <c r="L14" s="6"/>
      <c r="M14" s="6"/>
      <c r="N14" s="6"/>
      <c r="O14" s="6"/>
      <c r="P14" s="6"/>
      <c r="Q14" s="6"/>
      <c r="R14" s="6"/>
      <c r="S14" s="6"/>
      <c r="T14" s="6"/>
      <c r="U14" s="6"/>
      <c r="V14" s="6"/>
      <c r="W14" s="6"/>
      <c r="X14" s="6"/>
      <c r="Y14" s="6"/>
      <c r="Z14" s="6"/>
    </row>
    <row r="15" spans="1:26" ht="32" customHeight="1" x14ac:dyDescent="0.15">
      <c r="A15" s="16" t="s">
        <v>51</v>
      </c>
      <c r="B15" s="16" t="s">
        <v>52</v>
      </c>
      <c r="C15" s="241" t="s">
        <v>2325</v>
      </c>
      <c r="D15" s="240" t="s">
        <v>2326</v>
      </c>
      <c r="E15" s="24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41" t="s">
        <v>2327</v>
      </c>
      <c r="D16" s="242"/>
      <c r="E16" s="24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9" t="s">
        <v>2266</v>
      </c>
      <c r="D17" s="240"/>
      <c r="E17" s="241"/>
      <c r="F17" s="14"/>
      <c r="G17" s="6"/>
      <c r="H17" s="6"/>
      <c r="I17" s="6"/>
      <c r="J17" s="6"/>
      <c r="K17" s="6"/>
      <c r="L17" s="6"/>
      <c r="M17" s="6"/>
      <c r="N17" s="6"/>
      <c r="O17" s="6"/>
      <c r="P17" s="6"/>
      <c r="Q17" s="6"/>
      <c r="R17" s="6"/>
      <c r="S17" s="6"/>
      <c r="T17" s="6"/>
      <c r="U17" s="6"/>
      <c r="V17" s="6"/>
      <c r="W17" s="6"/>
      <c r="X17" s="6"/>
      <c r="Y17" s="6"/>
      <c r="Z17" s="6"/>
    </row>
    <row r="18" spans="1:26" ht="29" customHeight="1" x14ac:dyDescent="0.15">
      <c r="A18" s="16" t="s">
        <v>57</v>
      </c>
      <c r="B18" s="16" t="s">
        <v>58</v>
      </c>
      <c r="C18" s="236" t="s">
        <v>2328</v>
      </c>
      <c r="D18" s="237" t="s">
        <v>2267</v>
      </c>
      <c r="E18" s="219"/>
      <c r="F18" s="14"/>
      <c r="G18" s="6"/>
      <c r="H18" s="6"/>
      <c r="I18" s="6"/>
      <c r="J18" s="6"/>
      <c r="K18" s="6"/>
      <c r="L18" s="6"/>
      <c r="M18" s="6"/>
      <c r="N18" s="6"/>
      <c r="O18" s="6"/>
      <c r="P18" s="6"/>
      <c r="Q18" s="6"/>
      <c r="R18" s="6"/>
      <c r="S18" s="6"/>
      <c r="T18" s="6"/>
      <c r="U18" s="6"/>
      <c r="V18" s="6"/>
      <c r="W18" s="6"/>
      <c r="X18" s="6"/>
      <c r="Y18" s="6"/>
      <c r="Z18" s="6"/>
    </row>
    <row r="19" spans="1:26" ht="37" customHeight="1" x14ac:dyDescent="0.15">
      <c r="A19" s="16" t="s">
        <v>59</v>
      </c>
      <c r="B19" s="16" t="s">
        <v>19</v>
      </c>
      <c r="C19" s="236" t="s">
        <v>2339</v>
      </c>
      <c r="D19" s="237"/>
      <c r="E19" s="219"/>
      <c r="F19" s="14"/>
      <c r="G19" s="6"/>
      <c r="H19" s="6"/>
      <c r="I19" s="6"/>
      <c r="J19" s="6"/>
      <c r="K19" s="6"/>
      <c r="L19" s="6"/>
      <c r="M19" s="6"/>
      <c r="N19" s="6"/>
      <c r="O19" s="6"/>
      <c r="P19" s="6"/>
      <c r="Q19" s="6"/>
      <c r="R19" s="6"/>
      <c r="S19" s="6"/>
      <c r="T19" s="6"/>
      <c r="U19" s="6"/>
      <c r="V19" s="6"/>
      <c r="W19" s="6"/>
      <c r="X19" s="6"/>
      <c r="Y19" s="6"/>
      <c r="Z19" s="6"/>
    </row>
    <row r="20" spans="1:26" ht="39" customHeight="1" x14ac:dyDescent="0.15">
      <c r="A20" s="16" t="s">
        <v>60</v>
      </c>
      <c r="B20" s="16" t="s">
        <v>21</v>
      </c>
      <c r="C20" s="236" t="s">
        <v>2268</v>
      </c>
      <c r="D20" s="237" t="s">
        <v>2268</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4"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5"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4"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43" t="s">
        <v>2329</v>
      </c>
      <c r="D24" s="244"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43" t="s">
        <v>2270</v>
      </c>
      <c r="D25" s="245"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1"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3" t="s">
        <v>2330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43" t="s">
        <v>2333</v>
      </c>
      <c r="D30" s="244"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4"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234</v>
      </c>
      <c r="D32" s="211" t="s">
        <v>2337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1" t="s">
        <v>2273</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2" t="s">
        <v>2274</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2" t="s">
        <v>2275</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2" t="s">
        <v>2276</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258</v>
      </c>
      <c r="D37" s="211" t="s">
        <v>2336</v>
      </c>
      <c r="E37" s="21" t="str">
        <f>IF((C37=""),VLOOKUP(A37,Questions!$B$18:$G$109,4,FALSE),IF(C37="Yes",VLOOKUP(A37,Questions!$B$18:$G$109,6,FALSE),IF(C37="No",VLOOKUP(A37,Questions!$B$18:$G$109,5,FALSE),"N/A")))</f>
        <v>Provide a detailed summary of overall system and/or application architecture.</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1" t="s">
        <v>2277</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1"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1" t="s">
        <v>2279</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234</v>
      </c>
      <c r="D43" s="211" t="s">
        <v>2280</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234</v>
      </c>
      <c r="D44" s="211" t="s">
        <v>2281</v>
      </c>
      <c r="E44" s="21" t="str">
        <f>IF((C44=""),VLOOKUP(A44,Questions!$B$18:$G$109,4,FALSE),IF(C44="Yes",VLOOKUP(A44,Questions!$B$18:$G$109,6,FALSE),IF(C44="No",VLOOKUP(A44,Questions!$B$18:$G$109,5,FALSE),"N/A")))</f>
        <v>Provide examples with links where possible.</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4"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3" t="s">
        <v>2331</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1" t="s">
        <v>2282</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234</v>
      </c>
      <c r="D48" s="213" t="s">
        <v>2332</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1" t="s">
        <v>2283</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1" t="s">
        <v>2284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1" t="s">
        <v>2335</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1" t="s">
        <v>2285</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1" t="s">
        <v>2286</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4"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1" t="s">
        <v>2287</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1" t="s">
        <v>2288</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1" t="s">
        <v>2289</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1" t="s">
        <v>2290</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1" t="s">
        <v>2292</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1" t="s">
        <v>2293</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4"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2" t="s">
        <v>2294</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2295</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2296</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2" t="s">
        <v>2296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15">
      <c r="A67" s="16" t="s">
        <v>109</v>
      </c>
      <c r="B67" s="16" t="str">
        <f>VLOOKUP(A67,Questions!B$18:C$109,2,FALSE)</f>
        <v>Do you support differentiation between email address and user identifier?</v>
      </c>
      <c r="C67" s="209" t="s">
        <v>234</v>
      </c>
      <c r="D67" s="214"/>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15">
      <c r="A68" s="29" t="s">
        <v>110</v>
      </c>
      <c r="B68" s="16" t="str">
        <f>VLOOKUP(A68,Questions!B$18:C$109,2,FALSE)</f>
        <v xml:space="preserve">Do you allow the customer to specify attribute mappings for any needed information beyond a user identifier? [e.g., Reference eduPerson, ePPA/ePPN/ePE ] </v>
      </c>
      <c r="C68" s="209" t="s">
        <v>234</v>
      </c>
      <c r="D68" s="214"/>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258</v>
      </c>
      <c r="D69" s="215" t="s">
        <v>2297</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258</v>
      </c>
      <c r="D70" s="215" t="s">
        <v>2299</v>
      </c>
      <c r="E70" s="21" t="str">
        <f>IF((C70=""),VLOOKUP(A70,Questions!$B$18:$G$109,4,FALSE),IF(C70="Yes",VLOOKUP(A70,Questions!$B$18:$G$109,6,FALSE),IF(C70="No",VLOOKUP(A70,Questions!$B$18:$G$109,5,FALSE),"N/A")))</f>
        <v>Describe any plans to support multi-factor authentication in your application.</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4"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2300</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2338</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258</v>
      </c>
      <c r="D75" s="210" t="s">
        <v>2301</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2302</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2334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4"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2303</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2305</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2306</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2307</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258</v>
      </c>
      <c r="D83" s="210" t="s">
        <v>2308</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2309</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2310</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4"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2311</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2312</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2313</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2315</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2311</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4"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2316</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258</v>
      </c>
      <c r="D95" s="30"/>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258</v>
      </c>
      <c r="D96" s="30"/>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2317</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4"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2318</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4"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4"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60920154-B136-2448-BBC4-3C19BA2EA97E}"/>
    <hyperlink ref="C10" r:id="rId2" xr:uid="{E2A2B55F-F35A-F643-A964-E656761FBB5B}"/>
    <hyperlink ref="C13" r:id="rId3" xr:uid="{A3973273-7E04-9445-8BE6-E5FB9C98D802}"/>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9"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60" t="s">
        <v>61</v>
      </c>
      <c r="B3" s="249"/>
      <c r="C3" s="249"/>
      <c r="D3" s="249"/>
      <c r="E3" s="249"/>
      <c r="F3" s="249"/>
      <c r="G3" s="249"/>
      <c r="H3" s="249"/>
      <c r="I3" s="249"/>
    </row>
    <row r="4" spans="1:9" ht="48" customHeight="1" x14ac:dyDescent="0.2">
      <c r="A4" s="261" t="s">
        <v>157</v>
      </c>
      <c r="B4" s="251"/>
      <c r="C4" s="251"/>
      <c r="D4" s="251"/>
      <c r="E4" s="251"/>
      <c r="F4" s="251"/>
      <c r="G4" s="251"/>
      <c r="H4" s="251"/>
      <c r="I4" s="251"/>
    </row>
    <row r="5" spans="1:9" ht="48" customHeight="1" x14ac:dyDescent="0.2">
      <c r="A5" s="36" t="s">
        <v>34</v>
      </c>
      <c r="B5" s="258" t="str">
        <f>'HECVAT - Lite'!C6</f>
        <v>Instructure</v>
      </c>
      <c r="C5" s="219"/>
      <c r="D5" s="37"/>
      <c r="E5" s="37"/>
      <c r="F5" s="36" t="s">
        <v>36</v>
      </c>
      <c r="G5" s="247" t="str">
        <f>'HECVAT - Lite'!C7</f>
        <v>Canvas Credentials</v>
      </c>
      <c r="H5" s="221"/>
      <c r="I5" s="219"/>
    </row>
    <row r="6" spans="1:9" ht="48" customHeight="1" x14ac:dyDescent="0.2">
      <c r="A6" s="36" t="s">
        <v>44</v>
      </c>
      <c r="B6" s="262" t="str">
        <f>'HECVAT - Lite'!C10</f>
        <v>https://www.instructure.com/canvas/accessibility</v>
      </c>
      <c r="C6" s="219"/>
      <c r="D6" s="38"/>
      <c r="E6" s="38"/>
      <c r="F6" s="36" t="s">
        <v>38</v>
      </c>
      <c r="G6" s="247"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7" t="s">
        <v>159</v>
      </c>
      <c r="H7" s="221"/>
      <c r="I7" s="219"/>
    </row>
    <row r="8" spans="1:9" ht="48" customHeight="1" x14ac:dyDescent="0.2">
      <c r="A8" s="37" t="s">
        <v>160</v>
      </c>
      <c r="B8" s="256" t="str">
        <f>'HECVAT - Lite'!C12</f>
        <v>See GNRL-06 for Instructure's contact information.</v>
      </c>
      <c r="C8" s="217"/>
      <c r="D8" s="38"/>
      <c r="E8" s="38"/>
      <c r="F8" s="37" t="s">
        <v>161</v>
      </c>
      <c r="G8" s="248">
        <f>'HECVAT - Lite'!C3</f>
        <v>44567</v>
      </c>
      <c r="H8" s="249"/>
      <c r="I8" s="217"/>
    </row>
    <row r="9" spans="1:9" ht="24" customHeight="1" thickBot="1" x14ac:dyDescent="0.25">
      <c r="A9" s="37"/>
      <c r="B9" s="40"/>
      <c r="C9" s="203"/>
      <c r="D9" s="189"/>
      <c r="E9" s="189"/>
      <c r="F9" s="189"/>
      <c r="G9" s="197"/>
      <c r="H9" s="197"/>
      <c r="I9" s="198"/>
    </row>
    <row r="10" spans="1:9" ht="48" customHeight="1" thickBot="1" x14ac:dyDescent="0.2">
      <c r="A10" s="41" t="s">
        <v>162</v>
      </c>
      <c r="B10" s="42"/>
      <c r="C10" s="43" t="str">
        <f>IF(B10="","&lt; - Select security framework.","")</f>
        <v>&lt; - Select security framework.</v>
      </c>
      <c r="D10" s="250"/>
      <c r="E10" s="250"/>
      <c r="F10" s="251"/>
      <c r="G10" s="251"/>
      <c r="H10" s="251"/>
      <c r="I10" s="252"/>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190</v>
      </c>
      <c r="G14" s="48">
        <f>Values!I3</f>
        <v>0.88372093023255816</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130</v>
      </c>
      <c r="G17" s="48">
        <f>Values!I6</f>
        <v>0.70270270270270274</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115</v>
      </c>
      <c r="G19" s="48">
        <f>Values!I8</f>
        <v>0.69696969696969702</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95</v>
      </c>
      <c r="G21" s="48">
        <f>Values!I10</f>
        <v>0.61290322580645162</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1445</v>
      </c>
      <c r="G25" s="53">
        <f>F25/D25</f>
        <v>0.8233618233618234</v>
      </c>
      <c r="H25" s="44"/>
      <c r="I25" s="44"/>
    </row>
    <row r="26" spans="1:9" ht="15.75" customHeight="1" thickBot="1" x14ac:dyDescent="0.2">
      <c r="A26" s="44"/>
      <c r="B26" s="44"/>
      <c r="C26" s="33"/>
      <c r="D26" s="44"/>
      <c r="E26" s="44"/>
      <c r="F26" s="44"/>
      <c r="G26" s="44"/>
      <c r="H26" s="44"/>
      <c r="I26" s="44"/>
    </row>
    <row r="27" spans="1:9" ht="48" customHeight="1" thickBot="1" x14ac:dyDescent="0.25">
      <c r="A27" s="257" t="s">
        <v>168</v>
      </c>
      <c r="B27" s="254"/>
      <c r="C27" s="254"/>
      <c r="D27" s="254"/>
      <c r="E27" s="207" t="s">
        <v>66</v>
      </c>
      <c r="F27" s="253" t="s">
        <v>169</v>
      </c>
      <c r="G27" s="254"/>
      <c r="H27" s="254"/>
      <c r="I27" s="255"/>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For the period February 2021 to February 2022, Canvas Credentials had a total of 6h2m50s unplanned disruption which equates to an uptime of 99.93%.</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6"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t="str">
        <f>'HECVAT - Lite'!D37</f>
        <v>An updated architecture diagram is on our roadmap for end of 2022.</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Credentials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Yes</v>
      </c>
      <c r="D49" s="61" t="str">
        <f>'HECVAT - Lite'!D43</f>
        <v>The current VPAT (formerly assessed as Badgr) is dated August 2021.</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and Canvas Credentials is tested for conformance with a target of the AA level of the WCAG 2.1 accessibility standards.</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Credentials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Credentials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Credentials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Credentials single sign-on (SSO) allows users to sign in with credentials of another service provider. Canvas Credentials supports SAML2-based (e.g. Shibboleth, Okta) and Oauth2 based-SSO communication (e.g. OpenID)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Credentials supports SAML2-based (e.g. Shibboleth, Okta) and Oauth2 based-SSO communication (e.g. OpenID)</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Credentials supports SAML2-based (e.g. Shibboleth, Okta) and Oauth2 based-SSO communication (e.g. OpenID)</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Instructure manages logs on behalf of customers. Canvas Credentials can provide User Login, Logout, and IP Address.</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SSO integration is available with IDPs that may be configured to use various MFA techniques.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Penetration tests are performed annually and a report of them is available upon request.</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Credentials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Credentials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Hot and cold backups are stored in multiple AWS Availability Zones (data centers) and cold backups are encrypted at rest in an involatile state.</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 xml:space="preserve">Canvas Credentials support storage in four regions across the globe (Australia - AU, Canada - CA, Europe - EU-Ireland, and the United States - US). </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load balancers have a security group attached that only allows TCP/80,443.</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No</v>
      </c>
      <c r="D101" s="61">
        <f>'HECVAT - Lite'!D95</f>
        <v>0</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f>'HECVAT - Lite'!D96</f>
        <v>0</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Credentials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121" thickTop="1" thickBot="1" x14ac:dyDescent="0.25">
      <c r="A19" s="77">
        <v>2</v>
      </c>
      <c r="B19" s="89" t="s">
        <v>68</v>
      </c>
      <c r="C19" s="79" t="s">
        <v>236</v>
      </c>
      <c r="D19" s="80" t="str">
        <f>VLOOKUP(B19,'HECVAT - Lite'!A$24:D$112,4,TRUE)</f>
        <v>For the period February 2021 to February 2022, Canvas Credentials had a total of 6h2m50s unplanned disruption which equates to an uptime of 99.93%.</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f>VLOOKUP(B23,'HECVAT - Lite'!A$24:D$112,4,TRUE)</f>
        <v>0</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An updated architecture diagram is on our roadmap for end of 2022.</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Credentials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current VPAT (formerly assessed as Badgr) is dated August 2021.</v>
      </c>
      <c r="E36" s="81" t="s">
        <v>340</v>
      </c>
      <c r="F36" s="81" t="s">
        <v>341</v>
      </c>
      <c r="G36" s="81" t="s">
        <v>342</v>
      </c>
      <c r="H36" s="90" t="s">
        <v>343</v>
      </c>
      <c r="I36" s="82" t="s">
        <v>344</v>
      </c>
      <c r="J36" s="83" t="str">
        <f t="shared" si="0"/>
        <v>FALSE</v>
      </c>
      <c r="K36" s="83">
        <v>1</v>
      </c>
      <c r="L36" s="83" t="s">
        <v>345</v>
      </c>
      <c r="M36" s="84" t="s">
        <v>234</v>
      </c>
      <c r="N36" s="84" t="str">
        <f>VLOOKUP(B36,'HECVAT - Lite'!$A$6:$C$336,3,FALSE)</f>
        <v>Yes</v>
      </c>
      <c r="O36" s="84" t="str">
        <f>IF(LEN(VLOOKUP(B36,'Analyst Report'!$A$30:$I$118,7,TRUE))=0,"",VLOOKUP(B36,'Analyst Report'!$A$30:$I$118,7,TRUE))</f>
        <v/>
      </c>
      <c r="P36" s="84">
        <f t="shared" si="1"/>
        <v>1</v>
      </c>
      <c r="Q36" s="84">
        <v>20</v>
      </c>
      <c r="R36" s="84">
        <f>IF(LEN(VLOOKUP(B36,'Analyst Report'!$A$30:$I$118,8,FALSE))=0,"",VLOOKUP(B36,'Analyst Report'!$A$30:$I$118,8,FALSE))</f>
        <v>20</v>
      </c>
      <c r="S36" s="84">
        <f t="shared" si="2"/>
        <v>20</v>
      </c>
      <c r="T36" s="84">
        <f t="shared" si="3"/>
        <v>20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Instructure manages logs on behalf of customers. Canvas Credentials can provide User Login, Logout, and IP Address.</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Credentials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Credentials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Hot and cold backups are stored in multiple AWS Availability Zones (data centers) and cold backups are encrypted at rest in an involatile state.</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 xml:space="preserve">Canvas Credentials support storage in four regions across the globe (Australia - AU, Canada - CA, Europe - EU-Ireland, and the United States - US). </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No</v>
      </c>
      <c r="O81" s="84" t="str">
        <f>IF(LEN(VLOOKUP(B81,'Analyst Report'!$A$30:$I$118,7,TRUE))=0,"",VLOOKUP(B81,'Analyst Report'!$A$30:$I$118,7,TRUE))</f>
        <v/>
      </c>
      <c r="P81" s="84">
        <f t="shared" si="1"/>
        <v>0</v>
      </c>
      <c r="Q81" s="84">
        <v>40</v>
      </c>
      <c r="R81" s="84">
        <f>IF(LEN(VLOOKUP(B81,'Analyst Report'!$A$30:$I$118,8,FALSE))=0,"",VLOOKUP(B81,'Analyst Report'!$A$30:$I$118,8,FALSE))</f>
        <v>40</v>
      </c>
      <c r="S81" s="84">
        <f t="shared" si="2"/>
        <v>40</v>
      </c>
      <c r="T81" s="84">
        <f t="shared" si="3"/>
        <v>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Credentials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9"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3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4"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70"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4"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4"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4"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4"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4"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4"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4"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4"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4"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4"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4"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4"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4"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4"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4"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4"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4"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4"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4"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4"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4"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4"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4"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4"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4"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4"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4"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4"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4"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4"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4"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4"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4"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4"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4"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4"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4"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Credentials HECVAT Lite</dc:title>
  <dc:subject>Canvas Credentials</dc:subject>
  <dc:creator>Gary Denne</dc:creator>
  <cp:keywords/>
  <dc:description/>
  <cp:lastModifiedBy>Gary Denne</cp:lastModifiedBy>
  <dcterms:created xsi:type="dcterms:W3CDTF">2018-08-03T18:00:06Z</dcterms:created>
  <dcterms:modified xsi:type="dcterms:W3CDTF">2023-03-20T02:34:28Z</dcterms:modified>
  <cp:category/>
</cp:coreProperties>
</file>