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gary.denne/Documents/GitHub/instructure-security-package/Impact/"/>
    </mc:Choice>
  </mc:AlternateContent>
  <xr:revisionPtr revIDLastSave="0" documentId="13_ncr:1_{895151EA-358F-B149-907F-59D710F9AD61}" xr6:coauthVersionLast="47" xr6:coauthVersionMax="47" xr10:uidLastSave="{00000000-0000-0000-0000-000000000000}"/>
  <bookViews>
    <workbookView xWindow="3340" yWindow="1380" windowWidth="31220" windowHeight="17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R64" i="5"/>
  <c r="S64" i="5" s="1"/>
  <c r="J64" i="5" s="1"/>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<sst xmlns="http://schemas.openxmlformats.org/spreadsheetml/2006/main" count="4061" uniqueCount="2335">
  <si>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</si>
  <si>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</si>
  <si>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</si>
  <si>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</si>
  <si>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</si>
  <si>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</si>
  <si>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</si>
  <si>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</si>
  <si>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</si>
  <si>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</si>
  <si>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</si>
  <si>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</si>
  <si>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</si>
  <si>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</si>
  <si>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</si>
  <si>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</si>
  <si>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</si>
  <si>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</si>
  <si>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</si>
  <si>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</si>
  <si>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</si>
  <si>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</si>
  <si>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</si>
  <si>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</si>
  <si>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</si>
  <si>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</si>
  <si>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</si>
  <si>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</si>
  <si>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</si>
  <si>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</si>
  <si>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</si>
  <si>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</si>
  <si>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</si>
  <si>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</si>
  <si>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</si>
  <si>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</si>
  <si>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</si>
  <si>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</si>
  <si>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</si>
  <si>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</si>
  <si>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</si>
  <si>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</si>
  <si>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</si>
  <si>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</si>
  <si>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</si>
  <si>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</si>
  <si>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</si>
  <si>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</si>
  <si>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</si>
  <si>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</si>
  <si>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</si>
  <si>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</si>
  <si>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</si>
  <si>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</si>
  <si>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</si>
  <si>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</si>
  <si>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</si>
  <si>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</si>
  <si>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</si>
  <si>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</si>
  <si>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</si>
  <si>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</si>
  <si>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</si>
  <si>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</si>
  <si>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</si>
  <si>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</si>
  <si>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</si>
  <si>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</si>
  <si>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</si>
  <si>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</si>
  <si>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</si>
  <si>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</si>
  <si>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</si>
  <si>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</si>
  <si>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</si>
  <si>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</si>
  <si>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</si>
  <si>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</si>
  <si>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</si>
  <si>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</si>
  <si>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</si>
  <si>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</si>
  <si>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</si>
  <si>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</si>
  <si>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</si>
  <si>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</si>
  <si>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</si>
  <si>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</si>
  <si>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</si>
  <si>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</si>
  <si>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</si>
  <si>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</si>
  <si>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</si>
  <si>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</si>
  <si>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</si>
  <si>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</si>
  <si>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</si>
  <si>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</si>
  <si>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</si>
  <si>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</si>
  <si>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</si>
  <si>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</si>
  <si>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</si>
  <si>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</si>
  <si>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</si>
  <si>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</si>
  <si>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</si>
  <si>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</si>
  <si>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</si>
  <si>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</si>
  <si>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</si>
  <si>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</si>
  <si>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</si>
  <si>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</si>
  <si>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</si>
  <si>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</si>
  <si>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</si>
  <si>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</si>
  <si>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</si>
  <si>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</si>
  <si>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</si>
  <si>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</si>
  <si>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</si>
  <si>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</si>
  <si>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</si>
  <si>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</si>
  <si>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</si>
  <si>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</si>
  <si>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</si>
  <si>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</si>
  <si>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</si>
  <si>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</si>
  <si>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</si>
  <si>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</si>
  <si>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</si>
  <si>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</si>
  <si>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</si>
  <si>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</si>
  <si>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</si>
  <si>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</si>
  <si>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</si>
  <si>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</si>
  <si>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</si>
  <si>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</si>
  <si>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</si>
  <si>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</si>
  <si>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</si>
  <si>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</si>
  <si>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</si>
  <si>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</si>
  <si>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</si>
  <si>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</si>
  <si>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</si>
  <si>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</si>
  <si>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</si>
  <si>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</si>
  <si>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</si>
  <si>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</si>
  <si>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</si>
  <si>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</si>
  <si>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</si>
  <si>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</si>
  <si>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</si>
  <si>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</si>
  <si>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</si>
  <si>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</si>
  <si>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</si>
  <si>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</si>
  <si>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</si>
  <si>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</si>
  <si>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</si>
  <si>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</si>
  <si>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</si>
  <si>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</si>
  <si>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</si>
  <si>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</si>
  <si>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</si>
  <si>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</si>
  <si>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</si>
  <si>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</si>
  <si>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</si>
  <si>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</si>
  <si>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</si>
  <si>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</si>
  <si>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</si>
  <si>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</si>
  <si>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</si>
  <si>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</si>
  <si>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</si>
  <si>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</si>
  <si>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</si>
  <si>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</si>
  <si>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</si>
  <si>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</si>
  <si>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</si>
  <si>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</si>
  <si>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</si>
  <si>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</si>
  <si>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</si>
  <si>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</si>
  <si>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</si>
  <si>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</si>
  <si>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</si>
  <si>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</si>
  <si>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</si>
  <si>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</si>
  <si>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</si>
  <si>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</si>
  <si>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</si>
  <si>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</si>
  <si>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</si>
  <si>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</si>
  <si>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</si>
  <si>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</si>
  <si>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</si>
  <si>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</si>
  <si>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</si>
  <si>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</si>
  <si>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</si>
  <si>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</si>
  <si>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</si>
  <si>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</si>
  <si>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</si>
  <si>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</si>
  <si>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</si>
  <si>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</si>
  <si>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</si>
  <si>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</si>
  <si>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</si>
  <si>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</si>
  <si>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</si>
  <si>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</si>
  <si>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</si>
  <si>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</si>
  <si>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</si>
  <si>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</si>
  <si>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</si>
  <si>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</si>
  <si>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</si>
  <si>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</si>
  <si>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</si>
  <si>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</si>
  <si>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</si>
  <si>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</si>
  <si>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</si>
  <si>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</si>
  <si>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</si>
  <si>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</si>
  <si>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</si>
  <si>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</si>
  <si>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</si>
  <si>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</si>
  <si>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</si>
  <si>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</si>
  <si>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</si>
  <si>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</si>
  <si>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</si>
  <si>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</si>
  <si>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</si>
  <si>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</si>
  <si>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</si>
  <si>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</si>
  <si>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</si>
  <si>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</si>
  <si>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</si>
  <si>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</si>
  <si>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</si>
  <si>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</si>
  <si>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</si>
  <si>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</si>
  <si>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</si>
  <si>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</si>
  <si>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</si>
  <si>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</si>
  <si>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</si>
  <si>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</si>
  <si>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</si>
  <si>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</si>
  <si>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</si>
  <si>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</si>
  <si>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</si>
  <si>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</si>
  <si>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</si>
  <si>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</si>
  <si>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</si>
  <si>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</si>
  <si>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</si>
  <si>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</si>
  <si>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</si>
  <si>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</si>
  <si>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</si>
  <si>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</si>
  <si>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</si>
  <si>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</si>
  <si>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</si>
  <si>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</si>
  <si>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</si>
  <si>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</si>
  <si>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</si>
  <si>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</si>
  <si>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</si>
  <si>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</si>
  <si>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</si>
  <si>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</si>
  <si>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</si>
  <si>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</si>
  <si>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</si>
  <si>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</si>
  <si>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</si>
  <si>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</si>
  <si>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</si>
  <si>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</si>
  <si>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</si>
  <si>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</si>
  <si>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</si>
  <si>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</si>
  <si>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</si>
  <si>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</si>
  <si>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</si>
  <si>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</si>
  <si>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</si>
  <si>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</si>
  <si>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</si>
  <si>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</si>
  <si>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</si>
  <si>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</si>
  <si>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</si>
  <si>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</si>
  <si>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</si>
  <si>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</si>
  <si>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</si>
  <si>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</si>
  <si>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</si>
  <si>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</si>
  <si>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</si>
  <si>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</si>
  <si>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</si>
  <si>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</si>
  <si>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</si>
  <si>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</si>
  <si>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</si>
  <si>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</si>
  <si>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</si>
  <si>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</si>
  <si>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</si>
  <si>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</si>
  <si>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</si>
  <si>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</si>
  <si>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</si>
  <si>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</si>
  <si>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</si>
  <si>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</si>
  <si>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</si>
  <si>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</si>
  <si>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</si>
  <si>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</si>
  <si>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</si>
  <si>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</si>
  <si>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</si>
  <si>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</si>
  <si>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</si>
  <si>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</si>
  <si>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</si>
  <si>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</si>
  <si>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</si>
  <si>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</si>
  <si>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</si>
  <si>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</si>
  <si>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</si>
  <si>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</si>
  <si>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</si>
  <si>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</si>
  <si>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</si>
  <si>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</si>
  <si>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</si>
  <si>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</si>
  <si>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</si>
  <si>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</si>
  <si>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</si>
  <si>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</si>
  <si>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</si>
  <si>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</si>
  <si>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</si>
  <si>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</si>
  <si>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</si>
  <si>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</si>
  <si>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</si>
  <si>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</si>
  <si>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</si>
  <si>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</si>
  <si>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</si>
  <si>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</si>
  <si>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</si>
  <si>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</si>
  <si>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</si>
  <si>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</si>
  <si>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</si>
  <si>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</si>
  <si>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</si>
  <si>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</si>
  <si>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</si>
  <si>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</si>
  <si>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</si>
  <si>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</si>
  <si>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</si>
  <si>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</si>
  <si>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</si>
  <si>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</si>
  <si>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</si>
  <si>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</si>
  <si>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</si>
  <si>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</si>
  <si>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</si>
  <si>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</si>
  <si>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</si>
  <si>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</si>
  <si>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</si>
  <si>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</si>
  <si>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</si>
  <si>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</si>
  <si>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</si>
  <si>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</si>
  <si>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</si>
  <si>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</si>
  <si>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</si>
  <si>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</si>
  <si>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</si>
  <si>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</si>
  <si>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</si>
  <si>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</si>
  <si>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</si>
  <si>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</si>
  <si>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</si>
  <si>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</si>
  <si>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</si>
  <si>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</si>
  <si>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</si>
  <si>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</si>
  <si>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</si>
  <si>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</si>
  <si>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</si>
  <si>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</si>
  <si>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</si>
  <si>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</si>
  <si>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</si>
  <si>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</si>
  <si>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</si>
  <si>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</si>
  <si>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</si>
  <si>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</si>
  <si>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</si>
  <si>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</si>
  <si>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</si>
  <si>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</si>
  <si>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</si>
  <si>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</si>
  <si>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</si>
  <si>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</si>
  <si>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</si>
  <si>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</si>
  <si>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</si>
  <si>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</si>
  <si>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</si>
  <si>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</si>
  <si>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</si>
  <si>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</si>
  <si>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</si>
  <si>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</si>
  <si>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</si>
  <si>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</si>
  <si>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</si>
  <si>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</si>
  <si>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</si>
  <si>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</si>
  <si>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</si>
  <si>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</si>
  <si>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</si>
  <si>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</si>
  <si>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</si>
  <si>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</si>
  <si>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</si>
  <si>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</si>
  <si>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</si>
  <si>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</si>
  <si>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</si>
  <si>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</si>
  <si>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</si>
  <si>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</si>
  <si>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</si>
  <si>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</si>
  <si>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</si>
  <si>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</si>
  <si>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</si>
  <si>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</si>
  <si>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</si>
  <si>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</si>
  <si>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</si>
  <si>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</si>
  <si>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</si>
  <si>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</si>
  <si>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</si>
  <si>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</si>
  <si>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</si>
  <si>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</si>
  <si>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</si>
  <si>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</si>
  <si>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</si>
  <si>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</si>
  <si>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</si>
  <si>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</si>
  <si>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</si>
  <si>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</si>
  <si>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</si>
  <si>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</si>
  <si>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</si>
  <si>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</si>
  <si>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</si>
  <si>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</si>
  <si>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</si>
  <si>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</si>
  <si>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</si>
  <si>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</si>
  <si>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</si>
  <si>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</si>
  <si>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</si>
  <si>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</si>
  <si>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</si>
  <si>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</si>
  <si>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</si>
  <si>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</si>
  <si>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</si>
  <si>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</si>
  <si>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</si>
  <si>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</si>
  <si>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</si>
  <si>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</si>
  <si>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</si>
  <si>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</si>
  <si>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</si>
  <si>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</si>
  <si>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</si>
  <si>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</si>
  <si>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</si>
  <si>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</si>
  <si>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</si>
  <si>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</si>
  <si>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</si>
  <si>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</si>
  <si>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</si>
  <si>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</si>
  <si>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</si>
  <si>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</si>
  <si>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</si>
  <si>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</si>
  <si>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</si>
  <si>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</si>
  <si>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</si>
  <si>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</si>
  <si>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</si>
  <si>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</si>
  <si>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</si>
  <si>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</si>
  <si>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</si>
  <si>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</si>
  <si>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</si>
  <si>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</si>
  <si>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</si>
  <si>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</si>
  <si>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</si>
  <si>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</si>
  <si>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</si>
  <si>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</si>
  <si>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</si>
  <si>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</si>
  <si>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</si>
  <si>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</si>
  <si>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</si>
  <si>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</si>
  <si>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</si>
  <si>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</si>
  <si>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</si>
  <si>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</si>
  <si>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</si>
  <si>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</si>
  <si>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</si>
  <si>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</si>
  <si>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</si>
  <si>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</si>
  <si>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</si>
  <si>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</si>
  <si>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</si>
  <si>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</si>
  <si>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</si>
  <si>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</si>
  <si>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</si>
  <si>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</si>
  <si>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</si>
  <si>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</si>
  <si>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</si>
  <si>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</si>
  <si>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</si>
  <si>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</si>
  <si>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</si>
  <si>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</si>
  <si>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</si>
  <si>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</si>
  <si>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</si>
  <si>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</si>
  <si>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</si>
  <si>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</si>
  <si>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</si>
  <si>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</si>
  <si>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</si>
  <si>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</si>
  <si>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</si>
  <si>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</si>
  <si>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</si>
  <si>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</si>
  <si>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</si>
  <si>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</si>
  <si>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</si>
  <si>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</si>
  <si>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</si>
  <si>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</si>
  <si>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</si>
  <si>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</si>
  <si>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</si>
  <si>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</si>
  <si>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</si>
  <si>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</si>
  <si>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</si>
  <si>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</si>
  <si>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</si>
  <si>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</si>
  <si>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</si>
  <si>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</si>
  <si>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</si>
  <si>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</si>
  <si>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</si>
  <si>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</si>
  <si>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</si>
  <si>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</si>
  <si>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</si>
  <si>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</si>
  <si>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</si>
  <si>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</si>
  <si>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</si>
  <si>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</si>
  <si>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</si>
  <si>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</si>
  <si>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</si>
  <si>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</si>
  <si>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</si>
  <si>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</si>
  <si>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</si>
  <si>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</si>
  <si>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</si>
  <si>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</si>
  <si>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</si>
  <si>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</si>
  <si>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</si>
  <si>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</si>
  <si>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</si>
  <si>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</si>
  <si>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</si>
  <si>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</si>
  <si>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</si>
  <si>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</si>
  <si>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</si>
  <si>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</si>
  <si>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</si>
  <si>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</si>
  <si>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</si>
  <si>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</si>
  <si>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</si>
  <si>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</si>
  <si>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</si>
  <si>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</si>
  <si>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</si>
  <si>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</si>
  <si>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</si>
  <si>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</si>
  <si>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</si>
  <si>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</si>
  <si>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</si>
  <si>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</si>
  <si>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</si>
  <si>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</si>
  <si>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</si>
  <si>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</si>
  <si>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</si>
  <si>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</si>
  <si>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</si>
  <si>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</si>
  <si>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</si>
  <si>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</si>
  <si>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</si>
  <si>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</si>
  <si>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</si>
  <si>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</si>
  <si>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</si>
  <si>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</si>
  <si>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</si>
  <si>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</si>
  <si>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</si>
  <si>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</si>
  <si>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</si>
  <si>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</si>
  <si>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</si>
  <si>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</si>
  <si>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</si>
  <si>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</si>
  <si>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</si>
  <si>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</si>
  <si>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</si>
  <si>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</si>
  <si>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</si>
  <si>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</si>
  <si>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</si>
  <si>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</si>
  <si>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</si>
  <si>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</si>
  <si>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</si>
  <si>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</si>
  <si>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</si>
  <si>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</si>
  <si>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</si>
  <si>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</si>
  <si>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</si>
  <si>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</si>
  <si>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</si>
  <si>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</si>
  <si>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</si>
  <si>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</si>
  <si>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</si>
  <si>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</si>
  <si>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</si>
  <si>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</si>
  <si>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</si>
  <si>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</si>
  <si>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</si>
  <si>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</si>
  <si>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</si>
  <si>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</si>
  <si>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</si>
  <si>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</si>
  <si>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</si>
  <si>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</si>
  <si>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</si>
  <si>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</si>
  <si>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</si>
  <si>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</si>
  <si>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</si>
  <si>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</si>
  <si>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</si>
  <si>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</si>
  <si>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</si>
  <si>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</si>
  <si>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</si>
  <si>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</si>
  <si>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</si>
  <si>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</si>
  <si>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</si>
  <si>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</si>
  <si>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</si>
  <si>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</si>
  <si>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</si>
  <si>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</si>
  <si>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</si>
  <si>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</si>
  <si>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</si>
  <si>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</si>
  <si>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</si>
  <si>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</si>
  <si>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</si>
  <si>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</si>
  <si>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</si>
  <si>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</si>
  <si>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</si>
  <si>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</si>
  <si>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</si>
  <si>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</si>
  <si>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</si>
  <si>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</si>
  <si>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</si>
  <si>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</si>
  <si>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</si>
  <si>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</si>
  <si>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</si>
  <si>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</si>
  <si>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</si>
  <si>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</si>
  <si>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</si>
  <si>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</si>
  <si>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</si>
  <si>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</si>
  <si>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</si>
  <si>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</si>
  <si>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</si>
  <si>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</si>
  <si>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</si>
  <si>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</si>
  <si>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</si>
  <si>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</si>
  <si>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</si>
  <si>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</si>
  <si>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</si>
  <si>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</si>
  <si>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</si>
  <si>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</si>
  <si>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</si>
  <si>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</si>
  <si>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</si>
  <si>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</si>
  <si>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</si>
  <si>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</si>
  <si>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</si>
  <si>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</si>
  <si>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</si>
  <si>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</si>
  <si>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</si>
  <si>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</si>
  <si>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</si>
  <si>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</si>
  <si>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</si>
  <si>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</si>
  <si>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</si>
  <si>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</si>
  <si>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</si>
  <si>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</si>
  <si>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</si>
  <si>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</si>
  <si>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</si>
  <si>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</si>
  <si>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</si>
  <si>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</si>
  <si>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</si>
  <si>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</si>
  <si>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</si>
  <si>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</si>
  <si>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</si>
  <si>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</si>
  <si>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</si>
  <si>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</si>
  <si>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</si>
  <si>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</si>
  <si>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</si>
  <si>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</si>
  <si>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</si>
  <si>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</si>
  <si>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</si>
  <si>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</si>
  <si>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</si>
  <si>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</si>
  <si>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</si>
  <si>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</si>
  <si>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</si>
  <si>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</si>
  <si>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</si>
  <si>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</si>
  <si>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</si>
  <si>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</si>
  <si>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</si>
  <si>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</si>
  <si>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</si>
  <si>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</si>
  <si>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</si>
  <si>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</si>
  <si>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</si>
  <si>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</si>
  <si>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</si>
  <si>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</si>
  <si>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</si>
  <si>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</si>
  <si>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</si>
  <si>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</si>
  <si>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</si>
  <si>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</si>
  <si>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</si>
  <si>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</si>
  <si>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</si>
  <si>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</si>
  <si>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</si>
  <si>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</si>
  <si>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</si>
  <si>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</si>
  <si>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</si>
  <si>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</si>
  <si>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</si>
  <si>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</si>
  <si>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</si>
  <si>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</si>
  <si>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</si>
  <si>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</si>
  <si>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</si>
  <si>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</si>
  <si>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</si>
  <si>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</si>
  <si>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</si>
  <si>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</si>
  <si>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</si>
  <si>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</si>
  <si>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</si>
  <si>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</si>
  <si>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</si>
  <si>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</si>
  <si>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</si>
  <si>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</si>
  <si>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</si>
  <si>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</si>
  <si>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</si>
  <si>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</si>
  <si>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</si>
  <si>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</si>
  <si>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</si>
  <si>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</si>
  <si>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</si>
  <si>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</si>
  <si>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</si>
  <si>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</si>
  <si>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</si>
  <si>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</si>
  <si>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</si>
  <si>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</si>
  <si>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</si>
  <si>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</si>
  <si>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</si>
  <si>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</si>
  <si>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</si>
  <si>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</si>
  <si>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</si>
  <si>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</si>
  <si>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</si>
  <si>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</si>
  <si>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</si>
  <si>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</si>
  <si>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</si>
  <si>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</si>
  <si>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</si>
  <si>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</si>
  <si>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</si>
  <si>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</si>
  <si>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</si>
  <si>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</si>
  <si>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</si>
  <si>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</si>
  <si>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</si>
  <si>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</si>
  <si>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</si>
  <si>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</si>
  <si>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</si>
  <si>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</si>
  <si>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</si>
  <si>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</si>
  <si>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</si>
  <si>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</si>
  <si>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</si>
  <si>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</si>
  <si>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</si>
  <si>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</si>
  <si>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</si>
  <si>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</si>
  <si>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</si>
  <si>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</si>
  <si>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</si>
  <si>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</si>
  <si>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</si>
  <si>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</si>
  <si>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</si>
  <si>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</si>
  <si>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</si>
  <si>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</si>
  <si>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</si>
  <si>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</si>
  <si>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</si>
  <si>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</si>
  <si>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</si>
  <si>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</si>
  <si>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</si>
  <si>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</si>
  <si>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</si>
  <si>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</si>
  <si>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</si>
  <si>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</si>
  <si>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</si>
  <si>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</si>
  <si>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</si>
  <si>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</si>
  <si>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</si>
  <si>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</si>
  <si>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</si>
  <si>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</si>
  <si>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</si>
  <si>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</si>
  <si>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</si>
  <si>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</si>
  <si>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</si>
  <si>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</si>
  <si>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</si>
  <si>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</si>
  <si>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</si>
  <si>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</si>
  <si>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</si>
  <si>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</si>
  <si>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</si>
  <si>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</si>
  <si>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</si>
  <si>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</si>
  <si>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</si>
  <si>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</si>
  <si>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</si>
  <si>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</si>
  <si>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</si>
  <si>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</si>
  <si>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</si>
  <si>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</si>
  <si>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</si>
  <si>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</si>
  <si>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</si>
  <si>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</si>
  <si>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</si>
  <si>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</si>
  <si>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</si>
  <si>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</si>
  <si>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</si>
  <si>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</si>
  <si>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</si>
  <si>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</si>
  <si>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</si>
  <si>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</si>
  <si>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</si>
  <si>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</si>
  <si>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</si>
  <si>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</si>
  <si>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</si>
  <si>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</si>
  <si>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</si>
  <si>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</si>
  <si>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</si>
  <si>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</si>
  <si>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</si>
  <si>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</si>
  <si>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</si>
  <si>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</si>
  <si>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</si>
  <si>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</si>
  <si>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</si>
  <si>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</si>
  <si>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</si>
  <si>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</si>
  <si>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</si>
  <si>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</si>
  <si>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</si>
  <si>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</si>
  <si>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</si>
  <si>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</si>
  <si>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</si>
  <si>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</si>
  <si>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</si>
  <si>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</si>
  <si>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</si>
  <si>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</si>
  <si>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</si>
  <si>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</si>
  <si>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</si>
  <si>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</si>
  <si>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</si>
  <si>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</si>
  <si>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</si>
  <si>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</si>
  <si>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</si>
  <si>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</si>
  <si>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</si>
  <si>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</si>
  <si>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</si>
  <si>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</si>
  <si>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</si>
  <si>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</si>
  <si>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</si>
  <si>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</si>
  <si>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</si>
  <si>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</si>
  <si>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</si>
  <si>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</si>
  <si>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</si>
  <si>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</si>
  <si>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</si>
  <si>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</si>
  <si>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</si>
  <si>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</si>
  <si>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</si>
  <si>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</si>
  <si>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</si>
  <si>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</si>
  <si>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</si>
  <si>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</si>
  <si>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</si>
  <si>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</si>
  <si>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</si>
  <si>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</si>
  <si>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</si>
  <si>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</si>
  <si>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</si>
  <si>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</si>
  <si>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</si>
  <si>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</si>
  <si>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</si>
  <si>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</si>
  <si>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</si>
  <si>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</si>
  <si>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</si>
  <si>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</si>
  <si>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</si>
  <si>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</si>
  <si>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</si>
  <si>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</si>
  <si>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</si>
  <si>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</si>
  <si>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</si>
  <si>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</si>
  <si>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</si>
  <si>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</si>
  <si>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</si>
  <si>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</si>
  <si>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</si>
  <si>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</si>
  <si>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</si>
  <si>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</si>
  <si>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</si>
  <si>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</si>
  <si>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</si>
  <si>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</si>
  <si>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</si>
  <si>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</si>
  <si>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</si>
  <si>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</si>
  <si>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</si>
  <si>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</si>
  <si>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</si>
  <si>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</si>
  <si>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</si>
  <si>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</si>
  <si>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</si>
  <si>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</si>
  <si>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</si>
  <si>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</si>
  <si>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</si>
  <si>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</si>
  <si>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</si>
  <si>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</si>
  <si>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</si>
  <si>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</si>
  <si>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</si>
  <si>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</si>
  <si>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</si>
  <si>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</si>
  <si>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</si>
  <si>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</si>
  <si>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</si>
  <si>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</si>
  <si>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</si>
  <si>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</si>
  <si>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</si>
  <si>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</si>
  <si>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</si>
  <si>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</si>
  <si>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</si>
  <si>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</si>
  <si>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</si>
  <si>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</si>
  <si>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</si>
  <si>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</si>
  <si>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</si>
  <si>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</si>
  <si>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</si>
  <si>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</si>
  <si>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</si>
  <si>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</si>
  <si>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</si>
  <si>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</si>
  <si>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</si>
  <si>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</si>
  <si>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</si>
  <si>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</si>
  <si>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</si>
  <si>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</si>
  <si>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</si>
  <si>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</si>
  <si>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</si>
  <si>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</si>
  <si>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</si>
  <si>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</si>
  <si>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</si>
  <si>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</si>
  <si>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</si>
  <si>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</si>
  <si>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</si>
  <si>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</si>
  <si>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</si>
  <si>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</si>
  <si>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</si>
  <si>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</si>
  <si>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</si>
  <si>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</si>
  <si>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</si>
  <si>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</si>
  <si>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</si>
  <si>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</si>
  <si>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</si>
  <si>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</si>
  <si>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</si>
  <si>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</si>
  <si>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</si>
  <si>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</si>
  <si>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</si>
  <si>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</si>
  <si>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</si>
  <si>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</si>
  <si>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</si>
  <si>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</si>
  <si>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</si>
  <si>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</si>
  <si>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</si>
  <si>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</si>
  <si>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</si>
  <si>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</si>
  <si>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</si>
  <si>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</si>
  <si>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</si>
  <si>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</si>
  <si>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</si>
  <si>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</si>
  <si>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</si>
  <si>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</si>
  <si>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</si>
  <si>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</si>
  <si>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</si>
  <si>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</si>
  <si>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</si>
  <si>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</si>
  <si>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</si>
  <si>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</si>
  <si>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</si>
  <si>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</si>
  <si>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</si>
  <si>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</si>
  <si>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</si>
  <si>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</si>
  <si>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</si>
  <si>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</si>
  <si>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</si>
  <si>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</si>
  <si>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</si>
  <si>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</si>
  <si>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</si>
  <si>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</si>
  <si>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</si>
  <si>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</si>
  <si>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</si>
  <si>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</si>
  <si>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</si>
  <si>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</si>
  <si>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</si>
  <si>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</si>
  <si>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</si>
  <si>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</si>
  <si>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</si>
  <si>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</si>
  <si>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</si>
  <si>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</si>
  <si>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</si>
  <si>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</si>
  <si>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</si>
  <si>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</si>
  <si>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</si>
  <si>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</si>
  <si>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</si>
  <si>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</si>
  <si>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</si>
  <si>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</si>
  <si>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</si>
  <si>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</si>
  <si>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</si>
  <si>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</si>
  <si>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</si>
  <si>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</si>
  <si>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</si>
  <si>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</si>
  <si>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</si>
  <si>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</si>
  <si>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</si>
  <si>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</si>
  <si>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</si>
  <si>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</si>
  <si>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</si>
  <si>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</si>
  <si>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</si>
  <si>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</si>
  <si>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</si>
  <si>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</si>
  <si>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</si>
  <si>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</si>
  <si>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</si>
  <si>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</si>
  <si>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</si>
  <si>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</si>
  <si>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</si>
  <si>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</si>
  <si>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</si>
  <si>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</si>
  <si>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</si>
  <si>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</si>
  <si>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</si>
  <si>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</si>
  <si>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</si>
  <si>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</si>
  <si>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</si>
  <si>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</si>
  <si>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</si>
  <si>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</si>
  <si>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</si>
  <si>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</si>
  <si>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</si>
  <si>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</si>
  <si>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</si>
  <si>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</si>
  <si>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</si>
  <si>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</si>
  <si>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</si>
  <si>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</si>
  <si>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</si>
  <si>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</si>
  <si>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</si>
  <si>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</si>
  <si>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</si>
  <si>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</si>
  <si>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</si>
  <si>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</si>
  <si>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</si>
  <si>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</si>
  <si>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</si>
  <si>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</si>
  <si>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</si>
  <si>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</si>
  <si>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</si>
  <si>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</si>
  <si>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</si>
  <si>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</si>
  <si>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</si>
  <si>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</si>
  <si>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</si>
  <si>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</si>
  <si>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</si>
  <si>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</si>
  <si>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</si>
  <si>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</si>
  <si>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</si>
  <si>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</si>
  <si>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</si>
  <si>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</si>
  <si>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</si>
  <si>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</si>
  <si>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</si>
  <si>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</si>
  <si>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</si>
  <si>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</si>
  <si>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</si>
  <si>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</si>
  <si>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</si>
  <si>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</si>
  <si>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</si>
  <si>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</si>
  <si>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</si>
  <si>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</si>
  <si>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</si>
  <si>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</si>
  <si>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</si>
  <si>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</si>
  <si>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</si>
  <si>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</si>
  <si>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</si>
  <si>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</si>
  <si>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</si>
  <si>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</si>
  <si>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</si>
  <si>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</si>
  <si>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</si>
  <si>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</si>
  <si>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</si>
  <si>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</si>
  <si>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</si>
  <si>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</si>
  <si>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</si>
  <si>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</si>
  <si>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</si>
  <si>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</si>
  <si>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</si>
  <si>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</si>
  <si>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</si>
  <si>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</si>
  <si>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</si>
  <si>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</si>
  <si>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</si>
  <si>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</si>
  <si>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</si>
  <si>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</si>
  <si>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</si>
  <si>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</si>
  <si>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</si>
  <si>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</si>
  <si>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</si>
  <si>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</si>
  <si>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</si>
  <si>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</si>
  <si>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</si>
  <si>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</si>
  <si>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</si>
  <si>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</si>
  <si>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</si>
  <si>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</si>
  <si>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</si>
  <si>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</si>
  <si>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</si>
  <si>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</si>
  <si>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</si>
  <si>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</si>
  <si>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</si>
  <si>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</si>
  <si>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</si>
  <si>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</si>
  <si>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</si>
  <si>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</si>
  <si>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</si>
  <si>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</si>
  <si>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</si>
  <si>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</si>
  <si>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</si>
  <si>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</si>
  <si>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</si>
  <si>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</si>
  <si>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</si>
  <si>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</si>
  <si>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</si>
  <si>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</si>
  <si>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</si>
  <si>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</si>
  <si>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</si>
  <si>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</si>
  <si>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</si>
  <si>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</si>
  <si>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</si>
  <si>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</si>
  <si>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</si>
  <si>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</si>
  <si>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</si>
  <si>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</si>
  <si>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</si>
  <si>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</si>
  <si>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</si>
  <si>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</si>
  <si>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</si>
  <si>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</si>
  <si>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</si>
  <si>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</si>
  <si>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</si>
  <si>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</si>
  <si>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</si>
  <si>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</si>
  <si>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</si>
  <si>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</si>
  <si>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</si>
  <si>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</si>
  <si>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</si>
  <si>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</si>
  <si>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</si>
  <si>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</si>
  <si>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</si>
  <si>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</si>
  <si>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</si>
  <si>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</si>
  <si>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</si>
  <si>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</si>
  <si>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</si>
  <si>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</si>
  <si>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</si>
  <si>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</si>
  <si>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</si>
  <si>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</si>
  <si>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</si>
  <si>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</si>
  <si>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</si>
  <si>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</si>
  <si>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</si>
  <si>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</si>
  <si>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</si>
  <si>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</si>
  <si>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</si>
  <si>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</si>
  <si>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</si>
  <si>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</si>
  <si>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</si>
  <si>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</si>
  <si>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</si>
  <si>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</si>
  <si>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</si>
  <si>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</si>
  <si>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</si>
  <si>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</si>
  <si>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</si>
  <si>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</si>
  <si>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</si>
  <si>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</si>
  <si>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</si>
  <si>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</si>
  <si>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</si>
  <si>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</si>
  <si>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</si>
  <si>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</si>
  <si>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</si>
  <si>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</si>
  <si>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</si>
  <si>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</si>
  <si>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</si>
  <si>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</si>
  <si>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</si>
  <si>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</si>
  <si>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</si>
  <si>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</si>
  <si>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</si>
  <si>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</si>
  <si>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</si>
  <si>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</si>
  <si>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</si>
  <si>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</si>
  <si>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</si>
  <si>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</si>
  <si>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</si>
  <si>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</si>
  <si>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</si>
  <si>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</si>
  <si>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</si>
  <si>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</si>
  <si>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</si>
  <si>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</si>
  <si>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</si>
  <si>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</si>
  <si>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</si>
  <si>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</si>
  <si>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</si>
  <si>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</si>
  <si>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</si>
  <si>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</si>
  <si>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</si>
  <si>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</si>
  <si>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</si>
  <si>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</si>
  <si>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</si>
  <si>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</si>
  <si>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</si>
  <si>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</si>
  <si>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</si>
  <si>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</si>
  <si>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</si>
  <si>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</si>
  <si>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</si>
  <si>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</si>
  <si>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</si>
  <si>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</si>
  <si>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</si>
  <si>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</si>
  <si>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</si>
  <si>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</si>
  <si>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</si>
  <si>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</si>
  <si>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</si>
  <si>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</si>
  <si>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</si>
  <si>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</si>
  <si>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</si>
  <si>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</si>
  <si>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</si>
  <si>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</si>
  <si>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</si>
  <si>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</si>
  <si>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</si>
  <si>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</si>
  <si>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</si>
  <si>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</si>
  <si>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</si>
  <si>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</si>
  <si>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</si>
  <si>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</si>
  <si>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</si>
  <si>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</si>
  <si>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</si>
  <si>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</si>
  <si>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</si>
  <si>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</si>
  <si>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</si>
  <si>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</si>
  <si>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</si>
  <si>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</si>
  <si>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</si>
  <si>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</si>
  <si>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</si>
  <si>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</si>
  <si>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</si>
  <si>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</si>
  <si>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</si>
  <si>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</si>
  <si>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</si>
  <si>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</si>
  <si>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</si>
  <si>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</si>
  <si>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</si>
  <si>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</si>
  <si>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</si>
  <si>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</si>
  <si>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</si>
  <si>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</si>
  <si>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</si>
  <si>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</si>
  <si>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</si>
  <si>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</si>
  <si>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</si>
  <si>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</si>
  <si>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</si>
  <si>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</si>
  <si>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</si>
  <si>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</si>
  <si>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</si>
  <si>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</si>
  <si>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</si>
  <si>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</si>
  <si>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</si>
  <si>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</si>
  <si>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</si>
  <si>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</si>
  <si>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</si>
  <si>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</si>
  <si>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</si>
  <si>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</si>
  <si>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</si>
  <si>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</si>
  <si>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</si>
  <si>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</si>
  <si>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</si>
  <si>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</si>
  <si>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</si>
  <si>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</si>
  <si>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</si>
  <si>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</si>
  <si>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</si>
  <si>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</si>
  <si>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</si>
  <si>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</si>
  <si>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</si>
  <si>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</si>
  <si>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</si>
  <si>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</si>
  <si>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</si>
  <si>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</si>
  <si>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</si>
  <si>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</si>
  <si>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</si>
  <si>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</si>
  <si>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</si>
  <si>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</si>
  <si>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</si>
  <si>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</si>
  <si>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</si>
  <si>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</si>
  <si>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</si>
  <si>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</si>
  <si>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</si>
  <si>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</si>
  <si>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</si>
  <si>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</si>
  <si>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</si>
  <si>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</si>
  <si>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</si>
  <si>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</si>
  <si>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</si>
  <si>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</si>
  <si>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</si>
  <si>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</si>
  <si>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</si>
  <si>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</si>
  <si>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</si>
  <si>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</si>
  <si>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</si>
  <si>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</si>
  <si>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</si>
  <si>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</si>
  <si>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</si>
  <si>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</si>
  <si>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</si>
  <si>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</si>
  <si>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</si>
  <si>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</si>
  <si>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</si>
  <si>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</si>
  <si>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</si>
  <si>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</si>
  <si>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</si>
  <si>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</si>
  <si>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</si>
  <si>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</si>
  <si>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</si>
  <si>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</si>
  <si>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</si>
  <si>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</si>
  <si>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</si>
  <si>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</si>
  <si>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</si>
  <si>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</si>
  <si>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</si>
  <si>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</si>
  <si>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</si>
  <si>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</si>
  <si>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</si>
  <si>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</si>
  <si>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</si>
  <si>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</si>
  <si>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</si>
  <si>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</si>
  <si>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</si>
  <si>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</si>
  <si>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</si>
  <si>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</si>
  <si>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</si>
  <si>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</si>
  <si>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</si>
  <si>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</si>
  <si>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</si>
  <si>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</si>
  <si>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</si>
  <si>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</si>
  <si>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</si>
  <si>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</si>
  <si>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</si>
  <si>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</si>
  <si>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</si>
  <si>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</si>
  <si>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</si>
  <si>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</si>
  <si>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</si>
  <si>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</si>
  <si>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</si>
  <si>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</si>
  <si>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</si>
  <si>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</si>
  <si>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</si>
  <si>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</si>
  <si>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</si>
  <si>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</si>
  <si>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</si>
  <si>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</si>
  <si>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</si>
  <si>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</si>
  <si>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</si>
  <si>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</si>
  <si>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</si>
  <si>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</si>
  <si>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</si>
  <si>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</si>
  <si>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</si>
  <si>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</si>
  <si>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</si>
  <si>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</si>
  <si>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</si>
  <si>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</si>
  <si>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</si>
  <si>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</si>
  <si>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</si>
  <si>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</si>
  <si>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</si>
  <si>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</si>
  <si>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</si>
  <si>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</si>
  <si>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</si>
  <si>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</si>
  <si>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</si>
  <si>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</si>
  <si>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</si>
  <si>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</si>
  <si>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</si>
  <si>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</si>
  <si>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</si>
  <si>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</si>
  <si>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</si>
  <si>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</si>
  <si>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</si>
  <si>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</si>
  <si>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</si>
  <si>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</si>
  <si>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</si>
  <si>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</si>
  <si>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</si>
  <si>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</si>
  <si>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</si>
  <si>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</si>
  <si>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</si>
  <si>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</si>
  <si>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</si>
  <si>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</si>
  <si>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</si>
  <si>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</si>
  <si>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</si>
  <si>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</si>
  <si>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</si>
  <si>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</si>
  <si>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</si>
  <si>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</si>
  <si>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</si>
  <si>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</si>
  <si>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</si>
  <si>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</si>
  <si>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</si>
  <si>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</si>
  <si>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</si>
  <si>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</si>
  <si>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</si>
  <si>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</si>
  <si>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</si>
  <si>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</si>
  <si>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</si>
  <si>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</si>
  <si>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</si>
  <si>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</si>
  <si>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</si>
  <si>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</si>
  <si>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</si>
  <si>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</si>
  <si>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</si>
  <si>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</si>
  <si>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</si>
  <si>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</si>
  <si>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</si>
  <si>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</si>
  <si>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</si>
  <si>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</si>
  <si>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</si>
  <si>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</si>
  <si>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</si>
  <si>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</si>
  <si>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</si>
  <si>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</si>
  <si>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</si>
  <si>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</si>
  <si>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</si>
  <si>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</si>
  <si>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</si>
  <si>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</si>
  <si>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</si>
  <si>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</si>
  <si>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</si>
  <si>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</si>
  <si>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</si>
  <si>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</si>
  <si>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</si>
  <si>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</si>
  <si>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</si>
  <si>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</si>
  <si>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</si>
  <si>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</si>
  <si>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</si>
  <si>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</si>
  <si>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</si>
  <si>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</si>
  <si>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</si>
  <si>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</si>
  <si>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</si>
  <si>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</si>
  <si>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</si>
  <si>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</si>
  <si>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</si>
  <si>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</si>
  <si>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</si>
  <si>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</si>
  <si>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</si>
  <si>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</si>
  <si>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</si>
  <si>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</si>
  <si>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</si>
  <si>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</si>
  <si>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</si>
  <si>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</si>
  <si>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</si>
  <si>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</si>
  <si>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</si>
  <si>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</si>
  <si>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</si>
  <si>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</si>
  <si>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</si>
  <si>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</si>
  <si>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</si>
  <si>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</si>
  <si>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</si>
  <si>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</si>
  <si>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</si>
  <si>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</si>
  <si>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</si>
  <si>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</si>
  <si>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</si>
  <si>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</si>
  <si>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</si>
  <si>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</si>
  <si>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</si>
  <si>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</si>
  <si>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</si>
  <si>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</si>
  <si>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</si>
  <si>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</si>
  <si>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</si>
  <si>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</si>
  <si>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</si>
  <si>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</si>
  <si>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</si>
  <si>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</si>
  <si>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</si>
  <si>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</si>
  <si>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</si>
  <si>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</si>
  <si>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</si>
  <si>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</si>
  <si>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</si>
  <si>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</si>
  <si>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</si>
  <si>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</si>
  <si>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</si>
  <si>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</si>
  <si>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</si>
  <si>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</si>
  <si>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</si>
  <si>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</si>
  <si>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</si>
  <si>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</si>
  <si>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</si>
  <si>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</si>
  <si>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</si>
  <si>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</si>
  <si>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</si>
  <si>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</si>
  <si>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</si>
  <si>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</si>
  <si>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</si>
  <si>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</si>
  <si>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</si>
  <si>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</si>
  <si>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</si>
  <si>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</si>
  <si>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</si>
  <si>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</si>
  <si>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</si>
  <si>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</si>
  <si>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</si>
  <si>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</si>
  <si>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</si>
  <si>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</si>
  <si>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</si>
  <si>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</si>
  <si>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</si>
  <si>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</si>
  <si>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</si>
  <si>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</si>
  <si>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</si>
  <si>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</si>
  <si>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</si>
  <si>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</si>
  <si>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</si>
  <si>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</si>
  <si>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</si>
  <si>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</si>
  <si>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</si>
  <si>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</si>
  <si>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</si>
  <si>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</si>
  <si>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</si>
  <si>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</si>
  <si>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</si>
  <si>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</si>
  <si>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</si>
  <si>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</si>
  <si>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</si>
  <si>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</si>
  <si>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</si>
  <si>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</si>
  <si>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</si>
  <si>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</si>
  <si>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</si>
  <si>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</si>
  <si>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</si>
  <si>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</si>
  <si>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</si>
  <si>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</si>
  <si>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</si>
  <si>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</si>
  <si>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</si>
  <si>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</si>
  <si>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</si>
  <si>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</si>
  <si>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</si>
  <si>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</si>
  <si>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</si>
  <si>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</si>
  <si>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</si>
  <si>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</si>
  <si>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</si>
  <si>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</si>
  <si>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</si>
  <si>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</si>
  <si>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</si>
  <si>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</si>
  <si>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</si>
  <si>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</si>
  <si>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</si>
  <si>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</si>
  <si>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</si>
  <si>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</si>
  <si>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</si>
  <si>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</si>
  <si>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</si>
  <si>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</si>
  <si>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</si>
  <si>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</si>
  <si>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</si>
  <si>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</si>
  <si>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</si>
  <si>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</si>
  <si>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</si>
  <si>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</si>
  <si>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</si>
  <si>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</si>
  <si>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</si>
  <si>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</si>
  <si>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</si>
  <si>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</si>
  <si>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</si>
  <si>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</si>
  <si>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</si>
  <si>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</si>
  <si>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</si>
  <si>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</si>
  <si>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</si>
  <si>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</si>
  <si>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</si>
  <si>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</si>
  <si>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</si>
  <si>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</si>
  <si>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</si>
  <si>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</si>
  <si>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</si>
  <si>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</si>
  <si>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</si>
  <si>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</si>
  <si>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</si>
  <si>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</si>
  <si>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</si>
  <si>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</si>
  <si>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</si>
  <si>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</si>
  <si>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</si>
  <si>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</si>
  <si>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</si>
  <si>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</si>
  <si>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</si>
  <si>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</si>
  <si>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</si>
  <si>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</si>
  <si>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</si>
  <si>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</si>
  <si>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</si>
  <si>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</si>
  <si>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</si>
  <si>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</si>
  <si>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</si>
  <si>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</si>
  <si>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</si>
  <si>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</si>
  <si>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</si>
  <si>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</si>
  <si>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</si>
  <si>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</si>
  <si>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</si>
  <si>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</si>
  <si>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</si>
  <si>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</si>
  <si>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</si>
  <si>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</si>
  <si>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</si>
  <si>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</si>
  <si>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</si>
  <si>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</si>
  <si>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</si>
  <si>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</si>
  <si>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</si>
  <si>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</si>
  <si>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</si>
  <si>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</si>
  <si>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</si>
  <si>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</si>
  <si>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</si>
  <si>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</si>
  <si>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</si>
  <si>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</si>
  <si>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</si>
  <si>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</si>
  <si>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</si>
  <si>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</si>
  <si>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</si>
  <si>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</si>
  <si>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</si>
  <si>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</si>
  <si>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</si>
  <si>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</si>
  <si>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</si>
  <si>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</si>
  <si>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</si>
  <si>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</si>
  <si>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</si>
  <si>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</si>
  <si>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</si>
  <si>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</si>
  <si>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</si>
  <si>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</si>
  <si>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</si>
  <si>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</si>
  <si>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</si>
  <si>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</si>
  <si>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</si>
  <si>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</si>
  <si>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</si>
  <si>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</si>
  <si>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</si>
  <si>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</si>
  <si>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</si>
  <si>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</si>
  <si>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</si>
  <si>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</si>
  <si>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</si>
  <si>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</si>
  <si>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</si>
  <si>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</si>
  <si>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</si>
  <si>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</si>
  <si>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</si>
  <si>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</si>
  <si>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</si>
  <si>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</si>
  <si>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</si>
  <si>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</si>
  <si>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</si>
  <si>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</si>
  <si>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</si>
  <si>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</si>
  <si>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</si>
  <si>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</si>
  <si>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</si>
  <si>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</si>
  <si>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</si>
  <si>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</si>
  <si>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</si>
  <si>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</si>
  <si>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</si>
  <si>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</si>
  <si>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</si>
  <si>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</si>
  <si>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</si>
  <si>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</si>
  <si>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</si>
  <si>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</si>
  <si>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</si>
  <si>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</si>
  <si>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</si>
  <si>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</si>
  <si>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</si>
  <si>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</si>
  <si>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</si>
  <si>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</si>
  <si>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</si>
  <si>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</si>
  <si>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</si>
  <si>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</si>
  <si>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</si>
  <si>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</si>
  <si>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</si>
  <si>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</si>
  <si>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</si>
  <si>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</si>
  <si>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</si>
  <si>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</si>
  <si>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</si>
  <si>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</si>
  <si>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</si>
  <si>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</si>
  <si>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</si>
  <si>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</si>
  <si>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</si>
  <si>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</si>
  <si>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</si>
  <si>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</si>
  <si>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</si>
  <si>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</si>
  <si>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</si>
  <si>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</si>
  <si>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</si>
  <si>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</si>
  <si>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</si>
  <si>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</si>
  <si>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</si>
  <si>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</si>
  <si>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</si>
  <si>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</si>
  <si>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</si>
  <si>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</si>
  <si>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</si>
  <si>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</si>
  <si>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</si>
  <si>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</si>
  <si>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</si>
  <si>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</si>
  <si>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</si>
  <si>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</si>
  <si>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</si>
  <si>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</si>
  <si>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</si>
  <si>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</si>
  <si>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</si>
  <si>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</si>
  <si>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</si>
  <si>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</si>
  <si>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</si>
  <si>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</si>
  <si>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</si>
  <si>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</si>
  <si>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</si>
  <si>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</si>
  <si>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</si>
  <si>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</si>
  <si>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</si>
  <si>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</si>
  <si>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</si>
  <si>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</si>
  <si>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</si>
  <si>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</si>
  <si>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</si>
  <si>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</si>
  <si>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</si>
  <si>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</si>
  <si>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</si>
  <si>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</si>
  <si>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</si>
  <si>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</si>
  <si>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</si>
  <si>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</si>
  <si>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</si>
  <si>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</si>
  <si>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</si>
  <si>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</si>
  <si>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</si>
  <si>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</si>
  <si>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</si>
  <si>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</si>
  <si>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</si>
  <si>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</si>
  <si>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</si>
  <si>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</si>
  <si>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</si>
  <si>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</si>
  <si>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</si>
  <si>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</si>
  <si>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</si>
  <si>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t>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t>
  </si>
  <si>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</si>
  <si>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</si>
  <si>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</si>
  <si>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</si>
  <si>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</si>
  <si>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</si>
  <si>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</si>
  <si>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</si>
  <si>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</si>
  <si>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</si>
  <si>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</si>
  <si>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</si>
  <si>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</si>
  <si>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</si>
  <si>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</si>
  <si>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</si>
  <si>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</si>
  <si>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</si>
  <si>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</si>
  <si>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</si>
  <si>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</si>
  <si>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Instructure's Security Team scans the Impact platform for vulnerabilities every week. Application dependencies are checked prior to new releases.</t>
  </si>
  <si>
    <t>Impact has not received a third party security assessment in the last year, however, included in our third-party testing program is enterprise testing of our own security program, platforms, and infrastructure. A point-in-time penetration test for Impact is scheduled for Q4 2022.</t>
  </si>
  <si>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t>
    </r>
    <r>
      <rPr>
        <sz val="11"/>
        <color rgb="FF000000"/>
        <rFont val="Verdana"/>
        <family val="2"/>
      </rPr>
      <t xml:space="preserve">
</t>
    </r>
    <r>
      <rPr>
        <sz val="11"/>
        <color rgb="FF000000"/>
        <rFont val="Verdana"/>
        <family val="2"/>
      </rPr>
      <t>In brief, Instructure's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</si>
  <si>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</si>
  <si>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</si>
  <si>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</si>
  <si>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</si>
  <si>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</si>
  <si>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</si>
  <si>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</si>
  <si>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</si>
  <si>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</si>
  <si>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</si>
  <si>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</si>
  <si>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</si>
  <si>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09/28/2022</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</si>
  <si>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</si>
  <si>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t xml:space="preserve">Impact can support hosting and storage in the following regions across the globe:
    • USA: Oregon and Virginia
    • Europe: Frankfurt
    • Canada: Central
    • UK: London
    • Asia: Singapore / Mumbai
    • Australia: Sydney
</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</si>
  <si>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</si>
  <si>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</si>
  <si>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</si>
  <si>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</si>
  <si>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</si>
  <si>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</si>
  <si>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</si>
  <si>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</si>
  <si>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</si>
  <si>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</si>
  <si>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</si>
  <si>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</si>
  <si>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</si>
  <si>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System logs are retained for 1 month. The audit information listed can be provided on request but not available in-system as yet.</t>
  </si>
  <si>
    <t>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t>
  </si>
  <si>
    <t>Two-factor authentication can be enabled in account settings and utilizes an additional OTP code, configurable via an authenticator app such as Google Authenticator.</t>
  </si>
  <si>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</si>
  <si>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</si>
  <si>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We anticipate Impact will be substantially conformant with WCAG 2.1AA by Q4 of 2023, followed by an external audit by WebAim. We will then publish an updated VPAT.</t>
  </si>
  <si>
    <t>Instructure is committed to ensuring its products are inclusive and meet the diverse accessibility needs of our users, however, we are yet to meet the WCAG 2.1 AA standard with Impact. We anticipate that Impact will be fully compliant with WCAG 2.1AA by Q4 of 2023, following an external audit by WebAim.</t>
  </si>
  <si>
    <t>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2023. Then, we will conduct a full internal audit, verify via third-party testing, and publish a 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</si>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</sst>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5"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0.7441860465116279</c:v>
                </c:pt>
                <c:pt idx="2">
                  <c:v>0</c:v>
                </c:pt>
                <c:pt idx="3">
                  <c:v>1</c:v>
                </c:pt>
                <c:pt idx="4">
                  <c:v>0.3783783783783784</c:v>
                </c:pt>
                <c:pt idx="5">
                  <c:v>0.7857142857142857</c:v>
                </c:pt>
                <c:pt idx="6">
                  <c:v>0.45454545454545453</c:v>
                </c:pt>
                <c:pt idx="7">
                  <c:v>0.75</c:v>
                </c:pt>
                <c:pt idx="8">
                  <c:v>0.25806451612903225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6"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7" t="s">
        <v>945</v>
      </c>
      <c r="B1" s="288"/>
      <c r="C1" s="288"/>
      <c r="D1" s="288"/>
      <c r="E1" s="288"/>
      <c r="F1" s="289"/>
      <c r="G1" s="290" t="str">
        <f>'HECVAT - Lite'!E1</f>
        <v>Version 3.01</v>
      </c>
      <c r="H1" s="291"/>
      <c r="I1" s="7"/>
      <c r="J1" s="7"/>
      <c r="K1" s="7"/>
      <c r="L1" s="7"/>
      <c r="M1" s="7"/>
      <c r="N1" s="7"/>
      <c r="O1" s="7"/>
      <c r="P1" s="7"/>
      <c r="Q1" s="7"/>
      <c r="R1" s="7"/>
      <c r="S1" s="7"/>
      <c r="T1" s="7"/>
      <c r="U1" s="7"/>
      <c r="V1" s="7"/>
      <c r="W1" s="7"/>
      <c r="X1" s="7"/>
      <c r="Y1" s="7"/>
      <c r="Z1" s="7"/>
    </row>
    <row r="2" spans="1:26" ht="25.5" customHeight="1" x14ac:dyDescent="0.2">
      <c r="A2" s="292"/>
      <c r="B2" s="221"/>
      <c r="C2" s="221"/>
      <c r="D2" s="221"/>
      <c r="E2" s="221"/>
      <c r="F2" s="221"/>
      <c r="G2" s="221"/>
      <c r="H2" s="277"/>
      <c r="I2" s="7"/>
      <c r="J2" s="7"/>
      <c r="K2" s="7"/>
      <c r="L2" s="7"/>
      <c r="M2" s="7"/>
      <c r="N2" s="7"/>
      <c r="O2" s="7"/>
      <c r="P2" s="7"/>
      <c r="Q2" s="7"/>
      <c r="R2" s="7"/>
      <c r="S2" s="7"/>
      <c r="T2" s="7"/>
      <c r="U2" s="7"/>
      <c r="V2" s="7"/>
      <c r="W2" s="7"/>
      <c r="X2" s="7"/>
      <c r="Y2" s="7"/>
      <c r="Z2" s="7"/>
    </row>
    <row r="3" spans="1:26" ht="32.25" customHeight="1" x14ac:dyDescent="0.2">
      <c r="A3" s="124" t="s">
        <v>946</v>
      </c>
      <c r="B3" s="223" t="str">
        <f>'HECVAT - Lite'!C6</f>
        <v>Instructure</v>
      </c>
      <c r="C3" s="219"/>
      <c r="D3" s="8" t="s">
        <v>947</v>
      </c>
      <c r="E3" s="223" t="str">
        <f>'HECVAT - Lite'!C7</f>
        <v>Impact</v>
      </c>
      <c r="F3" s="221"/>
      <c r="G3" s="221"/>
      <c r="H3" s="277"/>
    </row>
    <row r="4" spans="1:26" ht="32.25" customHeight="1" x14ac:dyDescent="0.2">
      <c r="A4" s="125" t="s">
        <v>948</v>
      </c>
      <c r="B4" s="276" t="str">
        <f>'HECVAT - Lite'!C8</f>
        <v>Impact helps institutions improve technology adoption and evaluate the impact of educational technology, while helping faculty and students seamlessly navigate new platforms.</v>
      </c>
      <c r="C4" s="221"/>
      <c r="D4" s="221"/>
      <c r="E4" s="221"/>
      <c r="F4" s="221"/>
      <c r="G4" s="221"/>
      <c r="H4" s="277"/>
    </row>
    <row r="5" spans="1:26" ht="36" customHeight="1" x14ac:dyDescent="0.2">
      <c r="A5" s="278"/>
      <c r="B5" s="245"/>
      <c r="C5" s="217"/>
      <c r="D5" s="282" t="s">
        <v>949</v>
      </c>
      <c r="E5" s="219"/>
      <c r="F5" s="283"/>
      <c r="G5" s="245"/>
      <c r="H5" s="284"/>
    </row>
    <row r="6" spans="1:26" ht="35.25" customHeight="1" thickBot="1" x14ac:dyDescent="0.25">
      <c r="A6" s="279"/>
      <c r="B6" s="280"/>
      <c r="C6" s="281"/>
      <c r="D6" s="126">
        <f>Values!J8</f>
        <v>0.69230769230769229</v>
      </c>
      <c r="E6" s="127" t="str">
        <f>IF(D6&gt;=0.9,"A",IF(D6&gt;=0.8,"B",IF(D6&gt;=0.7,"C",IF(D6&gt;=0.6,"D","F"))))</f>
        <v>D</v>
      </c>
      <c r="F6" s="285"/>
      <c r="G6" s="280"/>
      <c r="H6" s="286"/>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0.7441860465116279</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0.25806451612903225</v>
      </c>
      <c r="C15" s="136">
        <f t="shared" ref="C15:G15" si="4">IF(AND(C$8&lt;$B15,$B15&lt;=C$9),$B15,"")</f>
        <v>0.25806451612903225</v>
      </c>
      <c r="D15" s="136" t="str">
        <f t="shared" si="4"/>
        <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3" t="s">
        <v>955</v>
      </c>
      <c r="B20" s="250"/>
      <c r="C20" s="250"/>
      <c r="D20" s="250"/>
      <c r="E20" s="250"/>
      <c r="F20" s="250"/>
      <c r="G20" s="250"/>
      <c r="H20" s="251"/>
    </row>
    <row r="21" spans="1:26" ht="36" customHeight="1" thickBot="1" x14ac:dyDescent="0.25">
      <c r="A21" s="274"/>
      <c r="B21" s="250"/>
      <c r="C21" s="251"/>
      <c r="D21" s="275" t="s">
        <v>162</v>
      </c>
      <c r="E21" s="250"/>
      <c r="F21" s="250"/>
      <c r="G21" s="250"/>
      <c r="H21" s="251"/>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70" t="str">
        <f>IFERROR(IF(D23="N/A","N/A",VLOOKUP(D23,'Crosswalk Detail'!A:B,2,FALSE)),"")</f>
        <v>Monitoring and review of supplier services</v>
      </c>
      <c r="F23" s="271"/>
      <c r="G23" s="271"/>
      <c r="H23" s="272"/>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70" t="str">
        <f>IFERROR(IF(D24="N/A","N/A",VLOOKUP(D24,'Crosswalk Detail'!A:B,2,FALSE)),"")</f>
        <v>Secure development policy</v>
      </c>
      <c r="F24" s="271"/>
      <c r="G24" s="271"/>
      <c r="H24" s="272"/>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143" t="str">
        <f>IFERROR(IF(VLOOKUP(A25,'High Risk Non-Compliant'!B:K,$E$22,FALSE)=0,"N/A",VLOOKUP(A25,'High Risk Non-Compliant'!B:K,$E$22,FALSE)),"")</f>
        <v>18.1.1</v>
      </c>
      <c r="E25" s="270" t="str">
        <f>IFERROR(IF(D25="N/A","N/A",VLOOKUP(D25,'Crosswalk Detail'!A:B,2,FALSE)),"")</f>
        <v>Identification of applicable legislation and contractual requirements</v>
      </c>
      <c r="F25" s="271"/>
      <c r="G25" s="271"/>
      <c r="H25" s="272"/>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70" t="str">
        <f>IFERROR(IF(D26="N/A","N/A",VLOOKUP(D26,'Crosswalk Detail'!A:B,2,FALSE)),"")</f>
        <v>Privacy and protection of personally identifiable information</v>
      </c>
      <c r="F26" s="271"/>
      <c r="G26" s="271"/>
      <c r="H26" s="272"/>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70" t="str">
        <f>IFERROR(IF(D27="N/A","N/A",VLOOKUP(D27,'Crosswalk Detail'!A:B,2,FALSE)),"")</f>
        <v/>
      </c>
      <c r="F27" s="271"/>
      <c r="G27" s="271"/>
      <c r="H27" s="272"/>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70" t="str">
        <f>IFERROR(IF(D28="N/A","N/A",VLOOKUP(D28,'Crosswalk Detail'!A:B,2,FALSE)),"")</f>
        <v>User access provisioning</v>
      </c>
      <c r="F28" s="271"/>
      <c r="G28" s="271"/>
      <c r="H28" s="272"/>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70" t="str">
        <f>IFERROR(IF(D29="N/A","N/A",VLOOKUP(D29,'Crosswalk Detail'!A:B,2,FALSE)),"")</f>
        <v>Documented operating procedures</v>
      </c>
      <c r="F29" s="271"/>
      <c r="G29" s="271"/>
      <c r="H29" s="272"/>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70" t="str">
        <f>IFERROR(IF(D30="N/A","N/A",VLOOKUP(D30,'Crosswalk Detail'!A:B,2,FALSE)),"")</f>
        <v>Secure system engineering principles</v>
      </c>
      <c r="F30" s="271"/>
      <c r="G30" s="271"/>
      <c r="H30" s="272"/>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70" t="str">
        <f>IFERROR(IF(D31="N/A","N/A",VLOOKUP(D31,'Crosswalk Detail'!A:B,2,FALSE)),"")</f>
        <v/>
      </c>
      <c r="F31" s="271"/>
      <c r="G31" s="271"/>
      <c r="H31" s="272"/>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70" t="str">
        <f>IFERROR(IF(D32="N/A","N/A",VLOOKUP(D32,'Crosswalk Detail'!A:B,2,FALSE)),"")</f>
        <v/>
      </c>
      <c r="F32" s="271"/>
      <c r="G32" s="271"/>
      <c r="H32" s="272"/>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70" t="str">
        <f>IFERROR(IF(D33="N/A","N/A",VLOOKUP(D33,'Crosswalk Detail'!A:B,2,FALSE)),"")</f>
        <v>Management of removable media</v>
      </c>
      <c r="F33" s="271"/>
      <c r="G33" s="271"/>
      <c r="H33" s="272"/>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70" t="str">
        <f>IFERROR(IF(D34="N/A","N/A",VLOOKUP(D34,'Crosswalk Detail'!A:B,2,FALSE)),"")</f>
        <v/>
      </c>
      <c r="F34" s="271"/>
      <c r="G34" s="271"/>
      <c r="H34" s="272"/>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London
    • Asia: Singapore / Mumbai
    • Australia: Sydney
</v>
      </c>
      <c r="D35" s="143" t="str">
        <f>IFERROR(IF(VLOOKUP(A35,'High Risk Non-Compliant'!B:K,$E$22,FALSE)=0,"N/A",VLOOKUP(A35,'High Risk Non-Compliant'!B:K,$E$22,FALSE)),"")</f>
        <v>11.1.1</v>
      </c>
      <c r="E35" s="270" t="str">
        <f>IFERROR(IF(D35="N/A","N/A",VLOOKUP(D35,'Crosswalk Detail'!A:B,2,FALSE)),"")</f>
        <v>Physical security perimeter</v>
      </c>
      <c r="F35" s="271"/>
      <c r="G35" s="271"/>
      <c r="H35" s="272"/>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70" t="str">
        <f>IFERROR(IF(D36="N/A","N/A",VLOOKUP(D36,'Crosswalk Detail'!A:B,2,FALSE)),"")</f>
        <v>Physical security perimeter</v>
      </c>
      <c r="F36" s="271"/>
      <c r="G36" s="271"/>
      <c r="H36" s="272"/>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70" t="str">
        <f>IFERROR(IF(D37="N/A","N/A",VLOOKUP(D37,'Crosswalk Detail'!A:B,2,FALSE)),"")</f>
        <v>Physical security perimeter; Physical entry controls</v>
      </c>
      <c r="F37" s="271"/>
      <c r="G37" s="271"/>
      <c r="H37" s="272"/>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70" t="str">
        <f>IFERROR(IF(D38="N/A","N/A",VLOOKUP(D38,'Crosswalk Detail'!A:B,2,FALSE)),"")</f>
        <v/>
      </c>
      <c r="F38" s="271"/>
      <c r="G38" s="271"/>
      <c r="H38" s="272"/>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70" t="str">
        <f>IFERROR(IF(D39="N/A","N/A",VLOOKUP(D39,'Crosswalk Detail'!A:B,2,FALSE)),"")</f>
        <v/>
      </c>
      <c r="F39" s="271"/>
      <c r="G39" s="271"/>
      <c r="H39" s="272"/>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70" t="str">
        <f>IFERROR(IF(D40="N/A","N/A",VLOOKUP(D40,'Crosswalk Detail'!A:B,2,FALSE)),"")</f>
        <v/>
      </c>
      <c r="F40" s="271"/>
      <c r="G40" s="271"/>
      <c r="H40" s="272"/>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70" t="str">
        <f>IFERROR(IF(D41="N/A","N/A",VLOOKUP(D41,'Crosswalk Detail'!A:B,2,FALSE)),"")</f>
        <v/>
      </c>
      <c r="F41" s="271"/>
      <c r="G41" s="271"/>
      <c r="H41" s="272"/>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70" t="str">
        <f>IFERROR(IF(D42="N/A","N/A",VLOOKUP(D42,'Crosswalk Detail'!A:B,2,FALSE)),"")</f>
        <v/>
      </c>
      <c r="F42" s="271"/>
      <c r="G42" s="271"/>
      <c r="H42" s="272"/>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70" t="str">
        <f>IFERROR(IF(D43="N/A","N/A",VLOOKUP(D43,'Crosswalk Detail'!A:B,2,FALSE)),"")</f>
        <v/>
      </c>
      <c r="F43" s="271"/>
      <c r="G43" s="271"/>
      <c r="H43" s="272"/>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70" t="str">
        <f>IFERROR(IF(D44="N/A","N/A",VLOOKUP(D44,'Crosswalk Detail'!A:B,2,FALSE)),"")</f>
        <v/>
      </c>
      <c r="F44" s="271"/>
      <c r="G44" s="271"/>
      <c r="H44" s="272"/>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70" t="str">
        <f>IFERROR(IF(D45="N/A","N/A",VLOOKUP(D45,'Crosswalk Detail'!A:B,2,FALSE)),"")</f>
        <v/>
      </c>
      <c r="F45" s="271"/>
      <c r="G45" s="271"/>
      <c r="H45" s="272"/>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70" t="str">
        <f>IFERROR(IF(D46="N/A","N/A",VLOOKUP(D46,'Crosswalk Detail'!A:B,2,FALSE)),"")</f>
        <v/>
      </c>
      <c r="F46" s="271"/>
      <c r="G46" s="271"/>
      <c r="H46" s="272"/>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70" t="str">
        <f>IFERROR(IF(D47="N/A","N/A",VLOOKUP(D47,'Crosswalk Detail'!A:B,2,FALSE)),"")</f>
        <v/>
      </c>
      <c r="F47" s="271"/>
      <c r="G47" s="271"/>
      <c r="H47" s="272"/>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70" t="str">
        <f>IFERROR(IF(D48="N/A","N/A",VLOOKUP(D48,'Crosswalk Detail'!A:B,2,FALSE)),"")</f>
        <v/>
      </c>
      <c r="F48" s="271"/>
      <c r="G48" s="271"/>
      <c r="H48" s="272"/>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70" t="str">
        <f>IFERROR(IF(D49="N/A","N/A",VLOOKUP(D49,'Crosswalk Detail'!A:B,2,FALSE)),"")</f>
        <v/>
      </c>
      <c r="F49" s="271"/>
      <c r="G49" s="271"/>
      <c r="H49" s="272"/>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70" t="str">
        <f>IFERROR(IF(D50="N/A","N/A",VLOOKUP(D50,'Crosswalk Detail'!A:B,2,FALSE)),"")</f>
        <v/>
      </c>
      <c r="F50" s="271"/>
      <c r="G50" s="271"/>
      <c r="H50" s="272"/>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70" t="str">
        <f>IFERROR(IF(D51="N/A","N/A",VLOOKUP(D51,'Crosswalk Detail'!A:B,2,FALSE)),"")</f>
        <v/>
      </c>
      <c r="F51" s="271"/>
      <c r="G51" s="271"/>
      <c r="H51" s="272"/>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70" t="str">
        <f>IFERROR(IF(D52="N/A","N/A",VLOOKUP(D52,'Crosswalk Detail'!A:B,2,FALSE)),"")</f>
        <v/>
      </c>
      <c r="F52" s="271"/>
      <c r="G52" s="271"/>
      <c r="H52" s="272"/>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70" t="str">
        <f>IFERROR(IF(D53="N/A","N/A",VLOOKUP(D53,'Crosswalk Detail'!A:B,2,FALSE)),"")</f>
        <v/>
      </c>
      <c r="F53" s="271"/>
      <c r="G53" s="271"/>
      <c r="H53" s="272"/>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70" t="str">
        <f>IFERROR(IF(D54="N/A","N/A",VLOOKUP(D54,'Crosswalk Detail'!A:B,2,FALSE)),"")</f>
        <v/>
      </c>
      <c r="F54" s="271"/>
      <c r="G54" s="271"/>
      <c r="H54" s="27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160</v>
      </c>
      <c r="H3" s="160">
        <f>SUMIFS(Questions!S:S,Questions!B:B,D3)</f>
        <v>215</v>
      </c>
      <c r="I3" s="163">
        <f t="shared" si="0"/>
        <v>0.7441860465116279</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100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0.69230769230769229</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40</v>
      </c>
      <c r="H10" s="160">
        <f>SUMIFS(Questions!S:S,Questions!B:B,D10)</f>
        <v>155</v>
      </c>
      <c r="I10" s="163">
        <f t="shared" si="2"/>
        <v>0.25806451612903225</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1215</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70"/>
      <c r="E1" s="170"/>
      <c r="F1" s="170"/>
      <c r="G1" s="170"/>
      <c r="H1" s="170"/>
      <c r="I1" s="14"/>
      <c r="J1" s="6"/>
      <c r="K1" s="6"/>
      <c r="L1" s="6"/>
      <c r="M1" s="6"/>
      <c r="N1" s="6"/>
      <c r="O1" s="6"/>
      <c r="P1" s="6"/>
      <c r="Q1" s="6"/>
      <c r="R1" s="6"/>
      <c r="S1" s="6"/>
      <c r="T1" s="6"/>
      <c r="U1" s="6"/>
      <c r="V1" s="6"/>
      <c r="W1" s="6"/>
    </row>
    <row r="2" spans="1:23" ht="25.5" customHeight="1" x14ac:dyDescent="0.15">
      <c r="A2" s="230" t="s">
        <v>29</v>
      </c>
      <c r="B2" s="221"/>
      <c r="C2" s="219"/>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70" workbookViewId="0">
      <selection activeCell="B74" sqref="B7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1" t="s">
        <v>2310</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2"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3"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4" t="s">
        <v>2289</v>
      </c>
      <c r="D6" s="235" t="s">
        <v>2289</v>
      </c>
      <c r="E6" s="234"/>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4" t="s">
        <v>2293</v>
      </c>
      <c r="D7" s="235" t="s">
        <v>2314</v>
      </c>
      <c r="E7" s="234"/>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4" t="s">
        <v>2299</v>
      </c>
      <c r="D8" s="235"/>
      <c r="E8" s="234"/>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6" t="s">
        <v>2306</v>
      </c>
      <c r="D9" s="235" t="s">
        <v>2306</v>
      </c>
      <c r="E9" s="234"/>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6" t="s">
        <v>2315</v>
      </c>
      <c r="D10" s="235" t="s">
        <v>2315</v>
      </c>
      <c r="E10" s="23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4" t="s">
        <v>2316</v>
      </c>
      <c r="D11" s="235" t="s">
        <v>2317</v>
      </c>
      <c r="E11" s="234"/>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4" t="s">
        <v>2318</v>
      </c>
      <c r="D12" s="237"/>
      <c r="E12" s="234"/>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6" t="s">
        <v>2264</v>
      </c>
      <c r="D13" s="235" t="s">
        <v>2317</v>
      </c>
      <c r="E13" s="234"/>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4" t="s">
        <v>2319</v>
      </c>
      <c r="D14" s="237" t="s">
        <v>2320</v>
      </c>
      <c r="E14" s="234"/>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4" t="s">
        <v>2321</v>
      </c>
      <c r="D15" s="235" t="s">
        <v>2322</v>
      </c>
      <c r="E15" s="234"/>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4" t="s">
        <v>2323</v>
      </c>
      <c r="D16" s="237"/>
      <c r="E16" s="234"/>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6" t="s">
        <v>2265</v>
      </c>
      <c r="D17" s="235"/>
      <c r="E17" s="234"/>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8" t="s">
        <v>2324</v>
      </c>
      <c r="D18" s="239" t="s">
        <v>2266</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8" t="s">
        <v>2267</v>
      </c>
      <c r="D19" s="239" t="s">
        <v>2267</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8" t="s">
        <v>2268</v>
      </c>
      <c r="D20" s="239" t="s">
        <v>2268</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2"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3"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2"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40" t="s">
        <v>2325</v>
      </c>
      <c r="D24" s="241"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40" t="s">
        <v>2327</v>
      </c>
      <c r="D25" s="241" t="s">
        <v>2270</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2271</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2313</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40" t="s">
        <v>2330</v>
      </c>
      <c r="D30" s="241" t="s">
        <v>2272</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2"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258</v>
      </c>
      <c r="D32" s="212" t="s">
        <v>2273</v>
      </c>
      <c r="E32" s="21" t="str">
        <f>IF((C32=""),VLOOKUP(A32,Questions!$B$18:$G$109,4,FALSE),IF(C32="Yes",VLOOKUP(A32,Questions!$B$18:$G$109,6,FALSE),IF(C32="No",VLOOKUP(A32,Questions!$B$18:$G$109,5,FALSE),"N/A")))</f>
        <v>Describe any plans to undergo a SSAE 18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2274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2329</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2276</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2277</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2278</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2279</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2280</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2331</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2"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15" t="s">
        <v>2331</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2281</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258</v>
      </c>
      <c r="D48" s="212" t="s">
        <v>2332</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2333</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2282</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2283</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2284</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2"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2285</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2286</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2287</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2288</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2290</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2291</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104</v>
      </c>
      <c r="B62" s="219"/>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2292</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2326</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2328</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2"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2294</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2334</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2295</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2296</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2297</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2"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2298</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2300</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2301</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2302</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2303</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2"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2304</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2312</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2305</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2307</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2304</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2"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2308</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258</v>
      </c>
      <c r="D95" s="31"/>
      <c r="E95" s="21" t="str">
        <f>IF((C95=""),VLOOKUP(A95,Questions!$B$18:$G$109,4,FALSE),IF(C95="Yes",VLOOKUP(A95,Questions!$B$18:$G$109,6,FALSE),IF(C95="No",VLOOKUP(A95,Questions!$B$18:$G$109,5,FALSE),"N/A")))</f>
        <v>Describe your plan to implement an IDS/IPS in your environment.</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258</v>
      </c>
      <c r="D96" s="31"/>
      <c r="E96" s="21" t="str">
        <f>IF((C96=""),VLOOKUP(A96,Questions!$B$18:$G$109,4,FALSE),IF(C96="Yes",VLOOKUP(A96,Questions!$B$18:$G$109,6,FALSE),IF(C96="No",VLOOKUP(A96,Questions!$B$18:$G$109,5,FALSE),"N/A")))</f>
        <v>Describe your intent to implement NGPT monitoring.</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2"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2309</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2"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2"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2311</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2262</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2263</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5" t="s">
        <v>156</v>
      </c>
      <c r="B1" s="221"/>
      <c r="C1" s="221"/>
      <c r="D1" s="221"/>
      <c r="E1" s="221"/>
      <c r="F1" s="221"/>
      <c r="G1" s="221"/>
      <c r="H1" s="221"/>
      <c r="I1" s="36" t="str">
        <f>'HECVAT - Lite'!E1</f>
        <v>Version 3.01</v>
      </c>
    </row>
    <row r="2" spans="1:9" ht="25.5" customHeight="1" x14ac:dyDescent="0.2">
      <c r="A2" s="225" t="s">
        <v>29</v>
      </c>
      <c r="B2" s="221"/>
      <c r="C2" s="221"/>
      <c r="D2" s="221"/>
      <c r="E2" s="221"/>
      <c r="F2" s="221"/>
      <c r="G2" s="221"/>
      <c r="H2" s="221"/>
      <c r="I2" s="219"/>
    </row>
    <row r="3" spans="1:9" ht="36" customHeight="1" x14ac:dyDescent="0.2">
      <c r="A3" s="256" t="s">
        <v>61</v>
      </c>
      <c r="B3" s="245"/>
      <c r="C3" s="245"/>
      <c r="D3" s="245"/>
      <c r="E3" s="245"/>
      <c r="F3" s="245"/>
      <c r="G3" s="245"/>
      <c r="H3" s="245"/>
      <c r="I3" s="245"/>
    </row>
    <row r="4" spans="1:9" ht="48" customHeight="1" x14ac:dyDescent="0.2">
      <c r="A4" s="257" t="s">
        <v>157</v>
      </c>
      <c r="B4" s="247"/>
      <c r="C4" s="247"/>
      <c r="D4" s="247"/>
      <c r="E4" s="247"/>
      <c r="F4" s="247"/>
      <c r="G4" s="247"/>
      <c r="H4" s="247"/>
      <c r="I4" s="247"/>
    </row>
    <row r="5" spans="1:9" ht="48" customHeight="1" x14ac:dyDescent="0.2">
      <c r="A5" s="37" t="s">
        <v>34</v>
      </c>
      <c r="B5" s="254" t="str">
        <f>'HECVAT - Lite'!C6</f>
        <v>Instructure</v>
      </c>
      <c r="C5" s="219"/>
      <c r="D5" s="38"/>
      <c r="E5" s="38"/>
      <c r="F5" s="37" t="s">
        <v>36</v>
      </c>
      <c r="G5" s="243" t="str">
        <f>'HECVAT - Lite'!C7</f>
        <v>Impact</v>
      </c>
      <c r="H5" s="221"/>
      <c r="I5" s="219"/>
    </row>
    <row r="6" spans="1:9" ht="48" customHeight="1" x14ac:dyDescent="0.2">
      <c r="A6" s="37" t="s">
        <v>44</v>
      </c>
      <c r="B6" s="258" t="str">
        <f>'HECVAT - Lite'!C10</f>
        <v>https://www.instructure.com/canvas/accessibility</v>
      </c>
      <c r="C6" s="219"/>
      <c r="D6" s="39"/>
      <c r="E6" s="39"/>
      <c r="F6" s="37" t="s">
        <v>38</v>
      </c>
      <c r="G6" s="243" t="str">
        <f>'HECVAT - Lite'!C8</f>
        <v>Impact helps institutions improve technology adoption and evaluate the impact of educational technology, while helping faculty and students seamlessly navigate new platforms.</v>
      </c>
      <c r="H6" s="221"/>
      <c r="I6" s="219"/>
    </row>
    <row r="7" spans="1:9" ht="48" customHeight="1" x14ac:dyDescent="0.2">
      <c r="A7" s="37" t="s">
        <v>46</v>
      </c>
      <c r="B7" s="223" t="str">
        <f>'HECVAT - Lite'!C11</f>
        <v>Please reach out to your designated Customer Success Manager or Regional Director.
Alternatively, for new clients, contact info@instructure.com.</v>
      </c>
      <c r="C7" s="219"/>
      <c r="D7" s="40"/>
      <c r="E7" s="40"/>
      <c r="F7" s="37" t="s">
        <v>158</v>
      </c>
      <c r="G7" s="243" t="s">
        <v>159</v>
      </c>
      <c r="H7" s="221"/>
      <c r="I7" s="219"/>
    </row>
    <row r="8" spans="1:9" ht="48" customHeight="1" x14ac:dyDescent="0.2">
      <c r="A8" s="38" t="s">
        <v>160</v>
      </c>
      <c r="B8" s="252" t="str">
        <f>'HECVAT - Lite'!C12</f>
        <v>See GNRL-06 for Instructure's contact information.</v>
      </c>
      <c r="C8" s="217"/>
      <c r="D8" s="39"/>
      <c r="E8" s="39"/>
      <c r="F8" s="38" t="s">
        <v>161</v>
      </c>
      <c r="G8" s="244" t="str">
        <f>'HECVAT - Lite'!C3</f>
        <v>09/28/2022</v>
      </c>
      <c r="H8" s="245"/>
      <c r="I8" s="217"/>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46"/>
      <c r="E10" s="246"/>
      <c r="F10" s="247"/>
      <c r="G10" s="247"/>
      <c r="H10" s="247"/>
      <c r="I10" s="248"/>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160</v>
      </c>
      <c r="G14" s="49">
        <f>Values!I3</f>
        <v>0.7441860465116279</v>
      </c>
      <c r="H14" s="45"/>
      <c r="I14" s="45"/>
    </row>
    <row r="15" spans="1:9" ht="15.75" customHeight="1" x14ac:dyDescent="0.15">
      <c r="A15" s="46"/>
      <c r="B15" s="50"/>
      <c r="C15" s="34" t="str">
        <f>Values!C4</f>
        <v>IT Accessibility</v>
      </c>
      <c r="D15" s="48">
        <f>Values!H4</f>
        <v>180</v>
      </c>
      <c r="E15" s="48"/>
      <c r="F15" s="48">
        <f>Values!G4</f>
        <v>100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40</v>
      </c>
      <c r="G21" s="49">
        <f>Values!I10</f>
        <v>0.25806451612903225</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1215</v>
      </c>
      <c r="G25" s="54">
        <f>F25/D25</f>
        <v>0.69230769230769229</v>
      </c>
      <c r="H25" s="45"/>
      <c r="I25" s="45"/>
    </row>
    <row r="26" spans="1:9" ht="15.75" customHeight="1" thickBot="1" x14ac:dyDescent="0.2">
      <c r="A26" s="45"/>
      <c r="B26" s="45"/>
      <c r="C26" s="34"/>
      <c r="D26" s="45"/>
      <c r="E26" s="45"/>
      <c r="F26" s="45"/>
      <c r="G26" s="45"/>
      <c r="H26" s="45"/>
      <c r="I26" s="45"/>
    </row>
    <row r="27" spans="1:9" ht="48" customHeight="1" thickBot="1" x14ac:dyDescent="0.25">
      <c r="A27" s="253" t="s">
        <v>168</v>
      </c>
      <c r="B27" s="250"/>
      <c r="C27" s="250"/>
      <c r="D27" s="250"/>
      <c r="E27" s="208" t="s">
        <v>66</v>
      </c>
      <c r="F27" s="249" t="s">
        <v>169</v>
      </c>
      <c r="G27" s="250"/>
      <c r="H27" s="250"/>
      <c r="I27" s="251"/>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4"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3" t="str">
        <f>'HECVAT - Lite'!C25:D25</f>
        <v>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v>
      </c>
      <c r="D31" s="219"/>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2"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No</v>
      </c>
      <c r="D38" s="62" t="str">
        <f>'HECVAT - Lite'!D32</f>
        <v>A SOC 2 audited report for Impact is on our roadmap and we hope to complete this by Q1 2023. Instructure's information security policies and standards are independently audited annually on the International Organization for Standardization's (ISO) 27000 suite of standards. We currently hold SOC 2 Type II reports for Canvas LMS, Canvas Studio, Canvas Credentials, and Mastery Connect.</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most recent CAIQ (v4) was completed in January 2022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We anticipate Impact will be substantially conformant with WCAG 2.1AA by Q4 of 2023, followed by an external audit by WebAim. We will then publish an updated VPAT.</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t="str">
        <f>'HECVAT - Lite'!D46</f>
        <v>We anticipate Impact will be substantially conformant with WCAG 2.1AA by Q4 of 2023, followed by an external audit by WebAim. We will then publish an updated VPAT.</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No</v>
      </c>
      <c r="D54" s="62" t="str">
        <f>'HECVAT - Lite'!D48</f>
        <v>Instructure is committed to ensuring its products are inclusive and meet the diverse accessibility needs of our users, however, we are yet to meet the WCAG 2.1 AA standard with Impact. We anticipate that Impact will be fully compliant with WCAG 2.1AA by Q4 of 2023, following an external audit by WebAim.</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roadmap includes addressing all discovered accessibility issues in the Impact Dashboard outside of mobile layout/zooming to 400% and gaps associated with the redesign of Insights and Campaigns. We are also focused on accessibility improvements on the Impact Expert Options/Inline Editor. We expect this work to be completed by Q4 of 2023. Then, we will conduct a full internal audit, verify via third-party testing, and publish a VPAT.</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 A point-in-time penetration test for Impact is scheduled for Q4 2022.</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report for Impact is on our compliance roadmap for completion by Q4 2022.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London
    • Asia: Singapore / Mumbai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No</v>
      </c>
      <c r="D101" s="62">
        <f>'HECVAT - Lite'!D95</f>
        <v>0</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No</v>
      </c>
      <c r="D102" s="62">
        <f>'HECVAT - Lite'!D96</f>
        <v>0</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 A SOC 2 report for Impact is on our compliance roadmap for completion by Q4 2022.</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No</v>
      </c>
      <c r="O25" s="85" t="str">
        <f>IF(LEN(VLOOKUP(B25,'Analyst Report'!$A$30:$I$118,7,TRUE))=0,"",VLOOKUP(B25,'Analyst Report'!$A$30:$I$118,7,TRUE))</f>
        <v/>
      </c>
      <c r="P25" s="85">
        <f t="shared" si="1"/>
        <v>0</v>
      </c>
      <c r="Q25" s="92">
        <v>15</v>
      </c>
      <c r="R25" s="85">
        <f>IF(LEN(VLOOKUP(B25,'Analyst Report'!$A$30:$I$118,8,FALSE))=0,"",VLOOKUP(B25,'Analyst Report'!$A$30:$I$118,8,FALSE))</f>
        <v>15</v>
      </c>
      <c r="S25" s="85">
        <f t="shared" si="2"/>
        <v>15</v>
      </c>
      <c r="T25" s="85">
        <f t="shared" si="3"/>
        <v>0</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We anticipate Impact will be substantially conformant with WCAG 2.1AA by Q4 of 2023, followed by an external audit by WebAim. We will then publish an updated VPAT.</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No</v>
      </c>
      <c r="O40" s="85" t="str">
        <f>IF(LEN(VLOOKUP(B40,'Analyst Report'!$A$30:$I$118,7,TRUE))=0,"",VLOOKUP(B40,'Analyst Report'!$A$30:$I$118,7,TRUE))</f>
        <v/>
      </c>
      <c r="P40" s="85">
        <f t="shared" si="1"/>
        <v>0</v>
      </c>
      <c r="Q40" s="85">
        <v>20</v>
      </c>
      <c r="R40" s="85">
        <f>IF(LEN(VLOOKUP(B40,'Analyst Report'!$A$30:$I$118,8,FALSE))=0,"",VLOOKUP(B40,'Analyst Report'!$A$30:$I$118,8,FALSE))</f>
        <v>20</v>
      </c>
      <c r="S40" s="85">
        <f t="shared" si="2"/>
        <v>20</v>
      </c>
      <c r="T40" s="85">
        <f t="shared" si="3"/>
        <v>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London
    • Asia: Singapore / Mumbai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No</v>
      </c>
      <c r="O81" s="85" t="str">
        <f>IF(LEN(VLOOKUP(B81,'Analyst Report'!$A$30:$I$118,7,TRUE))=0,"",VLOOKUP(B81,'Analyst Report'!$A$30:$I$118,7,TRUE))</f>
        <v/>
      </c>
      <c r="P81" s="85">
        <f t="shared" si="1"/>
        <v>0</v>
      </c>
      <c r="Q81" s="85">
        <v>40</v>
      </c>
      <c r="R81" s="85">
        <f>IF(LEN(VLOOKUP(B81,'Analyst Report'!$A$30:$I$118,8,FALSE))=0,"",VLOOKUP(B81,'Analyst Report'!$A$30:$I$118,8,FALSE))</f>
        <v>40</v>
      </c>
      <c r="S81" s="85">
        <f t="shared" si="2"/>
        <v>40</v>
      </c>
      <c r="T81" s="85">
        <f t="shared" si="3"/>
        <v>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No</v>
      </c>
      <c r="O82" s="85" t="str">
        <f>IF(LEN(VLOOKUP(B82,'Analyst Report'!$A$30:$I$118,7,TRUE))=0,"",VLOOKUP(B82,'Analyst Report'!$A$30:$I$118,7,TRUE))</f>
        <v/>
      </c>
      <c r="P82" s="85">
        <f t="shared" si="1"/>
        <v>0</v>
      </c>
      <c r="Q82" s="85">
        <v>20</v>
      </c>
      <c r="R82" s="85">
        <f>IF(LEN(VLOOKUP(B82,'Analyst Report'!$A$30:$I$118,8,FALSE))=0,"",VLOOKUP(B82,'Analyst Report'!$A$30:$I$118,8,FALSE))</f>
        <v>20</v>
      </c>
      <c r="S82" s="85">
        <f t="shared" si="2"/>
        <v>20</v>
      </c>
      <c r="T82" s="85">
        <f t="shared" si="3"/>
        <v>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5" t="s">
        <v>723</v>
      </c>
      <c r="B1" s="221"/>
      <c r="C1" s="221"/>
      <c r="D1" s="219"/>
      <c r="E1" s="97"/>
      <c r="F1" s="97"/>
      <c r="G1" s="97"/>
      <c r="H1" s="6"/>
      <c r="I1" s="6"/>
      <c r="J1" s="6"/>
      <c r="K1" s="6"/>
      <c r="L1" s="6"/>
      <c r="M1" s="6"/>
      <c r="N1" s="6"/>
      <c r="O1" s="6"/>
      <c r="P1" s="6"/>
      <c r="Q1" s="6"/>
      <c r="R1" s="6"/>
      <c r="S1" s="6"/>
      <c r="T1" s="6"/>
      <c r="U1" s="6"/>
      <c r="V1" s="6"/>
      <c r="W1" s="6"/>
      <c r="X1" s="6"/>
      <c r="Y1" s="6"/>
    </row>
    <row r="2" spans="1:25" ht="25.5" customHeight="1" x14ac:dyDescent="0.15">
      <c r="A2" s="23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2"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2"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2"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2" t="s">
        <v>97</v>
      </c>
      <c r="B42" s="219"/>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2"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2"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2"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2"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2"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2"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2"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2"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2" t="s">
        <v>10</v>
      </c>
      <c r="B22" s="219"/>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2" t="s">
        <v>8</v>
      </c>
      <c r="B30" s="219"/>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2" t="s">
        <v>97</v>
      </c>
      <c r="B42" s="219"/>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2" t="s">
        <v>104</v>
      </c>
      <c r="B49" s="219"/>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2" t="s">
        <v>114</v>
      </c>
      <c r="B55" s="219"/>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2" t="s">
        <v>120</v>
      </c>
      <c r="B61" s="219"/>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2" t="s">
        <v>128</v>
      </c>
      <c r="B69" s="219"/>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2" t="s">
        <v>134</v>
      </c>
      <c r="B75" s="219"/>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2" t="s">
        <v>653</v>
      </c>
      <c r="B81" s="219"/>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2" t="s">
        <v>147</v>
      </c>
      <c r="B87" s="219"/>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2" t="s">
        <v>151</v>
      </c>
      <c r="B91" s="219"/>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2" t="s">
        <v>8</v>
      </c>
      <c r="B22" s="219"/>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2" t="s">
        <v>10</v>
      </c>
      <c r="B29" s="219"/>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2" t="s">
        <v>97</v>
      </c>
      <c r="B37" s="219"/>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2" t="s">
        <v>104</v>
      </c>
      <c r="B44" s="219"/>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2" t="s">
        <v>508</v>
      </c>
      <c r="B50" s="219"/>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2" t="s">
        <v>859</v>
      </c>
      <c r="B55" s="219"/>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2" t="s">
        <v>120</v>
      </c>
      <c r="B60" s="219"/>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2" t="s">
        <v>874</v>
      </c>
      <c r="B67" s="219"/>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2" t="s">
        <v>128</v>
      </c>
      <c r="B70" s="219"/>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2" t="s">
        <v>881</v>
      </c>
      <c r="B75" s="219"/>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2" t="s">
        <v>888</v>
      </c>
      <c r="B79" s="219"/>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2" t="s">
        <v>903</v>
      </c>
      <c r="B84" s="219"/>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2" t="s">
        <v>147</v>
      </c>
      <c r="B87" s="219"/>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2" t="s">
        <v>931</v>
      </c>
      <c r="B92" s="219"/>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2" t="s">
        <v>938</v>
      </c>
      <c r="B95" s="219"/>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2023-03-19T23:42:40Z</dcterms:modified>
  <cp:category/>
</cp:coreProperties>
</file>