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tif" ContentType="image/tif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updateLinks="never" codeName="ThisWorkbook" hidePivotFieldList="1"/>
  <mc:AlternateContent xmlns:mc="http://schemas.openxmlformats.org/markup-compatibility/2006">
    <mc:Choice Requires="x15">
      <x15ac:absPath xmlns:x15ac="http://schemas.microsoft.com/office/spreadsheetml/2010/11/ac" url="/Users/gary.denne/Downloads/"/>
    </mc:Choice>
  </mc:AlternateContent>
  <xr:revisionPtr revIDLastSave="0" documentId="13_ncr:1_{E78C8C64-1F94-4340-9C49-489FA9AA63D7}" xr6:coauthVersionLast="47" xr6:coauthVersionMax="47" xr10:uidLastSave="{00000000-0000-0000-0000-000000000000}"/>
  <bookViews>
    <workbookView xWindow="2920" yWindow="2160" windowWidth="31000" windowHeight="16780" tabRatio="934" activeTab="2" xr2:uid="{00000000-000D-0000-FFFF-FFFF00000000}"/>
  </bookViews>
  <sheets>
    <sheet name="Introduction" sheetId="17" r:id="rId1"/>
    <sheet name="Instructions" sheetId="7" r:id="rId2"/>
    <sheet name="HECVAT - Full | Vendor Response" sheetId="1" r:id="rId3"/>
    <sheet name="Analyst Report" sheetId="14" r:id="rId4"/>
    <sheet name="Analyst Reference" sheetId="18" r:id="rId5"/>
    <sheet name="Summary Report" sheetId="15" r:id="rId6"/>
    <sheet name="Crosswalk Detail" sheetId="12" state="hidden" r:id="rId7"/>
    <sheet name="Questions" sheetId="20" state="hidden" r:id="rId8"/>
    <sheet name="Values" sheetId="2" state="hidden" r:id="rId9"/>
    <sheet name="High Risk Non-Compliant" sheetId="16" state="hidden" r:id="rId10"/>
    <sheet name="Standards Crosswalk" sheetId="10" r:id="rId11"/>
    <sheet name="Acknowledgments" sheetId="19" r:id="rId12"/>
    <sheet name="ChangeLog" sheetId="3" r:id="rId13"/>
  </sheets>
  <definedNames>
    <definedName name="_ftn1" localSheetId="1">Instructions!$A$33</definedName>
    <definedName name="_ftnref1" localSheetId="1">Instructions!$A$4</definedName>
    <definedName name="dr" localSheetId="11">#REF!</definedName>
    <definedName name="dr">Values!$A$4:$A$6</definedName>
    <definedName name="drpt" localSheetId="11">#REF!</definedName>
    <definedName name="drpt">Values!$A$9:$A$12</definedName>
    <definedName name="network" localSheetId="11">V+Values!$A$15:$A$19</definedName>
    <definedName name="network">V+Values!$A$15:$A$19</definedName>
    <definedName name="sharedassessments" localSheetId="11">#REF!</definedName>
    <definedName name="sharedassessments">Values!$A$26:$A$27</definedName>
    <definedName name="sharedassessmentslisting" localSheetId="11">#REF!</definedName>
    <definedName name="sharedassessmentslisting">Values!$A$30:$A$31</definedName>
    <definedName name="uptime" localSheetId="11">Values!$A$34:$A$38</definedName>
    <definedName name="uptime">Values!$A$34:$A$38</definedName>
    <definedName name="yes" localSheetId="11">Values!$A$4:$A$5</definedName>
    <definedName name="yes">Values!$A$4:$A$5</definedName>
    <definedName name="yesna" localSheetId="11">#REF!</definedName>
    <definedName name="yesna">Values!$A$4:$A$6</definedName>
  </definedNames>
  <calcPr calcId="191029"/>
  <pivotCaches>
    <pivotCache cacheId="0" r:id="rId14"/>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15" i="14" l="1"/>
  <c r="C114" i="14"/>
  <c r="J280" i="10"/>
  <c r="I280" i="10"/>
  <c r="H280" i="10"/>
  <c r="G280" i="10"/>
  <c r="F280" i="10"/>
  <c r="E280" i="10"/>
  <c r="D280" i="10"/>
  <c r="C280" i="10"/>
  <c r="J279" i="10"/>
  <c r="I279" i="10"/>
  <c r="H279" i="10"/>
  <c r="G279" i="10"/>
  <c r="F279" i="10"/>
  <c r="E279" i="10"/>
  <c r="D279" i="10"/>
  <c r="C279" i="10"/>
  <c r="J278" i="10"/>
  <c r="I278" i="10"/>
  <c r="H278" i="10"/>
  <c r="G278" i="10"/>
  <c r="F278" i="10"/>
  <c r="E278" i="10"/>
  <c r="D278" i="10"/>
  <c r="C278" i="10"/>
  <c r="J277" i="10"/>
  <c r="I277" i="10"/>
  <c r="H277" i="10"/>
  <c r="G277" i="10"/>
  <c r="F277" i="10"/>
  <c r="E277" i="10"/>
  <c r="D277" i="10"/>
  <c r="C277" i="10"/>
  <c r="J276" i="10"/>
  <c r="I276" i="10"/>
  <c r="H276" i="10"/>
  <c r="G276" i="10"/>
  <c r="F276" i="10"/>
  <c r="E276" i="10"/>
  <c r="D276" i="10"/>
  <c r="C276" i="10"/>
  <c r="J275" i="10"/>
  <c r="I275" i="10"/>
  <c r="H275" i="10"/>
  <c r="G275" i="10"/>
  <c r="F275" i="10"/>
  <c r="E275" i="10"/>
  <c r="D275" i="10"/>
  <c r="C275" i="10"/>
  <c r="J274" i="10"/>
  <c r="I274" i="10"/>
  <c r="H274" i="10"/>
  <c r="G274" i="10"/>
  <c r="F274" i="10"/>
  <c r="E274" i="10"/>
  <c r="D274" i="10"/>
  <c r="C274" i="10"/>
  <c r="J273" i="10"/>
  <c r="I273" i="10"/>
  <c r="H273" i="10"/>
  <c r="G273" i="10"/>
  <c r="F273" i="10"/>
  <c r="E273" i="10"/>
  <c r="D273" i="10"/>
  <c r="C273" i="10"/>
  <c r="J272" i="10"/>
  <c r="I272" i="10"/>
  <c r="H272" i="10"/>
  <c r="G272" i="10"/>
  <c r="F272" i="10"/>
  <c r="E272" i="10"/>
  <c r="D272" i="10"/>
  <c r="C272" i="10"/>
  <c r="J271" i="10"/>
  <c r="I271" i="10"/>
  <c r="H271" i="10"/>
  <c r="G271" i="10"/>
  <c r="F271" i="10"/>
  <c r="E271" i="10"/>
  <c r="D271" i="10"/>
  <c r="C271" i="10"/>
  <c r="J270" i="10"/>
  <c r="I270" i="10"/>
  <c r="H270" i="10"/>
  <c r="G270" i="10"/>
  <c r="F270" i="10"/>
  <c r="E270" i="10"/>
  <c r="D270" i="10"/>
  <c r="C270" i="10"/>
  <c r="J269" i="10"/>
  <c r="I269" i="10"/>
  <c r="H269" i="10"/>
  <c r="G269" i="10"/>
  <c r="F269" i="10"/>
  <c r="E269" i="10"/>
  <c r="D269" i="10"/>
  <c r="C269" i="10"/>
  <c r="J268" i="10"/>
  <c r="I268" i="10"/>
  <c r="H268" i="10"/>
  <c r="G268" i="10"/>
  <c r="F268" i="10"/>
  <c r="E268" i="10"/>
  <c r="D268" i="10"/>
  <c r="C268" i="10"/>
  <c r="J267" i="10"/>
  <c r="I267" i="10"/>
  <c r="H267" i="10"/>
  <c r="G267" i="10"/>
  <c r="F267" i="10"/>
  <c r="E267" i="10"/>
  <c r="D267" i="10"/>
  <c r="C267" i="10"/>
  <c r="J266" i="10"/>
  <c r="I266" i="10"/>
  <c r="H266" i="10"/>
  <c r="G266" i="10"/>
  <c r="F266" i="10"/>
  <c r="E266" i="10"/>
  <c r="D266" i="10"/>
  <c r="C266" i="10"/>
  <c r="J265" i="10"/>
  <c r="I265" i="10"/>
  <c r="H265" i="10"/>
  <c r="G265" i="10"/>
  <c r="F265" i="10"/>
  <c r="E265" i="10"/>
  <c r="D265" i="10"/>
  <c r="C265" i="10"/>
  <c r="J264" i="10"/>
  <c r="I264" i="10"/>
  <c r="H264" i="10"/>
  <c r="G264" i="10"/>
  <c r="F264" i="10"/>
  <c r="E264" i="10"/>
  <c r="D264" i="10"/>
  <c r="C264" i="10"/>
  <c r="J263" i="10"/>
  <c r="I263" i="10"/>
  <c r="H263" i="10"/>
  <c r="G263" i="10"/>
  <c r="F263" i="10"/>
  <c r="E263" i="10"/>
  <c r="D263" i="10"/>
  <c r="C263" i="10"/>
  <c r="J262" i="10"/>
  <c r="I262" i="10"/>
  <c r="H262" i="10"/>
  <c r="G262" i="10"/>
  <c r="F262" i="10"/>
  <c r="E262" i="10"/>
  <c r="D262" i="10"/>
  <c r="C262" i="10"/>
  <c r="J261" i="10"/>
  <c r="I261" i="10"/>
  <c r="H261" i="10"/>
  <c r="G261" i="10"/>
  <c r="F261" i="10"/>
  <c r="E261" i="10"/>
  <c r="D261" i="10"/>
  <c r="C261" i="10"/>
  <c r="J260" i="10"/>
  <c r="I260" i="10"/>
  <c r="H260" i="10"/>
  <c r="G260" i="10"/>
  <c r="F260" i="10"/>
  <c r="E260" i="10"/>
  <c r="D260" i="10"/>
  <c r="C260" i="10"/>
  <c r="J259" i="10"/>
  <c r="I259" i="10"/>
  <c r="H259" i="10"/>
  <c r="G259" i="10"/>
  <c r="F259" i="10"/>
  <c r="E259" i="10"/>
  <c r="D259" i="10"/>
  <c r="C259" i="10"/>
  <c r="J258" i="10"/>
  <c r="I258" i="10"/>
  <c r="H258" i="10"/>
  <c r="G258" i="10"/>
  <c r="F258" i="10"/>
  <c r="E258" i="10"/>
  <c r="D258" i="10"/>
  <c r="C258" i="10"/>
  <c r="J257" i="10"/>
  <c r="I257" i="10"/>
  <c r="H257" i="10"/>
  <c r="G257" i="10"/>
  <c r="F257" i="10"/>
  <c r="E257" i="10"/>
  <c r="D257" i="10"/>
  <c r="C257" i="10"/>
  <c r="J256" i="10"/>
  <c r="I256" i="10"/>
  <c r="H256" i="10"/>
  <c r="G256" i="10"/>
  <c r="F256" i="10"/>
  <c r="E256" i="10"/>
  <c r="D256" i="10"/>
  <c r="C256" i="10"/>
  <c r="J255" i="10"/>
  <c r="I255" i="10"/>
  <c r="H255" i="10"/>
  <c r="G255" i="10"/>
  <c r="F255" i="10"/>
  <c r="E255" i="10"/>
  <c r="D255" i="10"/>
  <c r="C255" i="10"/>
  <c r="J254" i="10"/>
  <c r="I254" i="10"/>
  <c r="H254" i="10"/>
  <c r="G254" i="10"/>
  <c r="F254" i="10"/>
  <c r="E254" i="10"/>
  <c r="D254" i="10"/>
  <c r="C254" i="10"/>
  <c r="J253" i="10"/>
  <c r="I253" i="10"/>
  <c r="H253" i="10"/>
  <c r="G253" i="10"/>
  <c r="F253" i="10"/>
  <c r="E253" i="10"/>
  <c r="D253" i="10"/>
  <c r="C253" i="10"/>
  <c r="J252" i="10"/>
  <c r="I252" i="10"/>
  <c r="H252" i="10"/>
  <c r="G252" i="10"/>
  <c r="F252" i="10"/>
  <c r="E252" i="10"/>
  <c r="D252" i="10"/>
  <c r="C252" i="10"/>
  <c r="J251" i="10"/>
  <c r="I251" i="10"/>
  <c r="H251" i="10"/>
  <c r="G251" i="10"/>
  <c r="F251" i="10"/>
  <c r="E251" i="10"/>
  <c r="D251" i="10"/>
  <c r="C251" i="10"/>
  <c r="J250" i="10"/>
  <c r="I250" i="10"/>
  <c r="H250" i="10"/>
  <c r="G250" i="10"/>
  <c r="F250" i="10"/>
  <c r="E250" i="10"/>
  <c r="D250" i="10"/>
  <c r="C250" i="10"/>
  <c r="J249" i="10"/>
  <c r="I249" i="10"/>
  <c r="H249" i="10"/>
  <c r="G249" i="10"/>
  <c r="F249" i="10"/>
  <c r="E249" i="10"/>
  <c r="D249" i="10"/>
  <c r="C249" i="10"/>
  <c r="J248" i="10"/>
  <c r="I248" i="10"/>
  <c r="H248" i="10"/>
  <c r="G248" i="10"/>
  <c r="F248" i="10"/>
  <c r="E248" i="10"/>
  <c r="D248" i="10"/>
  <c r="C248" i="10"/>
  <c r="J247" i="10"/>
  <c r="I247" i="10"/>
  <c r="H247" i="10"/>
  <c r="G247" i="10"/>
  <c r="F247" i="10"/>
  <c r="E247" i="10"/>
  <c r="D247" i="10"/>
  <c r="C247" i="10"/>
  <c r="J246" i="10"/>
  <c r="I246" i="10"/>
  <c r="H246" i="10"/>
  <c r="G246" i="10"/>
  <c r="F246" i="10"/>
  <c r="E246" i="10"/>
  <c r="D246" i="10"/>
  <c r="C246" i="10"/>
  <c r="J245" i="10"/>
  <c r="I245" i="10"/>
  <c r="H245" i="10"/>
  <c r="G245" i="10"/>
  <c r="F245" i="10"/>
  <c r="E245" i="10"/>
  <c r="D245" i="10"/>
  <c r="C245" i="10"/>
  <c r="J244" i="10"/>
  <c r="I244" i="10"/>
  <c r="H244" i="10"/>
  <c r="G244" i="10"/>
  <c r="F244" i="10"/>
  <c r="E244" i="10"/>
  <c r="D244" i="10"/>
  <c r="C244" i="10"/>
  <c r="J243" i="10"/>
  <c r="I243" i="10"/>
  <c r="H243" i="10"/>
  <c r="G243" i="10"/>
  <c r="F243" i="10"/>
  <c r="E243" i="10"/>
  <c r="D243" i="10"/>
  <c r="C243" i="10"/>
  <c r="J242" i="10"/>
  <c r="I242" i="10"/>
  <c r="H242" i="10"/>
  <c r="G242" i="10"/>
  <c r="F242" i="10"/>
  <c r="E242" i="10"/>
  <c r="D242" i="10"/>
  <c r="C242" i="10"/>
  <c r="J241" i="10"/>
  <c r="I241" i="10"/>
  <c r="H241" i="10"/>
  <c r="G241" i="10"/>
  <c r="F241" i="10"/>
  <c r="E241" i="10"/>
  <c r="D241" i="10"/>
  <c r="C241" i="10"/>
  <c r="J240" i="10"/>
  <c r="I240" i="10"/>
  <c r="H240" i="10"/>
  <c r="G240" i="10"/>
  <c r="F240" i="10"/>
  <c r="E240" i="10"/>
  <c r="D240" i="10"/>
  <c r="C240" i="10"/>
  <c r="J239" i="10"/>
  <c r="I239" i="10"/>
  <c r="H239" i="10"/>
  <c r="G239" i="10"/>
  <c r="F239" i="10"/>
  <c r="E239" i="10"/>
  <c r="D239" i="10"/>
  <c r="C239" i="10"/>
  <c r="J238" i="10"/>
  <c r="I238" i="10"/>
  <c r="H238" i="10"/>
  <c r="G238" i="10"/>
  <c r="F238" i="10"/>
  <c r="E238" i="10"/>
  <c r="D238" i="10"/>
  <c r="C238" i="10"/>
  <c r="J237" i="10"/>
  <c r="I237" i="10"/>
  <c r="H237" i="10"/>
  <c r="G237" i="10"/>
  <c r="F237" i="10"/>
  <c r="E237" i="10"/>
  <c r="D237" i="10"/>
  <c r="C237" i="10"/>
  <c r="J236" i="10"/>
  <c r="I236" i="10"/>
  <c r="H236" i="10"/>
  <c r="G236" i="10"/>
  <c r="F236" i="10"/>
  <c r="E236" i="10"/>
  <c r="D236" i="10"/>
  <c r="C236" i="10"/>
  <c r="J235" i="10"/>
  <c r="I235" i="10"/>
  <c r="H235" i="10"/>
  <c r="G235" i="10"/>
  <c r="F235" i="10"/>
  <c r="E235" i="10"/>
  <c r="D235" i="10"/>
  <c r="C235" i="10"/>
  <c r="J234" i="10"/>
  <c r="I234" i="10"/>
  <c r="H234" i="10"/>
  <c r="G234" i="10"/>
  <c r="F234" i="10"/>
  <c r="E234" i="10"/>
  <c r="D234" i="10"/>
  <c r="C234" i="10"/>
  <c r="J233" i="10"/>
  <c r="I233" i="10"/>
  <c r="H233" i="10"/>
  <c r="G233" i="10"/>
  <c r="F233" i="10"/>
  <c r="E233" i="10"/>
  <c r="D233" i="10"/>
  <c r="C233" i="10"/>
  <c r="J232" i="10"/>
  <c r="I232" i="10"/>
  <c r="H232" i="10"/>
  <c r="G232" i="10"/>
  <c r="F232" i="10"/>
  <c r="E232" i="10"/>
  <c r="D232" i="10"/>
  <c r="C232" i="10"/>
  <c r="J231" i="10"/>
  <c r="I231" i="10"/>
  <c r="H231" i="10"/>
  <c r="G231" i="10"/>
  <c r="F231" i="10"/>
  <c r="E231" i="10"/>
  <c r="D231" i="10"/>
  <c r="C231" i="10"/>
  <c r="J230" i="10"/>
  <c r="I230" i="10"/>
  <c r="H230" i="10"/>
  <c r="G230" i="10"/>
  <c r="F230" i="10"/>
  <c r="E230" i="10"/>
  <c r="D230" i="10"/>
  <c r="C230" i="10"/>
  <c r="J229" i="10"/>
  <c r="I229" i="10"/>
  <c r="H229" i="10"/>
  <c r="G229" i="10"/>
  <c r="F229" i="10"/>
  <c r="E229" i="10"/>
  <c r="D229" i="10"/>
  <c r="C229" i="10"/>
  <c r="J228" i="10"/>
  <c r="I228" i="10"/>
  <c r="H228" i="10"/>
  <c r="G228" i="10"/>
  <c r="F228" i="10"/>
  <c r="E228" i="10"/>
  <c r="D228" i="10"/>
  <c r="C228" i="10"/>
  <c r="J227" i="10"/>
  <c r="I227" i="10"/>
  <c r="H227" i="10"/>
  <c r="G227" i="10"/>
  <c r="F227" i="10"/>
  <c r="E227" i="10"/>
  <c r="D227" i="10"/>
  <c r="C227" i="10"/>
  <c r="J226" i="10"/>
  <c r="I226" i="10"/>
  <c r="H226" i="10"/>
  <c r="G226" i="10"/>
  <c r="F226" i="10"/>
  <c r="E226" i="10"/>
  <c r="D226" i="10"/>
  <c r="C226" i="10"/>
  <c r="J225" i="10"/>
  <c r="I225" i="10"/>
  <c r="H225" i="10"/>
  <c r="G225" i="10"/>
  <c r="F225" i="10"/>
  <c r="E225" i="10"/>
  <c r="D225" i="10"/>
  <c r="C225" i="10"/>
  <c r="J224" i="10"/>
  <c r="I224" i="10"/>
  <c r="H224" i="10"/>
  <c r="G224" i="10"/>
  <c r="F224" i="10"/>
  <c r="E224" i="10"/>
  <c r="D224" i="10"/>
  <c r="C224" i="10"/>
  <c r="J223" i="10"/>
  <c r="I223" i="10"/>
  <c r="H223" i="10"/>
  <c r="G223" i="10"/>
  <c r="F223" i="10"/>
  <c r="E223" i="10"/>
  <c r="D223" i="10"/>
  <c r="C223" i="10"/>
  <c r="J222" i="10"/>
  <c r="I222" i="10"/>
  <c r="H222" i="10"/>
  <c r="G222" i="10"/>
  <c r="F222" i="10"/>
  <c r="E222" i="10"/>
  <c r="D222" i="10"/>
  <c r="C222" i="10"/>
  <c r="J221" i="10"/>
  <c r="I221" i="10"/>
  <c r="H221" i="10"/>
  <c r="G221" i="10"/>
  <c r="F221" i="10"/>
  <c r="E221" i="10"/>
  <c r="D221" i="10"/>
  <c r="C221" i="10"/>
  <c r="J220" i="10"/>
  <c r="I220" i="10"/>
  <c r="H220" i="10"/>
  <c r="G220" i="10"/>
  <c r="F220" i="10"/>
  <c r="E220" i="10"/>
  <c r="D220" i="10"/>
  <c r="C220" i="10"/>
  <c r="J219" i="10"/>
  <c r="I219" i="10"/>
  <c r="H219" i="10"/>
  <c r="G219" i="10"/>
  <c r="F219" i="10"/>
  <c r="E219" i="10"/>
  <c r="D219" i="10"/>
  <c r="C219" i="10"/>
  <c r="J218" i="10"/>
  <c r="I218" i="10"/>
  <c r="H218" i="10"/>
  <c r="G218" i="10"/>
  <c r="F218" i="10"/>
  <c r="E218" i="10"/>
  <c r="D218" i="10"/>
  <c r="C218" i="10"/>
  <c r="J217" i="10"/>
  <c r="I217" i="10"/>
  <c r="H217" i="10"/>
  <c r="G217" i="10"/>
  <c r="F217" i="10"/>
  <c r="E217" i="10"/>
  <c r="D217" i="10"/>
  <c r="C217" i="10"/>
  <c r="J216" i="10"/>
  <c r="I216" i="10"/>
  <c r="H216" i="10"/>
  <c r="G216" i="10"/>
  <c r="F216" i="10"/>
  <c r="E216" i="10"/>
  <c r="D216" i="10"/>
  <c r="C216" i="10"/>
  <c r="J215" i="10"/>
  <c r="I215" i="10"/>
  <c r="H215" i="10"/>
  <c r="G215" i="10"/>
  <c r="F215" i="10"/>
  <c r="E215" i="10"/>
  <c r="D215" i="10"/>
  <c r="C215" i="10"/>
  <c r="J214" i="10"/>
  <c r="I214" i="10"/>
  <c r="H214" i="10"/>
  <c r="G214" i="10"/>
  <c r="F214" i="10"/>
  <c r="E214" i="10"/>
  <c r="D214" i="10"/>
  <c r="C214" i="10"/>
  <c r="J213" i="10"/>
  <c r="I213" i="10"/>
  <c r="H213" i="10"/>
  <c r="G213" i="10"/>
  <c r="F213" i="10"/>
  <c r="E213" i="10"/>
  <c r="D213" i="10"/>
  <c r="C213" i="10"/>
  <c r="J212" i="10"/>
  <c r="I212" i="10"/>
  <c r="H212" i="10"/>
  <c r="G212" i="10"/>
  <c r="F212" i="10"/>
  <c r="E212" i="10"/>
  <c r="D212" i="10"/>
  <c r="C212" i="10"/>
  <c r="J211" i="10"/>
  <c r="I211" i="10"/>
  <c r="H211" i="10"/>
  <c r="G211" i="10"/>
  <c r="F211" i="10"/>
  <c r="E211" i="10"/>
  <c r="D211" i="10"/>
  <c r="C211" i="10"/>
  <c r="J210" i="10"/>
  <c r="I210" i="10"/>
  <c r="H210" i="10"/>
  <c r="G210" i="10"/>
  <c r="F210" i="10"/>
  <c r="E210" i="10"/>
  <c r="D210" i="10"/>
  <c r="C210" i="10"/>
  <c r="J209" i="10"/>
  <c r="I209" i="10"/>
  <c r="H209" i="10"/>
  <c r="G209" i="10"/>
  <c r="F209" i="10"/>
  <c r="E209" i="10"/>
  <c r="D209" i="10"/>
  <c r="C209" i="10"/>
  <c r="J208" i="10"/>
  <c r="I208" i="10"/>
  <c r="H208" i="10"/>
  <c r="G208" i="10"/>
  <c r="F208" i="10"/>
  <c r="E208" i="10"/>
  <c r="D208" i="10"/>
  <c r="C208" i="10"/>
  <c r="J207" i="10"/>
  <c r="I207" i="10"/>
  <c r="H207" i="10"/>
  <c r="G207" i="10"/>
  <c r="F207" i="10"/>
  <c r="E207" i="10"/>
  <c r="D207" i="10"/>
  <c r="C207" i="10"/>
  <c r="J206" i="10"/>
  <c r="I206" i="10"/>
  <c r="H206" i="10"/>
  <c r="G206" i="10"/>
  <c r="F206" i="10"/>
  <c r="E206" i="10"/>
  <c r="D206" i="10"/>
  <c r="C206" i="10"/>
  <c r="J205" i="10"/>
  <c r="I205" i="10"/>
  <c r="H205" i="10"/>
  <c r="G205" i="10"/>
  <c r="F205" i="10"/>
  <c r="E205" i="10"/>
  <c r="D205" i="10"/>
  <c r="C205" i="10"/>
  <c r="J204" i="10"/>
  <c r="I204" i="10"/>
  <c r="H204" i="10"/>
  <c r="G204" i="10"/>
  <c r="F204" i="10"/>
  <c r="E204" i="10"/>
  <c r="D204" i="10"/>
  <c r="C204" i="10"/>
  <c r="J203" i="10"/>
  <c r="I203" i="10"/>
  <c r="H203" i="10"/>
  <c r="G203" i="10"/>
  <c r="F203" i="10"/>
  <c r="E203" i="10"/>
  <c r="D203" i="10"/>
  <c r="C203" i="10"/>
  <c r="J202" i="10"/>
  <c r="I202" i="10"/>
  <c r="H202" i="10"/>
  <c r="G202" i="10"/>
  <c r="F202" i="10"/>
  <c r="E202" i="10"/>
  <c r="D202" i="10"/>
  <c r="C202" i="10"/>
  <c r="J201" i="10"/>
  <c r="I201" i="10"/>
  <c r="H201" i="10"/>
  <c r="G201" i="10"/>
  <c r="F201" i="10"/>
  <c r="E201" i="10"/>
  <c r="D201" i="10"/>
  <c r="C201" i="10"/>
  <c r="J200" i="10"/>
  <c r="I200" i="10"/>
  <c r="H200" i="10"/>
  <c r="G200" i="10"/>
  <c r="F200" i="10"/>
  <c r="E200" i="10"/>
  <c r="D200" i="10"/>
  <c r="C200" i="10"/>
  <c r="J199" i="10"/>
  <c r="I199" i="10"/>
  <c r="H199" i="10"/>
  <c r="G199" i="10"/>
  <c r="F199" i="10"/>
  <c r="E199" i="10"/>
  <c r="D199" i="10"/>
  <c r="C199" i="10"/>
  <c r="J198" i="10"/>
  <c r="I198" i="10"/>
  <c r="H198" i="10"/>
  <c r="G198" i="10"/>
  <c r="F198" i="10"/>
  <c r="E198" i="10"/>
  <c r="D198" i="10"/>
  <c r="C198" i="10"/>
  <c r="J197" i="10"/>
  <c r="I197" i="10"/>
  <c r="H197" i="10"/>
  <c r="G197" i="10"/>
  <c r="F197" i="10"/>
  <c r="E197" i="10"/>
  <c r="D197" i="10"/>
  <c r="C197" i="10"/>
  <c r="J196" i="10"/>
  <c r="I196" i="10"/>
  <c r="H196" i="10"/>
  <c r="G196" i="10"/>
  <c r="F196" i="10"/>
  <c r="E196" i="10"/>
  <c r="D196" i="10"/>
  <c r="C196" i="10"/>
  <c r="J195" i="10"/>
  <c r="I195" i="10"/>
  <c r="H195" i="10"/>
  <c r="G195" i="10"/>
  <c r="F195" i="10"/>
  <c r="E195" i="10"/>
  <c r="D195" i="10"/>
  <c r="C195" i="10"/>
  <c r="J194" i="10"/>
  <c r="I194" i="10"/>
  <c r="H194" i="10"/>
  <c r="G194" i="10"/>
  <c r="F194" i="10"/>
  <c r="E194" i="10"/>
  <c r="D194" i="10"/>
  <c r="C194" i="10"/>
  <c r="J193" i="10"/>
  <c r="I193" i="10"/>
  <c r="H193" i="10"/>
  <c r="G193" i="10"/>
  <c r="F193" i="10"/>
  <c r="E193" i="10"/>
  <c r="D193" i="10"/>
  <c r="C193" i="10"/>
  <c r="J192" i="10"/>
  <c r="I192" i="10"/>
  <c r="H192" i="10"/>
  <c r="G192" i="10"/>
  <c r="F192" i="10"/>
  <c r="E192" i="10"/>
  <c r="D192" i="10"/>
  <c r="C192" i="10"/>
  <c r="J191" i="10"/>
  <c r="I191" i="10"/>
  <c r="H191" i="10"/>
  <c r="G191" i="10"/>
  <c r="F191" i="10"/>
  <c r="E191" i="10"/>
  <c r="D191" i="10"/>
  <c r="C191" i="10"/>
  <c r="J190" i="10"/>
  <c r="I190" i="10"/>
  <c r="H190" i="10"/>
  <c r="G190" i="10"/>
  <c r="F190" i="10"/>
  <c r="E190" i="10"/>
  <c r="D190" i="10"/>
  <c r="C190" i="10"/>
  <c r="J189" i="10"/>
  <c r="I189" i="10"/>
  <c r="H189" i="10"/>
  <c r="G189" i="10"/>
  <c r="F189" i="10"/>
  <c r="E189" i="10"/>
  <c r="D189" i="10"/>
  <c r="C189" i="10"/>
  <c r="J188" i="10"/>
  <c r="I188" i="10"/>
  <c r="H188" i="10"/>
  <c r="G188" i="10"/>
  <c r="F188" i="10"/>
  <c r="E188" i="10"/>
  <c r="D188" i="10"/>
  <c r="C188" i="10"/>
  <c r="J187" i="10"/>
  <c r="I187" i="10"/>
  <c r="H187" i="10"/>
  <c r="G187" i="10"/>
  <c r="F187" i="10"/>
  <c r="E187" i="10"/>
  <c r="D187" i="10"/>
  <c r="C187" i="10"/>
  <c r="J186" i="10"/>
  <c r="I186" i="10"/>
  <c r="H186" i="10"/>
  <c r="G186" i="10"/>
  <c r="F186" i="10"/>
  <c r="E186" i="10"/>
  <c r="D186" i="10"/>
  <c r="C186" i="10"/>
  <c r="J185" i="10"/>
  <c r="I185" i="10"/>
  <c r="H185" i="10"/>
  <c r="G185" i="10"/>
  <c r="F185" i="10"/>
  <c r="E185" i="10"/>
  <c r="D185" i="10"/>
  <c r="C185" i="10"/>
  <c r="J184" i="10"/>
  <c r="I184" i="10"/>
  <c r="H184" i="10"/>
  <c r="G184" i="10"/>
  <c r="F184" i="10"/>
  <c r="E184" i="10"/>
  <c r="D184" i="10"/>
  <c r="C184" i="10"/>
  <c r="J183" i="10"/>
  <c r="I183" i="10"/>
  <c r="H183" i="10"/>
  <c r="G183" i="10"/>
  <c r="F183" i="10"/>
  <c r="E183" i="10"/>
  <c r="D183" i="10"/>
  <c r="C183" i="10"/>
  <c r="J182" i="10"/>
  <c r="I182" i="10"/>
  <c r="H182" i="10"/>
  <c r="G182" i="10"/>
  <c r="F182" i="10"/>
  <c r="E182" i="10"/>
  <c r="D182" i="10"/>
  <c r="C182" i="10"/>
  <c r="J181" i="10"/>
  <c r="I181" i="10"/>
  <c r="H181" i="10"/>
  <c r="G181" i="10"/>
  <c r="F181" i="10"/>
  <c r="E181" i="10"/>
  <c r="D181" i="10"/>
  <c r="C181" i="10"/>
  <c r="J180" i="10"/>
  <c r="I180" i="10"/>
  <c r="H180" i="10"/>
  <c r="G180" i="10"/>
  <c r="F180" i="10"/>
  <c r="E180" i="10"/>
  <c r="D180" i="10"/>
  <c r="C180" i="10"/>
  <c r="J179" i="10"/>
  <c r="I179" i="10"/>
  <c r="H179" i="10"/>
  <c r="G179" i="10"/>
  <c r="F179" i="10"/>
  <c r="E179" i="10"/>
  <c r="D179" i="10"/>
  <c r="C179" i="10"/>
  <c r="J178" i="10"/>
  <c r="I178" i="10"/>
  <c r="H178" i="10"/>
  <c r="G178" i="10"/>
  <c r="F178" i="10"/>
  <c r="E178" i="10"/>
  <c r="D178" i="10"/>
  <c r="C178" i="10"/>
  <c r="J177" i="10"/>
  <c r="I177" i="10"/>
  <c r="H177" i="10"/>
  <c r="G177" i="10"/>
  <c r="F177" i="10"/>
  <c r="E177" i="10"/>
  <c r="D177" i="10"/>
  <c r="C177" i="10"/>
  <c r="J176" i="10"/>
  <c r="I176" i="10"/>
  <c r="H176" i="10"/>
  <c r="G176" i="10"/>
  <c r="F176" i="10"/>
  <c r="E176" i="10"/>
  <c r="D176" i="10"/>
  <c r="C176" i="10"/>
  <c r="J175" i="10"/>
  <c r="I175" i="10"/>
  <c r="H175" i="10"/>
  <c r="G175" i="10"/>
  <c r="F175" i="10"/>
  <c r="E175" i="10"/>
  <c r="D175" i="10"/>
  <c r="C175" i="10"/>
  <c r="J174" i="10"/>
  <c r="I174" i="10"/>
  <c r="H174" i="10"/>
  <c r="G174" i="10"/>
  <c r="F174" i="10"/>
  <c r="E174" i="10"/>
  <c r="D174" i="10"/>
  <c r="C174" i="10"/>
  <c r="J173" i="10"/>
  <c r="I173" i="10"/>
  <c r="H173" i="10"/>
  <c r="G173" i="10"/>
  <c r="F173" i="10"/>
  <c r="E173" i="10"/>
  <c r="D173" i="10"/>
  <c r="C173" i="10"/>
  <c r="J172" i="10"/>
  <c r="I172" i="10"/>
  <c r="H172" i="10"/>
  <c r="G172" i="10"/>
  <c r="F172" i="10"/>
  <c r="E172" i="10"/>
  <c r="D172" i="10"/>
  <c r="C172" i="10"/>
  <c r="J171" i="10"/>
  <c r="I171" i="10"/>
  <c r="H171" i="10"/>
  <c r="G171" i="10"/>
  <c r="F171" i="10"/>
  <c r="E171" i="10"/>
  <c r="D171" i="10"/>
  <c r="C171" i="10"/>
  <c r="J170" i="10"/>
  <c r="I170" i="10"/>
  <c r="H170" i="10"/>
  <c r="G170" i="10"/>
  <c r="F170" i="10"/>
  <c r="E170" i="10"/>
  <c r="D170" i="10"/>
  <c r="C170" i="10"/>
  <c r="J169" i="10"/>
  <c r="I169" i="10"/>
  <c r="H169" i="10"/>
  <c r="G169" i="10"/>
  <c r="F169" i="10"/>
  <c r="E169" i="10"/>
  <c r="D169" i="10"/>
  <c r="C169" i="10"/>
  <c r="J168" i="10"/>
  <c r="I168" i="10"/>
  <c r="H168" i="10"/>
  <c r="G168" i="10"/>
  <c r="F168" i="10"/>
  <c r="E168" i="10"/>
  <c r="D168" i="10"/>
  <c r="C168" i="10"/>
  <c r="J167" i="10"/>
  <c r="I167" i="10"/>
  <c r="H167" i="10"/>
  <c r="G167" i="10"/>
  <c r="F167" i="10"/>
  <c r="E167" i="10"/>
  <c r="D167" i="10"/>
  <c r="C167" i="10"/>
  <c r="J166" i="10"/>
  <c r="I166" i="10"/>
  <c r="H166" i="10"/>
  <c r="G166" i="10"/>
  <c r="F166" i="10"/>
  <c r="E166" i="10"/>
  <c r="D166" i="10"/>
  <c r="C166" i="10"/>
  <c r="J165" i="10"/>
  <c r="I165" i="10"/>
  <c r="H165" i="10"/>
  <c r="G165" i="10"/>
  <c r="F165" i="10"/>
  <c r="E165" i="10"/>
  <c r="D165" i="10"/>
  <c r="C165" i="10"/>
  <c r="J164" i="10"/>
  <c r="I164" i="10"/>
  <c r="H164" i="10"/>
  <c r="G164" i="10"/>
  <c r="F164" i="10"/>
  <c r="E164" i="10"/>
  <c r="D164" i="10"/>
  <c r="C164" i="10"/>
  <c r="J163" i="10"/>
  <c r="I163" i="10"/>
  <c r="H163" i="10"/>
  <c r="G163" i="10"/>
  <c r="F163" i="10"/>
  <c r="E163" i="10"/>
  <c r="D163" i="10"/>
  <c r="C163" i="10"/>
  <c r="J162" i="10"/>
  <c r="I162" i="10"/>
  <c r="H162" i="10"/>
  <c r="G162" i="10"/>
  <c r="F162" i="10"/>
  <c r="E162" i="10"/>
  <c r="D162" i="10"/>
  <c r="C162" i="10"/>
  <c r="J161" i="10"/>
  <c r="I161" i="10"/>
  <c r="H161" i="10"/>
  <c r="G161" i="10"/>
  <c r="F161" i="10"/>
  <c r="E161" i="10"/>
  <c r="D161" i="10"/>
  <c r="C161" i="10"/>
  <c r="J160" i="10"/>
  <c r="I160" i="10"/>
  <c r="H160" i="10"/>
  <c r="G160" i="10"/>
  <c r="F160" i="10"/>
  <c r="E160" i="10"/>
  <c r="D160" i="10"/>
  <c r="C160" i="10"/>
  <c r="J159" i="10"/>
  <c r="I159" i="10"/>
  <c r="H159" i="10"/>
  <c r="G159" i="10"/>
  <c r="F159" i="10"/>
  <c r="E159" i="10"/>
  <c r="D159" i="10"/>
  <c r="C159" i="10"/>
  <c r="J158" i="10"/>
  <c r="I158" i="10"/>
  <c r="H158" i="10"/>
  <c r="G158" i="10"/>
  <c r="F158" i="10"/>
  <c r="E158" i="10"/>
  <c r="D158" i="10"/>
  <c r="C158" i="10"/>
  <c r="J157" i="10"/>
  <c r="I157" i="10"/>
  <c r="H157" i="10"/>
  <c r="G157" i="10"/>
  <c r="F157" i="10"/>
  <c r="E157" i="10"/>
  <c r="D157" i="10"/>
  <c r="C157" i="10"/>
  <c r="J156" i="10"/>
  <c r="I156" i="10"/>
  <c r="H156" i="10"/>
  <c r="G156" i="10"/>
  <c r="F156" i="10"/>
  <c r="E156" i="10"/>
  <c r="D156" i="10"/>
  <c r="C156" i="10"/>
  <c r="J155" i="10"/>
  <c r="I155" i="10"/>
  <c r="H155" i="10"/>
  <c r="G155" i="10"/>
  <c r="F155" i="10"/>
  <c r="E155" i="10"/>
  <c r="D155" i="10"/>
  <c r="C155" i="10"/>
  <c r="J154" i="10"/>
  <c r="I154" i="10"/>
  <c r="H154" i="10"/>
  <c r="G154" i="10"/>
  <c r="F154" i="10"/>
  <c r="E154" i="10"/>
  <c r="D154" i="10"/>
  <c r="C154" i="10"/>
  <c r="J153" i="10"/>
  <c r="I153" i="10"/>
  <c r="H153" i="10"/>
  <c r="G153" i="10"/>
  <c r="F153" i="10"/>
  <c r="E153" i="10"/>
  <c r="D153" i="10"/>
  <c r="C153" i="10"/>
  <c r="J152" i="10"/>
  <c r="I152" i="10"/>
  <c r="H152" i="10"/>
  <c r="G152" i="10"/>
  <c r="F152" i="10"/>
  <c r="E152" i="10"/>
  <c r="D152" i="10"/>
  <c r="C152" i="10"/>
  <c r="J151" i="10"/>
  <c r="I151" i="10"/>
  <c r="H151" i="10"/>
  <c r="G151" i="10"/>
  <c r="F151" i="10"/>
  <c r="E151" i="10"/>
  <c r="D151" i="10"/>
  <c r="C151" i="10"/>
  <c r="J150" i="10"/>
  <c r="I150" i="10"/>
  <c r="H150" i="10"/>
  <c r="G150" i="10"/>
  <c r="F150" i="10"/>
  <c r="E150" i="10"/>
  <c r="D150" i="10"/>
  <c r="C150" i="10"/>
  <c r="J149" i="10"/>
  <c r="I149" i="10"/>
  <c r="H149" i="10"/>
  <c r="G149" i="10"/>
  <c r="F149" i="10"/>
  <c r="E149" i="10"/>
  <c r="D149" i="10"/>
  <c r="C149" i="10"/>
  <c r="J148" i="10"/>
  <c r="I148" i="10"/>
  <c r="H148" i="10"/>
  <c r="G148" i="10"/>
  <c r="F148" i="10"/>
  <c r="E148" i="10"/>
  <c r="D148" i="10"/>
  <c r="C148" i="10"/>
  <c r="J147" i="10"/>
  <c r="I147" i="10"/>
  <c r="H147" i="10"/>
  <c r="G147" i="10"/>
  <c r="F147" i="10"/>
  <c r="E147" i="10"/>
  <c r="D147" i="10"/>
  <c r="C147" i="10"/>
  <c r="J146" i="10"/>
  <c r="I146" i="10"/>
  <c r="H146" i="10"/>
  <c r="G146" i="10"/>
  <c r="F146" i="10"/>
  <c r="E146" i="10"/>
  <c r="D146" i="10"/>
  <c r="C146" i="10"/>
  <c r="J145" i="10"/>
  <c r="I145" i="10"/>
  <c r="H145" i="10"/>
  <c r="G145" i="10"/>
  <c r="F145" i="10"/>
  <c r="E145" i="10"/>
  <c r="D145" i="10"/>
  <c r="C145" i="10"/>
  <c r="J144" i="10"/>
  <c r="I144" i="10"/>
  <c r="H144" i="10"/>
  <c r="G144" i="10"/>
  <c r="F144" i="10"/>
  <c r="E144" i="10"/>
  <c r="D144" i="10"/>
  <c r="C144" i="10"/>
  <c r="J143" i="10"/>
  <c r="I143" i="10"/>
  <c r="H143" i="10"/>
  <c r="G143" i="10"/>
  <c r="F143" i="10"/>
  <c r="E143" i="10"/>
  <c r="D143" i="10"/>
  <c r="C143" i="10"/>
  <c r="J142" i="10"/>
  <c r="I142" i="10"/>
  <c r="H142" i="10"/>
  <c r="G142" i="10"/>
  <c r="F142" i="10"/>
  <c r="E142" i="10"/>
  <c r="D142" i="10"/>
  <c r="C142" i="10"/>
  <c r="J141" i="10"/>
  <c r="I141" i="10"/>
  <c r="H141" i="10"/>
  <c r="G141" i="10"/>
  <c r="F141" i="10"/>
  <c r="E141" i="10"/>
  <c r="D141" i="10"/>
  <c r="C141" i="10"/>
  <c r="J140" i="10"/>
  <c r="I140" i="10"/>
  <c r="H140" i="10"/>
  <c r="G140" i="10"/>
  <c r="F140" i="10"/>
  <c r="E140" i="10"/>
  <c r="D140" i="10"/>
  <c r="C140" i="10"/>
  <c r="J139" i="10"/>
  <c r="I139" i="10"/>
  <c r="H139" i="10"/>
  <c r="G139" i="10"/>
  <c r="F139" i="10"/>
  <c r="E139" i="10"/>
  <c r="D139" i="10"/>
  <c r="C139" i="10"/>
  <c r="J138" i="10"/>
  <c r="I138" i="10"/>
  <c r="H138" i="10"/>
  <c r="G138" i="10"/>
  <c r="F138" i="10"/>
  <c r="E138" i="10"/>
  <c r="D138" i="10"/>
  <c r="C138" i="10"/>
  <c r="J137" i="10"/>
  <c r="I137" i="10"/>
  <c r="H137" i="10"/>
  <c r="G137" i="10"/>
  <c r="F137" i="10"/>
  <c r="E137" i="10"/>
  <c r="D137" i="10"/>
  <c r="C137" i="10"/>
  <c r="J136" i="10"/>
  <c r="I136" i="10"/>
  <c r="H136" i="10"/>
  <c r="G136" i="10"/>
  <c r="F136" i="10"/>
  <c r="E136" i="10"/>
  <c r="D136" i="10"/>
  <c r="C136" i="10"/>
  <c r="J135" i="10"/>
  <c r="I135" i="10"/>
  <c r="H135" i="10"/>
  <c r="G135" i="10"/>
  <c r="F135" i="10"/>
  <c r="E135" i="10"/>
  <c r="D135" i="10"/>
  <c r="C135" i="10"/>
  <c r="J134" i="10"/>
  <c r="I134" i="10"/>
  <c r="H134" i="10"/>
  <c r="G134" i="10"/>
  <c r="F134" i="10"/>
  <c r="E134" i="10"/>
  <c r="D134" i="10"/>
  <c r="C134" i="10"/>
  <c r="J133" i="10"/>
  <c r="I133" i="10"/>
  <c r="H133" i="10"/>
  <c r="G133" i="10"/>
  <c r="F133" i="10"/>
  <c r="E133" i="10"/>
  <c r="D133" i="10"/>
  <c r="C133" i="10"/>
  <c r="J132" i="10"/>
  <c r="I132" i="10"/>
  <c r="H132" i="10"/>
  <c r="G132" i="10"/>
  <c r="F132" i="10"/>
  <c r="E132" i="10"/>
  <c r="D132" i="10"/>
  <c r="C132" i="10"/>
  <c r="J131" i="10"/>
  <c r="I131" i="10"/>
  <c r="H131" i="10"/>
  <c r="G131" i="10"/>
  <c r="F131" i="10"/>
  <c r="E131" i="10"/>
  <c r="D131" i="10"/>
  <c r="C131" i="10"/>
  <c r="J130" i="10"/>
  <c r="I130" i="10"/>
  <c r="H130" i="10"/>
  <c r="G130" i="10"/>
  <c r="F130" i="10"/>
  <c r="E130" i="10"/>
  <c r="D130" i="10"/>
  <c r="C130" i="10"/>
  <c r="J129" i="10"/>
  <c r="I129" i="10"/>
  <c r="H129" i="10"/>
  <c r="G129" i="10"/>
  <c r="F129" i="10"/>
  <c r="E129" i="10"/>
  <c r="D129" i="10"/>
  <c r="C129" i="10"/>
  <c r="J128" i="10"/>
  <c r="I128" i="10"/>
  <c r="H128" i="10"/>
  <c r="G128" i="10"/>
  <c r="F128" i="10"/>
  <c r="E128" i="10"/>
  <c r="D128" i="10"/>
  <c r="C128" i="10"/>
  <c r="J127" i="10"/>
  <c r="I127" i="10"/>
  <c r="H127" i="10"/>
  <c r="G127" i="10"/>
  <c r="F127" i="10"/>
  <c r="E127" i="10"/>
  <c r="D127" i="10"/>
  <c r="C127" i="10"/>
  <c r="J126" i="10"/>
  <c r="I126" i="10"/>
  <c r="H126" i="10"/>
  <c r="G126" i="10"/>
  <c r="F126" i="10"/>
  <c r="E126" i="10"/>
  <c r="D126" i="10"/>
  <c r="C126" i="10"/>
  <c r="J125" i="10"/>
  <c r="I125" i="10"/>
  <c r="H125" i="10"/>
  <c r="G125" i="10"/>
  <c r="F125" i="10"/>
  <c r="E125" i="10"/>
  <c r="D125" i="10"/>
  <c r="C125" i="10"/>
  <c r="J124" i="10"/>
  <c r="I124" i="10"/>
  <c r="H124" i="10"/>
  <c r="G124" i="10"/>
  <c r="F124" i="10"/>
  <c r="E124" i="10"/>
  <c r="D124" i="10"/>
  <c r="C124" i="10"/>
  <c r="J123" i="10"/>
  <c r="I123" i="10"/>
  <c r="H123" i="10"/>
  <c r="G123" i="10"/>
  <c r="F123" i="10"/>
  <c r="E123" i="10"/>
  <c r="D123" i="10"/>
  <c r="C123" i="10"/>
  <c r="J122" i="10"/>
  <c r="I122" i="10"/>
  <c r="H122" i="10"/>
  <c r="G122" i="10"/>
  <c r="F122" i="10"/>
  <c r="E122" i="10"/>
  <c r="D122" i="10"/>
  <c r="C122" i="10"/>
  <c r="J121" i="10"/>
  <c r="I121" i="10"/>
  <c r="H121" i="10"/>
  <c r="G121" i="10"/>
  <c r="F121" i="10"/>
  <c r="E121" i="10"/>
  <c r="D121" i="10"/>
  <c r="C121" i="10"/>
  <c r="J120" i="10"/>
  <c r="I120" i="10"/>
  <c r="H120" i="10"/>
  <c r="G120" i="10"/>
  <c r="F120" i="10"/>
  <c r="E120" i="10"/>
  <c r="D120" i="10"/>
  <c r="C120" i="10"/>
  <c r="J119" i="10"/>
  <c r="I119" i="10"/>
  <c r="H119" i="10"/>
  <c r="G119" i="10"/>
  <c r="F119" i="10"/>
  <c r="E119" i="10"/>
  <c r="D119" i="10"/>
  <c r="C119" i="10"/>
  <c r="J118" i="10"/>
  <c r="I118" i="10"/>
  <c r="H118" i="10"/>
  <c r="G118" i="10"/>
  <c r="F118" i="10"/>
  <c r="E118" i="10"/>
  <c r="D118" i="10"/>
  <c r="C118" i="10"/>
  <c r="J117" i="10"/>
  <c r="I117" i="10"/>
  <c r="H117" i="10"/>
  <c r="G117" i="10"/>
  <c r="F117" i="10"/>
  <c r="E117" i="10"/>
  <c r="D117" i="10"/>
  <c r="C117" i="10"/>
  <c r="J116" i="10"/>
  <c r="I116" i="10"/>
  <c r="H116" i="10"/>
  <c r="G116" i="10"/>
  <c r="F116" i="10"/>
  <c r="E116" i="10"/>
  <c r="D116" i="10"/>
  <c r="C116" i="10"/>
  <c r="J115" i="10"/>
  <c r="I115" i="10"/>
  <c r="H115" i="10"/>
  <c r="G115" i="10"/>
  <c r="F115" i="10"/>
  <c r="E115" i="10"/>
  <c r="D115" i="10"/>
  <c r="C115" i="10"/>
  <c r="J114" i="10"/>
  <c r="I114" i="10"/>
  <c r="H114" i="10"/>
  <c r="G114" i="10"/>
  <c r="F114" i="10"/>
  <c r="E114" i="10"/>
  <c r="D114" i="10"/>
  <c r="C114" i="10"/>
  <c r="J113" i="10"/>
  <c r="I113" i="10"/>
  <c r="H113" i="10"/>
  <c r="G113" i="10"/>
  <c r="F113" i="10"/>
  <c r="E113" i="10"/>
  <c r="D113" i="10"/>
  <c r="C113" i="10"/>
  <c r="J112" i="10"/>
  <c r="I112" i="10"/>
  <c r="H112" i="10"/>
  <c r="G112" i="10"/>
  <c r="F112" i="10"/>
  <c r="E112" i="10"/>
  <c r="D112" i="10"/>
  <c r="C112" i="10"/>
  <c r="J111" i="10"/>
  <c r="I111" i="10"/>
  <c r="H111" i="10"/>
  <c r="G111" i="10"/>
  <c r="F111" i="10"/>
  <c r="E111" i="10"/>
  <c r="D111" i="10"/>
  <c r="C111" i="10"/>
  <c r="J110" i="10"/>
  <c r="I110" i="10"/>
  <c r="H110" i="10"/>
  <c r="G110" i="10"/>
  <c r="F110" i="10"/>
  <c r="E110" i="10"/>
  <c r="D110" i="10"/>
  <c r="C110" i="10"/>
  <c r="J109" i="10"/>
  <c r="I109" i="10"/>
  <c r="H109" i="10"/>
  <c r="G109" i="10"/>
  <c r="F109" i="10"/>
  <c r="E109" i="10"/>
  <c r="D109" i="10"/>
  <c r="C109" i="10"/>
  <c r="J108" i="10"/>
  <c r="I108" i="10"/>
  <c r="H108" i="10"/>
  <c r="G108" i="10"/>
  <c r="F108" i="10"/>
  <c r="E108" i="10"/>
  <c r="D108" i="10"/>
  <c r="C108" i="10"/>
  <c r="J107" i="10"/>
  <c r="I107" i="10"/>
  <c r="H107" i="10"/>
  <c r="G107" i="10"/>
  <c r="F107" i="10"/>
  <c r="E107" i="10"/>
  <c r="D107" i="10"/>
  <c r="C107" i="10"/>
  <c r="J106" i="10"/>
  <c r="I106" i="10"/>
  <c r="H106" i="10"/>
  <c r="G106" i="10"/>
  <c r="F106" i="10"/>
  <c r="E106" i="10"/>
  <c r="D106" i="10"/>
  <c r="C106" i="10"/>
  <c r="J105" i="10"/>
  <c r="I105" i="10"/>
  <c r="H105" i="10"/>
  <c r="G105" i="10"/>
  <c r="F105" i="10"/>
  <c r="E105" i="10"/>
  <c r="D105" i="10"/>
  <c r="C105" i="10"/>
  <c r="J104" i="10"/>
  <c r="I104" i="10"/>
  <c r="H104" i="10"/>
  <c r="G104" i="10"/>
  <c r="F104" i="10"/>
  <c r="E104" i="10"/>
  <c r="D104" i="10"/>
  <c r="C104" i="10"/>
  <c r="J103" i="10"/>
  <c r="I103" i="10"/>
  <c r="H103" i="10"/>
  <c r="G103" i="10"/>
  <c r="F103" i="10"/>
  <c r="E103" i="10"/>
  <c r="D103" i="10"/>
  <c r="C103" i="10"/>
  <c r="J102" i="10"/>
  <c r="I102" i="10"/>
  <c r="H102" i="10"/>
  <c r="G102" i="10"/>
  <c r="F102" i="10"/>
  <c r="E102" i="10"/>
  <c r="D102" i="10"/>
  <c r="C102" i="10"/>
  <c r="J101" i="10"/>
  <c r="I101" i="10"/>
  <c r="H101" i="10"/>
  <c r="G101" i="10"/>
  <c r="F101" i="10"/>
  <c r="E101" i="10"/>
  <c r="D101" i="10"/>
  <c r="C101" i="10"/>
  <c r="J100" i="10"/>
  <c r="I100" i="10"/>
  <c r="H100" i="10"/>
  <c r="G100" i="10"/>
  <c r="F100" i="10"/>
  <c r="E100" i="10"/>
  <c r="D100" i="10"/>
  <c r="C100" i="10"/>
  <c r="J99" i="10"/>
  <c r="I99" i="10"/>
  <c r="H99" i="10"/>
  <c r="G99" i="10"/>
  <c r="F99" i="10"/>
  <c r="E99" i="10"/>
  <c r="D99" i="10"/>
  <c r="C99" i="10"/>
  <c r="J98" i="10"/>
  <c r="I98" i="10"/>
  <c r="H98" i="10"/>
  <c r="G98" i="10"/>
  <c r="F98" i="10"/>
  <c r="E98" i="10"/>
  <c r="D98" i="10"/>
  <c r="C98" i="10"/>
  <c r="J97" i="10"/>
  <c r="I97" i="10"/>
  <c r="H97" i="10"/>
  <c r="G97" i="10"/>
  <c r="F97" i="10"/>
  <c r="E97" i="10"/>
  <c r="D97" i="10"/>
  <c r="C97" i="10"/>
  <c r="J96" i="10"/>
  <c r="I96" i="10"/>
  <c r="H96" i="10"/>
  <c r="G96" i="10"/>
  <c r="F96" i="10"/>
  <c r="E96" i="10"/>
  <c r="D96" i="10"/>
  <c r="C96" i="10"/>
  <c r="J95" i="10"/>
  <c r="I95" i="10"/>
  <c r="H95" i="10"/>
  <c r="G95" i="10"/>
  <c r="F95" i="10"/>
  <c r="E95" i="10"/>
  <c r="D95" i="10"/>
  <c r="C95" i="10"/>
  <c r="J94" i="10"/>
  <c r="I94" i="10"/>
  <c r="H94" i="10"/>
  <c r="G94" i="10"/>
  <c r="F94" i="10"/>
  <c r="E94" i="10"/>
  <c r="D94" i="10"/>
  <c r="C94" i="10"/>
  <c r="J93" i="10"/>
  <c r="I93" i="10"/>
  <c r="H93" i="10"/>
  <c r="G93" i="10"/>
  <c r="F93" i="10"/>
  <c r="E93" i="10"/>
  <c r="D93" i="10"/>
  <c r="C93" i="10"/>
  <c r="J92" i="10"/>
  <c r="I92" i="10"/>
  <c r="H92" i="10"/>
  <c r="G92" i="10"/>
  <c r="F92" i="10"/>
  <c r="E92" i="10"/>
  <c r="D92" i="10"/>
  <c r="C92" i="10"/>
  <c r="J91" i="10"/>
  <c r="I91" i="10"/>
  <c r="H91" i="10"/>
  <c r="G91" i="10"/>
  <c r="F91" i="10"/>
  <c r="E91" i="10"/>
  <c r="D91" i="10"/>
  <c r="C91" i="10"/>
  <c r="J90" i="10"/>
  <c r="I90" i="10"/>
  <c r="H90" i="10"/>
  <c r="G90" i="10"/>
  <c r="F90" i="10"/>
  <c r="E90" i="10"/>
  <c r="D90" i="10"/>
  <c r="C90" i="10"/>
  <c r="J89" i="10"/>
  <c r="I89" i="10"/>
  <c r="H89" i="10"/>
  <c r="G89" i="10"/>
  <c r="F89" i="10"/>
  <c r="E89" i="10"/>
  <c r="D89" i="10"/>
  <c r="C89" i="10"/>
  <c r="J88" i="10"/>
  <c r="I88" i="10"/>
  <c r="H88" i="10"/>
  <c r="G88" i="10"/>
  <c r="F88" i="10"/>
  <c r="E88" i="10"/>
  <c r="D88" i="10"/>
  <c r="C88" i="10"/>
  <c r="J87" i="10"/>
  <c r="I87" i="10"/>
  <c r="H87" i="10"/>
  <c r="G87" i="10"/>
  <c r="F87" i="10"/>
  <c r="E87" i="10"/>
  <c r="D87" i="10"/>
  <c r="C87" i="10"/>
  <c r="J86" i="10"/>
  <c r="I86" i="10"/>
  <c r="H86" i="10"/>
  <c r="G86" i="10"/>
  <c r="F86" i="10"/>
  <c r="E86" i="10"/>
  <c r="D86" i="10"/>
  <c r="C86" i="10"/>
  <c r="J85" i="10"/>
  <c r="I85" i="10"/>
  <c r="H85" i="10"/>
  <c r="G85" i="10"/>
  <c r="F85" i="10"/>
  <c r="E85" i="10"/>
  <c r="D85" i="10"/>
  <c r="C85" i="10"/>
  <c r="J84" i="10"/>
  <c r="I84" i="10"/>
  <c r="H84" i="10"/>
  <c r="G84" i="10"/>
  <c r="F84" i="10"/>
  <c r="E84" i="10"/>
  <c r="D84" i="10"/>
  <c r="C84" i="10"/>
  <c r="J83" i="10"/>
  <c r="I83" i="10"/>
  <c r="H83" i="10"/>
  <c r="G83" i="10"/>
  <c r="F83" i="10"/>
  <c r="E83" i="10"/>
  <c r="D83" i="10"/>
  <c r="C83" i="10"/>
  <c r="J82" i="10"/>
  <c r="I82" i="10"/>
  <c r="H82" i="10"/>
  <c r="G82" i="10"/>
  <c r="F82" i="10"/>
  <c r="E82" i="10"/>
  <c r="D82" i="10"/>
  <c r="C82" i="10"/>
  <c r="J81" i="10"/>
  <c r="I81" i="10"/>
  <c r="H81" i="10"/>
  <c r="G81" i="10"/>
  <c r="F81" i="10"/>
  <c r="E81" i="10"/>
  <c r="D81" i="10"/>
  <c r="C81" i="10"/>
  <c r="J80" i="10"/>
  <c r="I80" i="10"/>
  <c r="H80" i="10"/>
  <c r="G80" i="10"/>
  <c r="F80" i="10"/>
  <c r="E80" i="10"/>
  <c r="D80" i="10"/>
  <c r="C80" i="10"/>
  <c r="J79" i="10"/>
  <c r="I79" i="10"/>
  <c r="H79" i="10"/>
  <c r="G79" i="10"/>
  <c r="F79" i="10"/>
  <c r="E79" i="10"/>
  <c r="D79" i="10"/>
  <c r="C79" i="10"/>
  <c r="J78" i="10"/>
  <c r="I78" i="10"/>
  <c r="H78" i="10"/>
  <c r="G78" i="10"/>
  <c r="F78" i="10"/>
  <c r="E78" i="10"/>
  <c r="D78" i="10"/>
  <c r="C78" i="10"/>
  <c r="J77" i="10"/>
  <c r="I77" i="10"/>
  <c r="H77" i="10"/>
  <c r="G77" i="10"/>
  <c r="F77" i="10"/>
  <c r="E77" i="10"/>
  <c r="D77" i="10"/>
  <c r="C77" i="10"/>
  <c r="J76" i="10"/>
  <c r="I76" i="10"/>
  <c r="H76" i="10"/>
  <c r="G76" i="10"/>
  <c r="F76" i="10"/>
  <c r="E76" i="10"/>
  <c r="D76" i="10"/>
  <c r="C76" i="10"/>
  <c r="J75" i="10"/>
  <c r="I75" i="10"/>
  <c r="H75" i="10"/>
  <c r="G75" i="10"/>
  <c r="F75" i="10"/>
  <c r="E75" i="10"/>
  <c r="D75" i="10"/>
  <c r="C75" i="10"/>
  <c r="J74" i="10"/>
  <c r="I74" i="10"/>
  <c r="H74" i="10"/>
  <c r="G74" i="10"/>
  <c r="F74" i="10"/>
  <c r="E74" i="10"/>
  <c r="D74" i="10"/>
  <c r="C74" i="10"/>
  <c r="J73" i="10"/>
  <c r="I73" i="10"/>
  <c r="H73" i="10"/>
  <c r="G73" i="10"/>
  <c r="F73" i="10"/>
  <c r="E73" i="10"/>
  <c r="D73" i="10"/>
  <c r="C73" i="10"/>
  <c r="J72" i="10"/>
  <c r="I72" i="10"/>
  <c r="H72" i="10"/>
  <c r="G72" i="10"/>
  <c r="F72" i="10"/>
  <c r="E72" i="10"/>
  <c r="D72" i="10"/>
  <c r="C72" i="10"/>
  <c r="J71" i="10"/>
  <c r="I71" i="10"/>
  <c r="H71" i="10"/>
  <c r="G71" i="10"/>
  <c r="F71" i="10"/>
  <c r="E71" i="10"/>
  <c r="D71" i="10"/>
  <c r="C71" i="10"/>
  <c r="J70" i="10"/>
  <c r="I70" i="10"/>
  <c r="H70" i="10"/>
  <c r="G70" i="10"/>
  <c r="F70" i="10"/>
  <c r="E70" i="10"/>
  <c r="D70" i="10"/>
  <c r="C70" i="10"/>
  <c r="J69" i="10"/>
  <c r="I69" i="10"/>
  <c r="H69" i="10"/>
  <c r="G69" i="10"/>
  <c r="F69" i="10"/>
  <c r="E69" i="10"/>
  <c r="D69" i="10"/>
  <c r="C69" i="10"/>
  <c r="J68" i="10"/>
  <c r="I68" i="10"/>
  <c r="H68" i="10"/>
  <c r="G68" i="10"/>
  <c r="F68" i="10"/>
  <c r="E68" i="10"/>
  <c r="D68" i="10"/>
  <c r="C68" i="10"/>
  <c r="J67" i="10"/>
  <c r="I67" i="10"/>
  <c r="H67" i="10"/>
  <c r="G67" i="10"/>
  <c r="F67" i="10"/>
  <c r="E67" i="10"/>
  <c r="D67" i="10"/>
  <c r="C67" i="10"/>
  <c r="J66" i="10"/>
  <c r="I66" i="10"/>
  <c r="H66" i="10"/>
  <c r="G66" i="10"/>
  <c r="F66" i="10"/>
  <c r="E66" i="10"/>
  <c r="D66" i="10"/>
  <c r="C66" i="10"/>
  <c r="J65" i="10"/>
  <c r="I65" i="10"/>
  <c r="H65" i="10"/>
  <c r="G65" i="10"/>
  <c r="F65" i="10"/>
  <c r="E65" i="10"/>
  <c r="D65" i="10"/>
  <c r="C65" i="10"/>
  <c r="J64" i="10"/>
  <c r="I64" i="10"/>
  <c r="H64" i="10"/>
  <c r="G64" i="10"/>
  <c r="F64" i="10"/>
  <c r="E64" i="10"/>
  <c r="D64" i="10"/>
  <c r="C64" i="10"/>
  <c r="J63" i="10"/>
  <c r="I63" i="10"/>
  <c r="H63" i="10"/>
  <c r="G63" i="10"/>
  <c r="F63" i="10"/>
  <c r="E63" i="10"/>
  <c r="D63" i="10"/>
  <c r="C63" i="10"/>
  <c r="J62" i="10"/>
  <c r="I62" i="10"/>
  <c r="H62" i="10"/>
  <c r="G62" i="10"/>
  <c r="F62" i="10"/>
  <c r="E62" i="10"/>
  <c r="D62" i="10"/>
  <c r="C62" i="10"/>
  <c r="J61" i="10"/>
  <c r="I61" i="10"/>
  <c r="H61" i="10"/>
  <c r="G61" i="10"/>
  <c r="F61" i="10"/>
  <c r="E61" i="10"/>
  <c r="D61" i="10"/>
  <c r="C61" i="10"/>
  <c r="J60" i="10"/>
  <c r="I60" i="10"/>
  <c r="H60" i="10"/>
  <c r="G60" i="10"/>
  <c r="F60" i="10"/>
  <c r="E60" i="10"/>
  <c r="D60" i="10"/>
  <c r="C60" i="10"/>
  <c r="J59" i="10"/>
  <c r="I59" i="10"/>
  <c r="H59" i="10"/>
  <c r="G59" i="10"/>
  <c r="F59" i="10"/>
  <c r="E59" i="10"/>
  <c r="D59" i="10"/>
  <c r="C59" i="10"/>
  <c r="J58" i="10"/>
  <c r="I58" i="10"/>
  <c r="H58" i="10"/>
  <c r="G58" i="10"/>
  <c r="F58" i="10"/>
  <c r="E58" i="10"/>
  <c r="D58" i="10"/>
  <c r="C58" i="10"/>
  <c r="J57" i="10"/>
  <c r="I57" i="10"/>
  <c r="H57" i="10"/>
  <c r="G57" i="10"/>
  <c r="F57" i="10"/>
  <c r="E57" i="10"/>
  <c r="D57" i="10"/>
  <c r="C57" i="10"/>
  <c r="J56" i="10"/>
  <c r="I56" i="10"/>
  <c r="H56" i="10"/>
  <c r="G56" i="10"/>
  <c r="F56" i="10"/>
  <c r="E56" i="10"/>
  <c r="D56" i="10"/>
  <c r="C56" i="10"/>
  <c r="J55" i="10"/>
  <c r="I55" i="10"/>
  <c r="H55" i="10"/>
  <c r="G55" i="10"/>
  <c r="F55" i="10"/>
  <c r="E55" i="10"/>
  <c r="D55" i="10"/>
  <c r="C55" i="10"/>
  <c r="J54" i="10"/>
  <c r="I54" i="10"/>
  <c r="H54" i="10"/>
  <c r="G54" i="10"/>
  <c r="F54" i="10"/>
  <c r="E54" i="10"/>
  <c r="D54" i="10"/>
  <c r="C54" i="10"/>
  <c r="J53" i="10"/>
  <c r="I53" i="10"/>
  <c r="H53" i="10"/>
  <c r="G53" i="10"/>
  <c r="F53" i="10"/>
  <c r="E53" i="10"/>
  <c r="D53" i="10"/>
  <c r="C53" i="10"/>
  <c r="J52" i="10"/>
  <c r="I52" i="10"/>
  <c r="H52" i="10"/>
  <c r="G52" i="10"/>
  <c r="F52" i="10"/>
  <c r="E52" i="10"/>
  <c r="D52" i="10"/>
  <c r="C52" i="10"/>
  <c r="J51" i="10"/>
  <c r="I51" i="10"/>
  <c r="H51" i="10"/>
  <c r="G51" i="10"/>
  <c r="F51" i="10"/>
  <c r="E51" i="10"/>
  <c r="D51" i="10"/>
  <c r="C51" i="10"/>
  <c r="J50" i="10"/>
  <c r="I50" i="10"/>
  <c r="H50" i="10"/>
  <c r="G50" i="10"/>
  <c r="F50" i="10"/>
  <c r="E50" i="10"/>
  <c r="D50" i="10"/>
  <c r="C50" i="10"/>
  <c r="J49" i="10"/>
  <c r="I49" i="10"/>
  <c r="H49" i="10"/>
  <c r="G49" i="10"/>
  <c r="F49" i="10"/>
  <c r="E49" i="10"/>
  <c r="D49" i="10"/>
  <c r="C49" i="10"/>
  <c r="J48" i="10"/>
  <c r="I48" i="10"/>
  <c r="H48" i="10"/>
  <c r="G48" i="10"/>
  <c r="F48" i="10"/>
  <c r="E48" i="10"/>
  <c r="D48" i="10"/>
  <c r="C48" i="10"/>
  <c r="J47" i="10"/>
  <c r="I47" i="10"/>
  <c r="H47" i="10"/>
  <c r="G47" i="10"/>
  <c r="F47" i="10"/>
  <c r="E47" i="10"/>
  <c r="D47" i="10"/>
  <c r="C47" i="10"/>
  <c r="J46" i="10"/>
  <c r="I46" i="10"/>
  <c r="H46" i="10"/>
  <c r="G46" i="10"/>
  <c r="F46" i="10"/>
  <c r="E46" i="10"/>
  <c r="D46" i="10"/>
  <c r="C46" i="10"/>
  <c r="J45" i="10"/>
  <c r="I45" i="10"/>
  <c r="H45" i="10"/>
  <c r="G45" i="10"/>
  <c r="F45" i="10"/>
  <c r="E45" i="10"/>
  <c r="D45" i="10"/>
  <c r="C45" i="10"/>
  <c r="J44" i="10"/>
  <c r="I44" i="10"/>
  <c r="H44" i="10"/>
  <c r="G44" i="10"/>
  <c r="F44" i="10"/>
  <c r="E44" i="10"/>
  <c r="D44" i="10"/>
  <c r="C44" i="10"/>
  <c r="J43" i="10"/>
  <c r="I43" i="10"/>
  <c r="H43" i="10"/>
  <c r="G43" i="10"/>
  <c r="F43" i="10"/>
  <c r="E43" i="10"/>
  <c r="D43" i="10"/>
  <c r="C43" i="10"/>
  <c r="J42" i="10"/>
  <c r="I42" i="10"/>
  <c r="H42" i="10"/>
  <c r="G42" i="10"/>
  <c r="F42" i="10"/>
  <c r="E42" i="10"/>
  <c r="D42" i="10"/>
  <c r="C42" i="10"/>
  <c r="J41" i="10"/>
  <c r="I41" i="10"/>
  <c r="H41" i="10"/>
  <c r="G41" i="10"/>
  <c r="F41" i="10"/>
  <c r="E41" i="10"/>
  <c r="D41" i="10"/>
  <c r="C41" i="10"/>
  <c r="J40" i="10"/>
  <c r="I40" i="10"/>
  <c r="H40" i="10"/>
  <c r="G40" i="10"/>
  <c r="F40" i="10"/>
  <c r="E40" i="10"/>
  <c r="D40" i="10"/>
  <c r="C40" i="10"/>
  <c r="J39" i="10"/>
  <c r="I39" i="10"/>
  <c r="H39" i="10"/>
  <c r="G39" i="10"/>
  <c r="F39" i="10"/>
  <c r="E39" i="10"/>
  <c r="D39" i="10"/>
  <c r="C39" i="10"/>
  <c r="J38" i="10"/>
  <c r="I38" i="10"/>
  <c r="H38" i="10"/>
  <c r="G38" i="10"/>
  <c r="F38" i="10"/>
  <c r="E38" i="10"/>
  <c r="D38" i="10"/>
  <c r="C38" i="10"/>
  <c r="J37" i="10"/>
  <c r="I37" i="10"/>
  <c r="H37" i="10"/>
  <c r="G37" i="10"/>
  <c r="F37" i="10"/>
  <c r="E37" i="10"/>
  <c r="D37" i="10"/>
  <c r="C37" i="10"/>
  <c r="J36" i="10"/>
  <c r="I36" i="10"/>
  <c r="H36" i="10"/>
  <c r="G36" i="10"/>
  <c r="F36" i="10"/>
  <c r="E36" i="10"/>
  <c r="D36" i="10"/>
  <c r="C36" i="10"/>
  <c r="J35" i="10"/>
  <c r="I35" i="10"/>
  <c r="H35" i="10"/>
  <c r="G35" i="10"/>
  <c r="F35" i="10"/>
  <c r="E35" i="10"/>
  <c r="D35" i="10"/>
  <c r="C35" i="10"/>
  <c r="J34" i="10"/>
  <c r="I34" i="10"/>
  <c r="H34" i="10"/>
  <c r="G34" i="10"/>
  <c r="F34" i="10"/>
  <c r="E34" i="10"/>
  <c r="D34" i="10"/>
  <c r="C34" i="10"/>
  <c r="J33" i="10"/>
  <c r="I33" i="10"/>
  <c r="H33" i="10"/>
  <c r="G33" i="10"/>
  <c r="F33" i="10"/>
  <c r="E33" i="10"/>
  <c r="D33" i="10"/>
  <c r="C33" i="10"/>
  <c r="J32" i="10"/>
  <c r="I32" i="10"/>
  <c r="H32" i="10"/>
  <c r="G32" i="10"/>
  <c r="F32" i="10"/>
  <c r="E32" i="10"/>
  <c r="D32" i="10"/>
  <c r="C32" i="10"/>
  <c r="J31" i="10"/>
  <c r="I31" i="10"/>
  <c r="H31" i="10"/>
  <c r="G31" i="10"/>
  <c r="F31" i="10"/>
  <c r="E31" i="10"/>
  <c r="D31" i="10"/>
  <c r="C31" i="10"/>
  <c r="J30" i="10"/>
  <c r="I30" i="10"/>
  <c r="H30" i="10"/>
  <c r="G30" i="10"/>
  <c r="F30" i="10"/>
  <c r="E30" i="10"/>
  <c r="D30" i="10"/>
  <c r="C30" i="10"/>
  <c r="A161" i="10" s="1"/>
  <c r="J29" i="10"/>
  <c r="I29" i="10"/>
  <c r="H29" i="10"/>
  <c r="G29" i="10"/>
  <c r="F29" i="10"/>
  <c r="E29" i="10"/>
  <c r="D29" i="10"/>
  <c r="C29" i="10"/>
  <c r="J28" i="10"/>
  <c r="I28" i="10"/>
  <c r="H28" i="10"/>
  <c r="G28" i="10"/>
  <c r="F28" i="10"/>
  <c r="E28" i="10"/>
  <c r="D28" i="10"/>
  <c r="C28" i="10"/>
  <c r="J27" i="10"/>
  <c r="I27" i="10"/>
  <c r="H27" i="10"/>
  <c r="G27" i="10"/>
  <c r="F27" i="10"/>
  <c r="E27" i="10"/>
  <c r="D27" i="10"/>
  <c r="C27" i="10"/>
  <c r="J26" i="10"/>
  <c r="I26" i="10"/>
  <c r="H26" i="10"/>
  <c r="G26" i="10"/>
  <c r="F26" i="10"/>
  <c r="E26" i="10"/>
  <c r="D26" i="10"/>
  <c r="C26" i="10"/>
  <c r="A59" i="10" s="1"/>
  <c r="J25" i="10"/>
  <c r="I25" i="10"/>
  <c r="H25" i="10"/>
  <c r="G25" i="10"/>
  <c r="F25" i="10"/>
  <c r="E25" i="10"/>
  <c r="D25" i="10"/>
  <c r="C25" i="10"/>
  <c r="J24" i="10"/>
  <c r="I24" i="10"/>
  <c r="H24" i="10"/>
  <c r="G24" i="10"/>
  <c r="F24" i="10"/>
  <c r="E24" i="10"/>
  <c r="D24" i="10"/>
  <c r="C24" i="10"/>
  <c r="F21" i="2"/>
  <c r="F20" i="2"/>
  <c r="E20" i="2"/>
  <c r="F19" i="2"/>
  <c r="E19" i="2"/>
  <c r="J18" i="2"/>
  <c r="F18" i="2"/>
  <c r="E18" i="2"/>
  <c r="J17" i="2"/>
  <c r="F17" i="2"/>
  <c r="E17" i="2"/>
  <c r="J16" i="2"/>
  <c r="F16" i="2"/>
  <c r="E16" i="2"/>
  <c r="J15" i="2"/>
  <c r="F15" i="2"/>
  <c r="E15" i="2"/>
  <c r="J14" i="2"/>
  <c r="F14" i="2"/>
  <c r="E14" i="2"/>
  <c r="F13" i="2"/>
  <c r="E13" i="2"/>
  <c r="J12" i="2"/>
  <c r="F12" i="2"/>
  <c r="E12" i="2"/>
  <c r="J11" i="2"/>
  <c r="F11" i="2"/>
  <c r="E11" i="2"/>
  <c r="J10" i="2"/>
  <c r="F10" i="2"/>
  <c r="E10" i="2"/>
  <c r="F9" i="2"/>
  <c r="E9" i="2"/>
  <c r="J8" i="2"/>
  <c r="F8" i="2"/>
  <c r="E8" i="2"/>
  <c r="J7" i="2"/>
  <c r="F7" i="2"/>
  <c r="E7" i="2"/>
  <c r="F6" i="2"/>
  <c r="E6" i="2"/>
  <c r="F5" i="2"/>
  <c r="E5" i="2"/>
  <c r="J4" i="2"/>
  <c r="F4" i="2"/>
  <c r="E4" i="2"/>
  <c r="J3" i="2"/>
  <c r="F3" i="2"/>
  <c r="E3" i="2"/>
  <c r="J2" i="2"/>
  <c r="F2" i="2"/>
  <c r="E2" i="2"/>
  <c r="D256" i="20"/>
  <c r="D255" i="20"/>
  <c r="D254" i="20"/>
  <c r="D253" i="20"/>
  <c r="D252" i="20"/>
  <c r="D251" i="20"/>
  <c r="D250" i="20"/>
  <c r="D249" i="20"/>
  <c r="D248" i="20"/>
  <c r="D247" i="20"/>
  <c r="D246" i="20"/>
  <c r="D245" i="20"/>
  <c r="D244" i="20"/>
  <c r="D243" i="20"/>
  <c r="D242" i="20"/>
  <c r="D241" i="20"/>
  <c r="D240" i="20"/>
  <c r="D239" i="20"/>
  <c r="D238" i="20"/>
  <c r="D237" i="20"/>
  <c r="D236" i="20"/>
  <c r="D235" i="20"/>
  <c r="D234" i="20"/>
  <c r="D233" i="20"/>
  <c r="D232" i="20"/>
  <c r="D231" i="20"/>
  <c r="D230" i="20"/>
  <c r="D229" i="20"/>
  <c r="D228" i="20"/>
  <c r="D227" i="20"/>
  <c r="D226" i="20"/>
  <c r="D225" i="20"/>
  <c r="D224" i="20"/>
  <c r="D223" i="20"/>
  <c r="D222" i="20"/>
  <c r="D221" i="20"/>
  <c r="D220" i="20"/>
  <c r="D219" i="20"/>
  <c r="D218" i="20"/>
  <c r="D217" i="20"/>
  <c r="D216" i="20"/>
  <c r="D214" i="20"/>
  <c r="D213" i="20"/>
  <c r="D212" i="20"/>
  <c r="D211" i="20"/>
  <c r="D210" i="20"/>
  <c r="D209" i="20"/>
  <c r="D208" i="20"/>
  <c r="D207" i="20"/>
  <c r="D206" i="20"/>
  <c r="D205" i="20"/>
  <c r="D203" i="20"/>
  <c r="D202" i="20"/>
  <c r="D201" i="20"/>
  <c r="D200" i="20"/>
  <c r="D199" i="20"/>
  <c r="D198" i="20"/>
  <c r="D197" i="20"/>
  <c r="D196" i="20"/>
  <c r="D195" i="20"/>
  <c r="D194" i="20"/>
  <c r="D193" i="20"/>
  <c r="D192" i="20"/>
  <c r="D191" i="20"/>
  <c r="D190" i="20"/>
  <c r="D189" i="20"/>
  <c r="D188" i="20"/>
  <c r="D187" i="20"/>
  <c r="D186" i="20"/>
  <c r="D185" i="20"/>
  <c r="D184" i="20"/>
  <c r="D183" i="20"/>
  <c r="D182" i="20"/>
  <c r="D181" i="20"/>
  <c r="D180" i="20"/>
  <c r="D179" i="20"/>
  <c r="D178" i="20"/>
  <c r="D177" i="20"/>
  <c r="D176" i="20"/>
  <c r="D175" i="20"/>
  <c r="D174" i="20"/>
  <c r="D173" i="20"/>
  <c r="D172" i="20"/>
  <c r="D171" i="20"/>
  <c r="D170" i="20"/>
  <c r="D169" i="20"/>
  <c r="D168" i="20"/>
  <c r="D167" i="20"/>
  <c r="D166" i="20"/>
  <c r="D165" i="20"/>
  <c r="D161" i="20"/>
  <c r="D160" i="20"/>
  <c r="D159" i="20"/>
  <c r="D158" i="20"/>
  <c r="D157" i="20"/>
  <c r="D156" i="20"/>
  <c r="D155" i="20"/>
  <c r="D154" i="20"/>
  <c r="D153" i="20"/>
  <c r="D152" i="20"/>
  <c r="D151" i="20"/>
  <c r="D150" i="20"/>
  <c r="D149" i="20"/>
  <c r="D148" i="20"/>
  <c r="D147" i="20"/>
  <c r="D146" i="20"/>
  <c r="D145" i="20"/>
  <c r="D144" i="20"/>
  <c r="D143" i="20"/>
  <c r="D142" i="20"/>
  <c r="D141" i="20"/>
  <c r="D140" i="20"/>
  <c r="D139" i="20"/>
  <c r="D138" i="20"/>
  <c r="D137" i="20"/>
  <c r="D136" i="20"/>
  <c r="D135" i="20"/>
  <c r="D134" i="20"/>
  <c r="D133" i="20"/>
  <c r="D132" i="20"/>
  <c r="D131" i="20"/>
  <c r="D130" i="20"/>
  <c r="D129" i="20"/>
  <c r="D128" i="20"/>
  <c r="D127" i="20"/>
  <c r="D126" i="20"/>
  <c r="D125" i="20"/>
  <c r="D124" i="20"/>
  <c r="D123" i="20"/>
  <c r="D122" i="20"/>
  <c r="D121" i="20"/>
  <c r="D120" i="20"/>
  <c r="D119" i="20"/>
  <c r="D118" i="20"/>
  <c r="D117" i="20"/>
  <c r="D116" i="20"/>
  <c r="D115" i="20"/>
  <c r="D114" i="20"/>
  <c r="D113" i="20"/>
  <c r="D112" i="20"/>
  <c r="D111" i="20"/>
  <c r="D110" i="20"/>
  <c r="D109" i="20"/>
  <c r="D108" i="20"/>
  <c r="D107" i="20"/>
  <c r="D106" i="20"/>
  <c r="D105" i="20"/>
  <c r="D104" i="20"/>
  <c r="D103" i="20"/>
  <c r="D102" i="20"/>
  <c r="D101" i="20"/>
  <c r="D100" i="20"/>
  <c r="D99" i="20"/>
  <c r="D98" i="20"/>
  <c r="D97" i="20"/>
  <c r="D63" i="20"/>
  <c r="D62" i="20"/>
  <c r="D61" i="20"/>
  <c r="D60" i="20"/>
  <c r="D59" i="20"/>
  <c r="D58" i="20"/>
  <c r="D57" i="20"/>
  <c r="D56" i="20"/>
  <c r="D55" i="20"/>
  <c r="D54" i="20"/>
  <c r="D53" i="20"/>
  <c r="D52" i="20"/>
  <c r="D51" i="20"/>
  <c r="D50" i="20"/>
  <c r="N49" i="20"/>
  <c r="D49" i="20"/>
  <c r="N48" i="20"/>
  <c r="D48" i="20"/>
  <c r="N47" i="20"/>
  <c r="D47" i="20"/>
  <c r="N46" i="20"/>
  <c r="D46" i="20"/>
  <c r="N45" i="20"/>
  <c r="D45" i="20"/>
  <c r="N44" i="20"/>
  <c r="D44" i="20"/>
  <c r="N43" i="20"/>
  <c r="D43" i="20"/>
  <c r="N42" i="20"/>
  <c r="D42" i="20"/>
  <c r="N41" i="20"/>
  <c r="D41" i="20"/>
  <c r="N40" i="20"/>
  <c r="N39" i="20"/>
  <c r="N38" i="20"/>
  <c r="N37" i="20"/>
  <c r="N36" i="20"/>
  <c r="N35" i="20"/>
  <c r="N34" i="20"/>
  <c r="N33" i="20"/>
  <c r="N32" i="20"/>
  <c r="N31" i="20"/>
  <c r="N30" i="20"/>
  <c r="N29" i="20"/>
  <c r="D29" i="20"/>
  <c r="N28" i="20"/>
  <c r="D28" i="20"/>
  <c r="N27" i="20"/>
  <c r="D27" i="20"/>
  <c r="N26" i="20"/>
  <c r="D26" i="20"/>
  <c r="N25" i="20"/>
  <c r="D25" i="20"/>
  <c r="N24" i="20"/>
  <c r="K150" i="20" s="1"/>
  <c r="D24" i="20"/>
  <c r="N23" i="20"/>
  <c r="K6" i="2" s="1"/>
  <c r="J6" i="2" s="1"/>
  <c r="D23" i="20"/>
  <c r="A67" i="1" s="1"/>
  <c r="A71" i="14" s="1"/>
  <c r="N22" i="20"/>
  <c r="D22" i="20"/>
  <c r="N21" i="20"/>
  <c r="D21" i="20"/>
  <c r="N20" i="20"/>
  <c r="D20" i="20"/>
  <c r="N19" i="20"/>
  <c r="D19" i="20"/>
  <c r="A19" i="20"/>
  <c r="A20" i="20" s="1"/>
  <c r="A21" i="20" s="1"/>
  <c r="A22" i="20" s="1"/>
  <c r="A23" i="20" s="1"/>
  <c r="A24" i="20" s="1"/>
  <c r="A25" i="20" s="1"/>
  <c r="A26" i="20" s="1"/>
  <c r="A27" i="20" s="1"/>
  <c r="A28" i="20" s="1"/>
  <c r="A29" i="20" s="1"/>
  <c r="A30" i="20" s="1"/>
  <c r="A31" i="20" s="1"/>
  <c r="A32" i="20" s="1"/>
  <c r="A33" i="20" s="1"/>
  <c r="A34" i="20" s="1"/>
  <c r="A35" i="20" s="1"/>
  <c r="A36" i="20" s="1"/>
  <c r="A37" i="20" s="1"/>
  <c r="A38" i="20" s="1"/>
  <c r="A39" i="20" s="1"/>
  <c r="A40" i="20" s="1"/>
  <c r="A41" i="20" s="1"/>
  <c r="A42" i="20" s="1"/>
  <c r="A43" i="20" s="1"/>
  <c r="A44" i="20" s="1"/>
  <c r="A45" i="20" s="1"/>
  <c r="A46" i="20" s="1"/>
  <c r="A47" i="20" s="1"/>
  <c r="A48" i="20" s="1"/>
  <c r="A49" i="20" s="1"/>
  <c r="A50" i="20" s="1"/>
  <c r="A51" i="20" s="1"/>
  <c r="A52" i="20" s="1"/>
  <c r="A53" i="20" s="1"/>
  <c r="A54" i="20" s="1"/>
  <c r="A55" i="20" s="1"/>
  <c r="A56" i="20" s="1"/>
  <c r="A57" i="20" s="1"/>
  <c r="A58" i="20" s="1"/>
  <c r="A59" i="20" s="1"/>
  <c r="A60" i="20" s="1"/>
  <c r="A61" i="20" s="1"/>
  <c r="A62" i="20" s="1"/>
  <c r="A63" i="20" s="1"/>
  <c r="A64" i="20" s="1"/>
  <c r="A65" i="20" s="1"/>
  <c r="A66" i="20" s="1"/>
  <c r="A67" i="20" s="1"/>
  <c r="A68" i="20" s="1"/>
  <c r="A69" i="20" s="1"/>
  <c r="A70" i="20" s="1"/>
  <c r="A71" i="20" s="1"/>
  <c r="A72" i="20" s="1"/>
  <c r="A73" i="20" s="1"/>
  <c r="A74" i="20" s="1"/>
  <c r="A75" i="20" s="1"/>
  <c r="A76" i="20" s="1"/>
  <c r="A77" i="20" s="1"/>
  <c r="A78" i="20" s="1"/>
  <c r="A79" i="20" s="1"/>
  <c r="A80" i="20" s="1"/>
  <c r="A81" i="20" s="1"/>
  <c r="A82" i="20" s="1"/>
  <c r="A83" i="20" s="1"/>
  <c r="A84" i="20" s="1"/>
  <c r="A85" i="20" s="1"/>
  <c r="A86" i="20" s="1"/>
  <c r="A87" i="20" s="1"/>
  <c r="A88" i="20" s="1"/>
  <c r="A89" i="20" s="1"/>
  <c r="A90" i="20" s="1"/>
  <c r="A91" i="20" s="1"/>
  <c r="A92" i="20" s="1"/>
  <c r="A93" i="20" s="1"/>
  <c r="A94" i="20" s="1"/>
  <c r="A95" i="20" s="1"/>
  <c r="A96" i="20" s="1"/>
  <c r="A97" i="20" s="1"/>
  <c r="A98" i="20" s="1"/>
  <c r="A99" i="20" s="1"/>
  <c r="A100" i="20" s="1"/>
  <c r="A101" i="20" s="1"/>
  <c r="A102" i="20" s="1"/>
  <c r="A103" i="20" s="1"/>
  <c r="A104" i="20" s="1"/>
  <c r="A105" i="20" s="1"/>
  <c r="A106" i="20" s="1"/>
  <c r="A107" i="20" s="1"/>
  <c r="A108" i="20" s="1"/>
  <c r="A109" i="20" s="1"/>
  <c r="A110" i="20" s="1"/>
  <c r="A111" i="20" s="1"/>
  <c r="A112" i="20" s="1"/>
  <c r="A113" i="20" s="1"/>
  <c r="A114" i="20" s="1"/>
  <c r="A115" i="20" s="1"/>
  <c r="A116" i="20" s="1"/>
  <c r="A117" i="20" s="1"/>
  <c r="A118" i="20" s="1"/>
  <c r="A119" i="20" s="1"/>
  <c r="A120" i="20" s="1"/>
  <c r="A121" i="20" s="1"/>
  <c r="A122" i="20" s="1"/>
  <c r="A123" i="20" s="1"/>
  <c r="A124" i="20" s="1"/>
  <c r="A125" i="20" s="1"/>
  <c r="A126" i="20" s="1"/>
  <c r="A127" i="20" s="1"/>
  <c r="A128" i="20" s="1"/>
  <c r="A129" i="20" s="1"/>
  <c r="A130" i="20" s="1"/>
  <c r="A131" i="20" s="1"/>
  <c r="A132" i="20" s="1"/>
  <c r="A133" i="20" s="1"/>
  <c r="A134" i="20" s="1"/>
  <c r="A135" i="20" s="1"/>
  <c r="A136" i="20" s="1"/>
  <c r="A137" i="20" s="1"/>
  <c r="A138" i="20" s="1"/>
  <c r="A139" i="20" s="1"/>
  <c r="A140" i="20" s="1"/>
  <c r="A141" i="20" s="1"/>
  <c r="A142" i="20" s="1"/>
  <c r="A143" i="20" s="1"/>
  <c r="A144" i="20" s="1"/>
  <c r="A145" i="20" s="1"/>
  <c r="A146" i="20" s="1"/>
  <c r="A147" i="20" s="1"/>
  <c r="A148" i="20" s="1"/>
  <c r="A149" i="20" s="1"/>
  <c r="A150" i="20" s="1"/>
  <c r="A151" i="20" s="1"/>
  <c r="A152" i="20" s="1"/>
  <c r="A153" i="20" s="1"/>
  <c r="A154" i="20" s="1"/>
  <c r="A155" i="20" s="1"/>
  <c r="A156" i="20" s="1"/>
  <c r="A157" i="20" s="1"/>
  <c r="A158" i="20" s="1"/>
  <c r="A159" i="20" s="1"/>
  <c r="A160" i="20" s="1"/>
  <c r="A161" i="20" s="1"/>
  <c r="A162" i="20" s="1"/>
  <c r="A163" i="20" s="1"/>
  <c r="A164" i="20" s="1"/>
  <c r="A165" i="20" s="1"/>
  <c r="A166" i="20" s="1"/>
  <c r="A167" i="20" s="1"/>
  <c r="A168" i="20" s="1"/>
  <c r="A169" i="20" s="1"/>
  <c r="A170" i="20" s="1"/>
  <c r="A171" i="20" s="1"/>
  <c r="A172" i="20" s="1"/>
  <c r="A173" i="20" s="1"/>
  <c r="A174" i="20" s="1"/>
  <c r="A175" i="20" s="1"/>
  <c r="A176" i="20" s="1"/>
  <c r="A177" i="20" s="1"/>
  <c r="A178" i="20" s="1"/>
  <c r="A179" i="20" s="1"/>
  <c r="A180" i="20" s="1"/>
  <c r="A181" i="20" s="1"/>
  <c r="A182" i="20" s="1"/>
  <c r="A183" i="20" s="1"/>
  <c r="A184" i="20" s="1"/>
  <c r="A185" i="20" s="1"/>
  <c r="A186" i="20" s="1"/>
  <c r="A187" i="20" s="1"/>
  <c r="A188" i="20" s="1"/>
  <c r="A189" i="20" s="1"/>
  <c r="A190" i="20" s="1"/>
  <c r="A191" i="20" s="1"/>
  <c r="A192" i="20" s="1"/>
  <c r="A193" i="20" s="1"/>
  <c r="A194" i="20" s="1"/>
  <c r="A195" i="20" s="1"/>
  <c r="A196" i="20" s="1"/>
  <c r="A197" i="20" s="1"/>
  <c r="A198" i="20" s="1"/>
  <c r="A199" i="20" s="1"/>
  <c r="A200" i="20" s="1"/>
  <c r="A201" i="20" s="1"/>
  <c r="A202" i="20" s="1"/>
  <c r="A203" i="20" s="1"/>
  <c r="A204" i="20" s="1"/>
  <c r="A205" i="20" s="1"/>
  <c r="A206" i="20" s="1"/>
  <c r="A207" i="20" s="1"/>
  <c r="A208" i="20" s="1"/>
  <c r="A209" i="20" s="1"/>
  <c r="A210" i="20" s="1"/>
  <c r="A211" i="20" s="1"/>
  <c r="A212" i="20" s="1"/>
  <c r="A213" i="20" s="1"/>
  <c r="A214" i="20" s="1"/>
  <c r="A215" i="20" s="1"/>
  <c r="A216" i="20" s="1"/>
  <c r="A217" i="20" s="1"/>
  <c r="A218" i="20" s="1"/>
  <c r="A219" i="20" s="1"/>
  <c r="A220" i="20" s="1"/>
  <c r="A221" i="20" s="1"/>
  <c r="A222" i="20" s="1"/>
  <c r="A223" i="20" s="1"/>
  <c r="A224" i="20" s="1"/>
  <c r="A225" i="20" s="1"/>
  <c r="A226" i="20" s="1"/>
  <c r="A227" i="20" s="1"/>
  <c r="A228" i="20" s="1"/>
  <c r="A229" i="20" s="1"/>
  <c r="A230" i="20" s="1"/>
  <c r="A231" i="20" s="1"/>
  <c r="A232" i="20" s="1"/>
  <c r="A233" i="20" s="1"/>
  <c r="A234" i="20" s="1"/>
  <c r="A235" i="20" s="1"/>
  <c r="A236" i="20" s="1"/>
  <c r="A237" i="20" s="1"/>
  <c r="A238" i="20" s="1"/>
  <c r="A239" i="20" s="1"/>
  <c r="A240" i="20" s="1"/>
  <c r="A241" i="20" s="1"/>
  <c r="A242" i="20" s="1"/>
  <c r="A243" i="20" s="1"/>
  <c r="A244" i="20" s="1"/>
  <c r="A245" i="20" s="1"/>
  <c r="A246" i="20" s="1"/>
  <c r="A247" i="20" s="1"/>
  <c r="A248" i="20" s="1"/>
  <c r="A249" i="20" s="1"/>
  <c r="A250" i="20" s="1"/>
  <c r="A251" i="20" s="1"/>
  <c r="A252" i="20" s="1"/>
  <c r="A253" i="20" s="1"/>
  <c r="A254" i="20" s="1"/>
  <c r="A255" i="20" s="1"/>
  <c r="A256" i="20" s="1"/>
  <c r="N18" i="20"/>
  <c r="D18" i="20"/>
  <c r="D17" i="20"/>
  <c r="D16" i="20"/>
  <c r="D15" i="20"/>
  <c r="D14" i="20"/>
  <c r="D13" i="20"/>
  <c r="D12" i="20"/>
  <c r="D11" i="20"/>
  <c r="D10" i="20"/>
  <c r="D9" i="20"/>
  <c r="D8" i="20"/>
  <c r="D7" i="20"/>
  <c r="D6" i="20"/>
  <c r="D5" i="20"/>
  <c r="D4" i="20"/>
  <c r="D3" i="20"/>
  <c r="B957" i="12"/>
  <c r="B956" i="12"/>
  <c r="B955" i="12"/>
  <c r="B954" i="12"/>
  <c r="B953" i="12"/>
  <c r="B952" i="12"/>
  <c r="B951" i="12"/>
  <c r="B950" i="12"/>
  <c r="B949" i="12"/>
  <c r="B948" i="12"/>
  <c r="B947" i="12"/>
  <c r="B946" i="12"/>
  <c r="B945" i="12"/>
  <c r="B944" i="12"/>
  <c r="B943" i="12"/>
  <c r="B942" i="12"/>
  <c r="B941" i="12"/>
  <c r="B940" i="12"/>
  <c r="B939" i="12"/>
  <c r="B938" i="12"/>
  <c r="B937" i="12"/>
  <c r="B936" i="12"/>
  <c r="B935" i="12"/>
  <c r="B934" i="12"/>
  <c r="B933" i="12"/>
  <c r="B932" i="12"/>
  <c r="B931" i="12"/>
  <c r="B930" i="12"/>
  <c r="B929" i="12"/>
  <c r="B928" i="12"/>
  <c r="B927" i="12"/>
  <c r="B926" i="12"/>
  <c r="B925" i="12"/>
  <c r="B316" i="15"/>
  <c r="A316" i="15"/>
  <c r="B315" i="15"/>
  <c r="A315" i="15"/>
  <c r="B314" i="15"/>
  <c r="A314" i="15"/>
  <c r="B313" i="15"/>
  <c r="A313" i="15"/>
  <c r="B312" i="15"/>
  <c r="A312" i="15"/>
  <c r="B311" i="15"/>
  <c r="A311" i="15"/>
  <c r="B310" i="15"/>
  <c r="A310" i="15"/>
  <c r="B309" i="15"/>
  <c r="A309" i="15"/>
  <c r="B308" i="15"/>
  <c r="A308" i="15"/>
  <c r="B307" i="15"/>
  <c r="A307" i="15"/>
  <c r="B306" i="15"/>
  <c r="A306" i="15"/>
  <c r="B305" i="15"/>
  <c r="A305" i="15"/>
  <c r="B304" i="15"/>
  <c r="A304" i="15"/>
  <c r="B303" i="15"/>
  <c r="A303" i="15"/>
  <c r="B302" i="15"/>
  <c r="A302" i="15"/>
  <c r="B301" i="15"/>
  <c r="A301" i="15"/>
  <c r="B300" i="15"/>
  <c r="A300" i="15"/>
  <c r="B299" i="15"/>
  <c r="A299" i="15"/>
  <c r="B298" i="15"/>
  <c r="A298" i="15"/>
  <c r="B297" i="15"/>
  <c r="A297" i="15"/>
  <c r="B296" i="15"/>
  <c r="A296" i="15"/>
  <c r="B295" i="15"/>
  <c r="A295" i="15"/>
  <c r="B294" i="15"/>
  <c r="A294" i="15"/>
  <c r="B293" i="15"/>
  <c r="A293" i="15"/>
  <c r="B292" i="15"/>
  <c r="A292" i="15"/>
  <c r="B291" i="15"/>
  <c r="A291" i="15"/>
  <c r="B290" i="15"/>
  <c r="A290" i="15"/>
  <c r="B289" i="15"/>
  <c r="A289" i="15"/>
  <c r="B288" i="15"/>
  <c r="A288" i="15"/>
  <c r="B287" i="15"/>
  <c r="A287" i="15"/>
  <c r="B286" i="15"/>
  <c r="A286" i="15"/>
  <c r="B285" i="15"/>
  <c r="A285" i="15"/>
  <c r="B284" i="15"/>
  <c r="A284" i="15"/>
  <c r="B283" i="15"/>
  <c r="A283" i="15"/>
  <c r="B282" i="15"/>
  <c r="A282" i="15"/>
  <c r="B281" i="15"/>
  <c r="A281" i="15"/>
  <c r="B280" i="15"/>
  <c r="A280" i="15"/>
  <c r="B279" i="15"/>
  <c r="A279" i="15"/>
  <c r="B278" i="15"/>
  <c r="A278" i="15"/>
  <c r="B277" i="15"/>
  <c r="A277" i="15"/>
  <c r="B276" i="15"/>
  <c r="A276" i="15"/>
  <c r="B275" i="15"/>
  <c r="A275" i="15"/>
  <c r="B274" i="15"/>
  <c r="A274" i="15"/>
  <c r="B273" i="15"/>
  <c r="A273" i="15"/>
  <c r="B272" i="15"/>
  <c r="A272" i="15"/>
  <c r="B271" i="15"/>
  <c r="A271" i="15"/>
  <c r="B270" i="15"/>
  <c r="A270" i="15"/>
  <c r="B269" i="15"/>
  <c r="A269" i="15"/>
  <c r="B268" i="15"/>
  <c r="A268" i="15"/>
  <c r="B267" i="15"/>
  <c r="A267" i="15"/>
  <c r="B266" i="15"/>
  <c r="A266" i="15"/>
  <c r="B265" i="15"/>
  <c r="A265" i="15"/>
  <c r="B264" i="15"/>
  <c r="A264" i="15"/>
  <c r="B263" i="15"/>
  <c r="A263" i="15"/>
  <c r="B262" i="15"/>
  <c r="A262" i="15"/>
  <c r="B261" i="15"/>
  <c r="A261" i="15"/>
  <c r="B260" i="15"/>
  <c r="A260" i="15"/>
  <c r="B259" i="15"/>
  <c r="A259" i="15"/>
  <c r="B258" i="15"/>
  <c r="A258" i="15"/>
  <c r="B257" i="15"/>
  <c r="A257" i="15"/>
  <c r="B256" i="15"/>
  <c r="A256" i="15"/>
  <c r="B255" i="15"/>
  <c r="A255" i="15"/>
  <c r="B254" i="15"/>
  <c r="A254" i="15"/>
  <c r="B253" i="15"/>
  <c r="A253" i="15"/>
  <c r="B252" i="15"/>
  <c r="A252" i="15"/>
  <c r="B251" i="15"/>
  <c r="A251" i="15"/>
  <c r="B250" i="15"/>
  <c r="A250" i="15"/>
  <c r="B249" i="15"/>
  <c r="A249" i="15"/>
  <c r="B248" i="15"/>
  <c r="A248" i="15"/>
  <c r="B247" i="15"/>
  <c r="A247" i="15"/>
  <c r="B246" i="15"/>
  <c r="A246" i="15"/>
  <c r="B245" i="15"/>
  <c r="A245" i="15"/>
  <c r="B244" i="15"/>
  <c r="A244" i="15"/>
  <c r="B243" i="15"/>
  <c r="A243" i="15"/>
  <c r="B242" i="15"/>
  <c r="A242" i="15"/>
  <c r="B241" i="15"/>
  <c r="A241" i="15"/>
  <c r="B240" i="15"/>
  <c r="A240" i="15"/>
  <c r="B239" i="15"/>
  <c r="A239" i="15"/>
  <c r="B238" i="15"/>
  <c r="A238" i="15"/>
  <c r="B237" i="15"/>
  <c r="A237" i="15"/>
  <c r="B236" i="15"/>
  <c r="A236" i="15"/>
  <c r="B235" i="15"/>
  <c r="A235" i="15"/>
  <c r="B234" i="15"/>
  <c r="A234" i="15"/>
  <c r="B233" i="15"/>
  <c r="A233" i="15"/>
  <c r="B232" i="15"/>
  <c r="A232" i="15"/>
  <c r="B231" i="15"/>
  <c r="A231" i="15"/>
  <c r="B230" i="15"/>
  <c r="A230" i="15"/>
  <c r="B229" i="15"/>
  <c r="A229" i="15"/>
  <c r="B228" i="15"/>
  <c r="A228" i="15"/>
  <c r="B227" i="15"/>
  <c r="A227" i="15"/>
  <c r="B226" i="15"/>
  <c r="A226" i="15"/>
  <c r="B225" i="15"/>
  <c r="A225" i="15"/>
  <c r="B224" i="15"/>
  <c r="A224" i="15"/>
  <c r="B223" i="15"/>
  <c r="A223" i="15"/>
  <c r="B222" i="15"/>
  <c r="A222" i="15"/>
  <c r="B221" i="15"/>
  <c r="A221" i="15"/>
  <c r="B220" i="15"/>
  <c r="A220" i="15"/>
  <c r="B219" i="15"/>
  <c r="A219" i="15"/>
  <c r="B218" i="15"/>
  <c r="A218" i="15"/>
  <c r="B217" i="15"/>
  <c r="A217" i="15"/>
  <c r="B216" i="15"/>
  <c r="A216" i="15"/>
  <c r="B215" i="15"/>
  <c r="A215" i="15"/>
  <c r="B214" i="15"/>
  <c r="A214" i="15"/>
  <c r="B213" i="15"/>
  <c r="A213" i="15"/>
  <c r="B212" i="15"/>
  <c r="A212" i="15"/>
  <c r="B211" i="15"/>
  <c r="A211" i="15"/>
  <c r="B210" i="15"/>
  <c r="A210" i="15"/>
  <c r="B209" i="15"/>
  <c r="A209" i="15"/>
  <c r="B208" i="15"/>
  <c r="A208" i="15"/>
  <c r="B207" i="15"/>
  <c r="A207" i="15"/>
  <c r="B206" i="15"/>
  <c r="A206" i="15"/>
  <c r="B205" i="15"/>
  <c r="A205" i="15"/>
  <c r="B204" i="15"/>
  <c r="A204" i="15"/>
  <c r="B203" i="15"/>
  <c r="A203" i="15"/>
  <c r="B202" i="15"/>
  <c r="A202" i="15"/>
  <c r="B201" i="15"/>
  <c r="A201" i="15"/>
  <c r="B200" i="15"/>
  <c r="A200" i="15"/>
  <c r="B199" i="15"/>
  <c r="A199" i="15"/>
  <c r="B198" i="15"/>
  <c r="A198" i="15"/>
  <c r="B197" i="15"/>
  <c r="A197" i="15"/>
  <c r="B196" i="15"/>
  <c r="A196" i="15"/>
  <c r="B195" i="15"/>
  <c r="A195" i="15"/>
  <c r="B194" i="15"/>
  <c r="A194" i="15"/>
  <c r="B193" i="15"/>
  <c r="A193" i="15"/>
  <c r="B192" i="15"/>
  <c r="A192" i="15"/>
  <c r="B191" i="15"/>
  <c r="A191" i="15"/>
  <c r="B190" i="15"/>
  <c r="A190" i="15"/>
  <c r="B189" i="15"/>
  <c r="A189" i="15"/>
  <c r="B188" i="15"/>
  <c r="A188" i="15"/>
  <c r="B187" i="15"/>
  <c r="A187" i="15"/>
  <c r="B186" i="15"/>
  <c r="A186" i="15"/>
  <c r="B185" i="15"/>
  <c r="A185" i="15"/>
  <c r="B184" i="15"/>
  <c r="A184" i="15"/>
  <c r="B183" i="15"/>
  <c r="A183" i="15"/>
  <c r="B182" i="15"/>
  <c r="A182" i="15"/>
  <c r="B181" i="15"/>
  <c r="A181" i="15"/>
  <c r="B180" i="15"/>
  <c r="A180" i="15"/>
  <c r="B179" i="15"/>
  <c r="A179" i="15"/>
  <c r="B178" i="15"/>
  <c r="A178" i="15"/>
  <c r="B177" i="15"/>
  <c r="A177" i="15"/>
  <c r="B176" i="15"/>
  <c r="A176" i="15"/>
  <c r="B175" i="15"/>
  <c r="A175" i="15"/>
  <c r="B174" i="15"/>
  <c r="A174" i="15"/>
  <c r="B173" i="15"/>
  <c r="A173" i="15"/>
  <c r="B172" i="15"/>
  <c r="A172" i="15"/>
  <c r="B171" i="15"/>
  <c r="A171" i="15"/>
  <c r="B170" i="15"/>
  <c r="A170" i="15"/>
  <c r="B169" i="15"/>
  <c r="A169" i="15"/>
  <c r="B168" i="15"/>
  <c r="A168" i="15"/>
  <c r="B167" i="15"/>
  <c r="A167" i="15"/>
  <c r="B166" i="15"/>
  <c r="A166" i="15"/>
  <c r="B165" i="15"/>
  <c r="A165" i="15"/>
  <c r="B164" i="15"/>
  <c r="A164" i="15"/>
  <c r="B163" i="15"/>
  <c r="A163" i="15"/>
  <c r="B162" i="15"/>
  <c r="A162" i="15"/>
  <c r="B161" i="15"/>
  <c r="A161" i="15"/>
  <c r="B160" i="15"/>
  <c r="A160" i="15"/>
  <c r="B159" i="15"/>
  <c r="A159" i="15"/>
  <c r="B158" i="15"/>
  <c r="A158" i="15"/>
  <c r="B157" i="15"/>
  <c r="A157" i="15"/>
  <c r="B156" i="15"/>
  <c r="A156" i="15"/>
  <c r="B155" i="15"/>
  <c r="A155" i="15"/>
  <c r="B154" i="15"/>
  <c r="A154" i="15"/>
  <c r="B153" i="15"/>
  <c r="A153" i="15"/>
  <c r="B152" i="15"/>
  <c r="A152" i="15"/>
  <c r="B151" i="15"/>
  <c r="A151" i="15"/>
  <c r="B150" i="15"/>
  <c r="A150" i="15"/>
  <c r="B149" i="15"/>
  <c r="A149" i="15"/>
  <c r="B148" i="15"/>
  <c r="A148" i="15"/>
  <c r="B147" i="15"/>
  <c r="A147" i="15"/>
  <c r="B146" i="15"/>
  <c r="A146" i="15"/>
  <c r="B145" i="15"/>
  <c r="A145" i="15"/>
  <c r="B144" i="15"/>
  <c r="A144" i="15"/>
  <c r="B143" i="15"/>
  <c r="A143" i="15"/>
  <c r="B142" i="15"/>
  <c r="A142" i="15"/>
  <c r="B141" i="15"/>
  <c r="A141" i="15"/>
  <c r="B140" i="15"/>
  <c r="A140" i="15"/>
  <c r="B139" i="15"/>
  <c r="A139" i="15"/>
  <c r="B138" i="15"/>
  <c r="A138" i="15"/>
  <c r="B137" i="15"/>
  <c r="A137" i="15"/>
  <c r="B136" i="15"/>
  <c r="A136" i="15"/>
  <c r="B135" i="15"/>
  <c r="A135" i="15"/>
  <c r="B134" i="15"/>
  <c r="A134" i="15"/>
  <c r="B133" i="15"/>
  <c r="A133" i="15"/>
  <c r="B132" i="15"/>
  <c r="A132" i="15"/>
  <c r="B131" i="15"/>
  <c r="A131" i="15"/>
  <c r="B130" i="15"/>
  <c r="A130" i="15"/>
  <c r="B129" i="15"/>
  <c r="A129" i="15"/>
  <c r="B128" i="15"/>
  <c r="A128" i="15"/>
  <c r="B127" i="15"/>
  <c r="A127" i="15"/>
  <c r="B126" i="15"/>
  <c r="A126" i="15"/>
  <c r="B125" i="15"/>
  <c r="A125" i="15"/>
  <c r="B124" i="15"/>
  <c r="A124" i="15"/>
  <c r="B123" i="15"/>
  <c r="A123" i="15"/>
  <c r="B122" i="15"/>
  <c r="A122" i="15"/>
  <c r="B121" i="15"/>
  <c r="A121" i="15"/>
  <c r="B120" i="15"/>
  <c r="A120" i="15"/>
  <c r="B119" i="15"/>
  <c r="A119" i="15"/>
  <c r="B118" i="15"/>
  <c r="A118" i="15"/>
  <c r="B117" i="15"/>
  <c r="A117" i="15"/>
  <c r="B116" i="15"/>
  <c r="A116" i="15"/>
  <c r="B115" i="15"/>
  <c r="A115" i="15"/>
  <c r="B114" i="15"/>
  <c r="A114" i="15"/>
  <c r="B113" i="15"/>
  <c r="A113" i="15"/>
  <c r="B112" i="15"/>
  <c r="A112" i="15"/>
  <c r="B111" i="15"/>
  <c r="A111" i="15"/>
  <c r="B110" i="15"/>
  <c r="A110" i="15"/>
  <c r="B109" i="15"/>
  <c r="A109" i="15"/>
  <c r="B108" i="15"/>
  <c r="A108" i="15"/>
  <c r="B107" i="15"/>
  <c r="A107" i="15"/>
  <c r="B106" i="15"/>
  <c r="A106" i="15"/>
  <c r="B105" i="15"/>
  <c r="A105" i="15"/>
  <c r="B104" i="15"/>
  <c r="A104" i="15"/>
  <c r="B103" i="15"/>
  <c r="A103" i="15"/>
  <c r="B102" i="15"/>
  <c r="A102" i="15"/>
  <c r="B101" i="15"/>
  <c r="A101" i="15"/>
  <c r="B100" i="15"/>
  <c r="A100" i="15"/>
  <c r="B99" i="15"/>
  <c r="A99" i="15"/>
  <c r="B98" i="15"/>
  <c r="A98" i="15"/>
  <c r="B97" i="15"/>
  <c r="A97" i="15"/>
  <c r="B96" i="15"/>
  <c r="A96" i="15"/>
  <c r="B95" i="15"/>
  <c r="A95" i="15"/>
  <c r="B94" i="15"/>
  <c r="A94" i="15"/>
  <c r="B93" i="15"/>
  <c r="A93" i="15"/>
  <c r="B92" i="15"/>
  <c r="A92" i="15"/>
  <c r="B91" i="15"/>
  <c r="A91" i="15"/>
  <c r="B90" i="15"/>
  <c r="A90" i="15"/>
  <c r="B89" i="15"/>
  <c r="A89" i="15"/>
  <c r="B88" i="15"/>
  <c r="A88" i="15"/>
  <c r="B87" i="15"/>
  <c r="A87" i="15"/>
  <c r="B86" i="15"/>
  <c r="A86" i="15"/>
  <c r="B85" i="15"/>
  <c r="A85" i="15"/>
  <c r="B84" i="15"/>
  <c r="A84" i="15"/>
  <c r="B83" i="15"/>
  <c r="A83" i="15"/>
  <c r="B82" i="15"/>
  <c r="A82" i="15"/>
  <c r="B81" i="15"/>
  <c r="A81" i="15"/>
  <c r="B80" i="15"/>
  <c r="A80" i="15"/>
  <c r="B79" i="15"/>
  <c r="A79" i="15"/>
  <c r="B78" i="15"/>
  <c r="A78" i="15"/>
  <c r="B77" i="15"/>
  <c r="A77" i="15"/>
  <c r="B76" i="15"/>
  <c r="A76" i="15"/>
  <c r="B75" i="15"/>
  <c r="A75" i="15"/>
  <c r="B74" i="15"/>
  <c r="A74" i="15"/>
  <c r="B73" i="15"/>
  <c r="A73" i="15"/>
  <c r="B72" i="15"/>
  <c r="A72" i="15"/>
  <c r="B71" i="15"/>
  <c r="A71" i="15"/>
  <c r="B70" i="15"/>
  <c r="A70" i="15"/>
  <c r="B69" i="15"/>
  <c r="A69" i="15"/>
  <c r="B68" i="15"/>
  <c r="A68" i="15"/>
  <c r="B67" i="15"/>
  <c r="A67" i="15"/>
  <c r="B66" i="15"/>
  <c r="A66" i="15"/>
  <c r="B65" i="15"/>
  <c r="A65" i="15"/>
  <c r="B64" i="15"/>
  <c r="A64" i="15"/>
  <c r="B63" i="15"/>
  <c r="A63" i="15"/>
  <c r="B62" i="15"/>
  <c r="A62" i="15"/>
  <c r="B61" i="15"/>
  <c r="A61" i="15"/>
  <c r="B60" i="15"/>
  <c r="A60" i="15"/>
  <c r="B59" i="15"/>
  <c r="A59" i="15"/>
  <c r="B58" i="15"/>
  <c r="A58" i="15"/>
  <c r="B57" i="15"/>
  <c r="A57" i="15"/>
  <c r="B56" i="15"/>
  <c r="A56" i="15"/>
  <c r="B55" i="15"/>
  <c r="A55" i="15"/>
  <c r="B54" i="15"/>
  <c r="A54" i="15"/>
  <c r="B53" i="15"/>
  <c r="A53" i="15"/>
  <c r="B52" i="15"/>
  <c r="A52" i="15"/>
  <c r="B51" i="15"/>
  <c r="A51" i="15"/>
  <c r="B50" i="15"/>
  <c r="A50" i="15"/>
  <c r="B49" i="15"/>
  <c r="A49" i="15"/>
  <c r="E48" i="15"/>
  <c r="D208" i="15" s="1"/>
  <c r="E208" i="15" s="1"/>
  <c r="D48" i="15"/>
  <c r="B48" i="15"/>
  <c r="A48" i="15"/>
  <c r="B4" i="15"/>
  <c r="B3" i="15"/>
  <c r="E1" i="15"/>
  <c r="D275" i="18"/>
  <c r="C275" i="18"/>
  <c r="B275" i="18"/>
  <c r="A275" i="18"/>
  <c r="A274" i="18"/>
  <c r="A273" i="18"/>
  <c r="D272" i="18"/>
  <c r="A272" i="18"/>
  <c r="A271" i="18"/>
  <c r="D271" i="18" s="1"/>
  <c r="A270" i="18"/>
  <c r="D269" i="18"/>
  <c r="A269" i="18"/>
  <c r="C269" i="18" s="1"/>
  <c r="A268" i="18"/>
  <c r="D267" i="18"/>
  <c r="C267" i="18"/>
  <c r="B267" i="18"/>
  <c r="A267" i="18"/>
  <c r="A266" i="18"/>
  <c r="A265" i="18"/>
  <c r="D264" i="18"/>
  <c r="A264" i="18"/>
  <c r="D263" i="18"/>
  <c r="C263" i="18"/>
  <c r="D262" i="18"/>
  <c r="C262" i="18"/>
  <c r="A262" i="18"/>
  <c r="B262" i="18" s="1"/>
  <c r="D261" i="18"/>
  <c r="A261" i="18"/>
  <c r="C261" i="18" s="1"/>
  <c r="D260" i="18"/>
  <c r="C260" i="18"/>
  <c r="A260" i="18"/>
  <c r="B260" i="18" s="1"/>
  <c r="D259" i="18"/>
  <c r="C259" i="18"/>
  <c r="A259" i="18"/>
  <c r="B259" i="18" s="1"/>
  <c r="D258" i="18"/>
  <c r="C258" i="18"/>
  <c r="A258" i="18"/>
  <c r="B258" i="18" s="1"/>
  <c r="D257" i="18"/>
  <c r="C257" i="18"/>
  <c r="B257" i="18"/>
  <c r="A257" i="18"/>
  <c r="D256" i="18"/>
  <c r="C256" i="18"/>
  <c r="A256" i="18"/>
  <c r="B256" i="18" s="1"/>
  <c r="B255" i="18"/>
  <c r="A255" i="18"/>
  <c r="D254" i="18"/>
  <c r="C254" i="18"/>
  <c r="A254" i="18"/>
  <c r="B254" i="18" s="1"/>
  <c r="A253" i="18"/>
  <c r="D252" i="18"/>
  <c r="C252" i="18"/>
  <c r="A252" i="18"/>
  <c r="B252" i="18" s="1"/>
  <c r="A251" i="18"/>
  <c r="D251" i="18" s="1"/>
  <c r="D250" i="18"/>
  <c r="C250" i="18"/>
  <c r="A250" i="18"/>
  <c r="B250" i="18" s="1"/>
  <c r="A249" i="18"/>
  <c r="D249" i="18" s="1"/>
  <c r="D248" i="18"/>
  <c r="C248" i="18"/>
  <c r="A248" i="18"/>
  <c r="B248" i="18" s="1"/>
  <c r="A247" i="18"/>
  <c r="D247" i="18" s="1"/>
  <c r="D246" i="18"/>
  <c r="C246" i="18"/>
  <c r="A246" i="18"/>
  <c r="B246" i="18" s="1"/>
  <c r="D245" i="18"/>
  <c r="A245" i="18"/>
  <c r="C245" i="18" s="1"/>
  <c r="D244" i="18"/>
  <c r="C244" i="18"/>
  <c r="A244" i="18"/>
  <c r="B244" i="18" s="1"/>
  <c r="D243" i="18"/>
  <c r="C243" i="18"/>
  <c r="A243" i="18"/>
  <c r="B243" i="18" s="1"/>
  <c r="D242" i="18"/>
  <c r="C242" i="18"/>
  <c r="A242" i="18"/>
  <c r="B242" i="18" s="1"/>
  <c r="D241" i="18"/>
  <c r="C241" i="18"/>
  <c r="B241" i="18"/>
  <c r="A241" i="18"/>
  <c r="D240" i="18"/>
  <c r="C240" i="18"/>
  <c r="A240" i="18"/>
  <c r="B240" i="18" s="1"/>
  <c r="A239" i="18"/>
  <c r="D239" i="18" s="1"/>
  <c r="D238" i="18"/>
  <c r="C238" i="18"/>
  <c r="A238" i="18"/>
  <c r="B238" i="18" s="1"/>
  <c r="C237" i="18"/>
  <c r="A237" i="18"/>
  <c r="D237" i="18" s="1"/>
  <c r="D236" i="18"/>
  <c r="C236" i="18"/>
  <c r="A236" i="18"/>
  <c r="B236" i="18" s="1"/>
  <c r="A235" i="18"/>
  <c r="D234" i="18"/>
  <c r="C234" i="18"/>
  <c r="A234" i="18"/>
  <c r="B234" i="18" s="1"/>
  <c r="D233" i="18"/>
  <c r="C233" i="18"/>
  <c r="D232" i="18"/>
  <c r="C232" i="18"/>
  <c r="B232" i="18"/>
  <c r="A232" i="18"/>
  <c r="A231" i="18"/>
  <c r="D231" i="18" s="1"/>
  <c r="D230" i="18"/>
  <c r="C230" i="18"/>
  <c r="B230" i="18"/>
  <c r="A230" i="18"/>
  <c r="C229" i="18"/>
  <c r="A229" i="18"/>
  <c r="D229" i="18" s="1"/>
  <c r="D228" i="18"/>
  <c r="C228" i="18"/>
  <c r="B228" i="18"/>
  <c r="A228" i="18"/>
  <c r="C227" i="18"/>
  <c r="B227" i="18"/>
  <c r="A227" i="18"/>
  <c r="D227" i="18" s="1"/>
  <c r="D226" i="18"/>
  <c r="C226" i="18"/>
  <c r="A225" i="18"/>
  <c r="D224" i="18"/>
  <c r="C224" i="18"/>
  <c r="A224" i="18"/>
  <c r="B224" i="18" s="1"/>
  <c r="B223" i="18"/>
  <c r="A223" i="18"/>
  <c r="D222" i="18"/>
  <c r="C222" i="18"/>
  <c r="B222" i="18"/>
  <c r="A222" i="18"/>
  <c r="A221" i="18"/>
  <c r="D220" i="18"/>
  <c r="C220" i="18"/>
  <c r="D219" i="18"/>
  <c r="A219" i="18"/>
  <c r="D218" i="18"/>
  <c r="A218" i="18"/>
  <c r="A217" i="18"/>
  <c r="D216" i="18"/>
  <c r="C216" i="18"/>
  <c r="B216" i="18"/>
  <c r="A216" i="18"/>
  <c r="D215" i="18"/>
  <c r="C215" i="18"/>
  <c r="A214" i="18"/>
  <c r="D214" i="18" s="1"/>
  <c r="D213" i="18"/>
  <c r="C213" i="18"/>
  <c r="B213" i="18"/>
  <c r="A213" i="18"/>
  <c r="A212" i="18"/>
  <c r="D212" i="18" s="1"/>
  <c r="D211" i="18"/>
  <c r="C211" i="18"/>
  <c r="B211" i="18"/>
  <c r="A211" i="18"/>
  <c r="B210" i="18"/>
  <c r="A210" i="18"/>
  <c r="D209" i="18"/>
  <c r="C209" i="18"/>
  <c r="B209" i="18"/>
  <c r="A209" i="18"/>
  <c r="A208" i="18"/>
  <c r="D207" i="18"/>
  <c r="C207" i="18"/>
  <c r="B207" i="18"/>
  <c r="A207" i="18"/>
  <c r="C206" i="18"/>
  <c r="A206" i="18"/>
  <c r="D206" i="18" s="1"/>
  <c r="D205" i="18"/>
  <c r="C205" i="18"/>
  <c r="B205" i="18"/>
  <c r="A205" i="18"/>
  <c r="C204" i="18"/>
  <c r="B204" i="18"/>
  <c r="A204" i="18"/>
  <c r="D204" i="18" s="1"/>
  <c r="D203" i="18"/>
  <c r="C203" i="18"/>
  <c r="B203" i="18"/>
  <c r="A203" i="18"/>
  <c r="C202" i="18"/>
  <c r="A202" i="18"/>
  <c r="D202" i="18" s="1"/>
  <c r="D201" i="18"/>
  <c r="C201" i="18"/>
  <c r="B201" i="18"/>
  <c r="A201" i="18"/>
  <c r="C200" i="18"/>
  <c r="B200" i="18"/>
  <c r="A200" i="18"/>
  <c r="D200" i="18" s="1"/>
  <c r="D199" i="18"/>
  <c r="C199" i="18"/>
  <c r="B199" i="18"/>
  <c r="A199" i="18"/>
  <c r="D198" i="18"/>
  <c r="C198" i="18"/>
  <c r="D197" i="18"/>
  <c r="C197" i="18"/>
  <c r="A197" i="18"/>
  <c r="B197" i="18" s="1"/>
  <c r="B196" i="18"/>
  <c r="A196" i="18"/>
  <c r="D195" i="18"/>
  <c r="C195" i="18"/>
  <c r="B195" i="18"/>
  <c r="A195" i="18"/>
  <c r="A194" i="18"/>
  <c r="A193" i="18"/>
  <c r="D193" i="18" s="1"/>
  <c r="C192" i="18"/>
  <c r="A192" i="18"/>
  <c r="D192" i="18" s="1"/>
  <c r="A191" i="18"/>
  <c r="D191" i="18" s="1"/>
  <c r="C190" i="18"/>
  <c r="B190" i="18"/>
  <c r="A190" i="18"/>
  <c r="D190" i="18" s="1"/>
  <c r="C189" i="18"/>
  <c r="A189" i="18"/>
  <c r="D189" i="18" s="1"/>
  <c r="C188" i="18"/>
  <c r="B188" i="18"/>
  <c r="A188" i="18"/>
  <c r="D188" i="18" s="1"/>
  <c r="B187" i="18"/>
  <c r="A187" i="18"/>
  <c r="D186" i="18"/>
  <c r="C186" i="18"/>
  <c r="A185" i="18"/>
  <c r="B184" i="18"/>
  <c r="A184" i="18"/>
  <c r="C184" i="18" s="1"/>
  <c r="D183" i="18"/>
  <c r="C183" i="18"/>
  <c r="A183" i="18"/>
  <c r="B183" i="18" s="1"/>
  <c r="D182" i="18"/>
  <c r="B182" i="18"/>
  <c r="A182" i="18"/>
  <c r="C182" i="18" s="1"/>
  <c r="D181" i="18"/>
  <c r="C181" i="18"/>
  <c r="B181" i="18"/>
  <c r="A181" i="18"/>
  <c r="A180" i="18"/>
  <c r="D179" i="18"/>
  <c r="B179" i="18"/>
  <c r="A179" i="18"/>
  <c r="C179" i="18" s="1"/>
  <c r="A178" i="18"/>
  <c r="A177" i="18"/>
  <c r="D177" i="18" s="1"/>
  <c r="D176" i="18"/>
  <c r="A176" i="18"/>
  <c r="C176" i="18" s="1"/>
  <c r="D175" i="18"/>
  <c r="C175" i="18"/>
  <c r="A175" i="18"/>
  <c r="B175" i="18" s="1"/>
  <c r="D174" i="18"/>
  <c r="C174" i="18"/>
  <c r="B173" i="18"/>
  <c r="A173" i="18"/>
  <c r="D173" i="18" s="1"/>
  <c r="D172" i="18"/>
  <c r="A172" i="18"/>
  <c r="B172" i="18" s="1"/>
  <c r="A171" i="18"/>
  <c r="C170" i="18"/>
  <c r="A170" i="18"/>
  <c r="B170" i="18" s="1"/>
  <c r="D169" i="18"/>
  <c r="A169" i="18"/>
  <c r="A168" i="18"/>
  <c r="B168" i="18" s="1"/>
  <c r="D167" i="18"/>
  <c r="C167" i="18"/>
  <c r="A167" i="18"/>
  <c r="B167" i="18" s="1"/>
  <c r="D166" i="18"/>
  <c r="A166" i="18"/>
  <c r="B166" i="18" s="1"/>
  <c r="D165" i="18"/>
  <c r="C165" i="18"/>
  <c r="B165" i="18"/>
  <c r="A165" i="18"/>
  <c r="A164" i="18"/>
  <c r="A163" i="18"/>
  <c r="D163" i="18" s="1"/>
  <c r="A162" i="18"/>
  <c r="D161" i="18"/>
  <c r="C161" i="18"/>
  <c r="B161" i="18"/>
  <c r="A161" i="18"/>
  <c r="D160" i="18"/>
  <c r="A160" i="18"/>
  <c r="B160" i="18" s="1"/>
  <c r="D159" i="18"/>
  <c r="B159" i="18"/>
  <c r="A159" i="18"/>
  <c r="C159" i="18" s="1"/>
  <c r="D158" i="18"/>
  <c r="C158" i="18"/>
  <c r="A158" i="18"/>
  <c r="B158" i="18" s="1"/>
  <c r="C157" i="18"/>
  <c r="B157" i="18"/>
  <c r="A157" i="18"/>
  <c r="D157" i="18" s="1"/>
  <c r="D156" i="18"/>
  <c r="C156" i="18"/>
  <c r="D155" i="18"/>
  <c r="A155" i="18"/>
  <c r="D154" i="18"/>
  <c r="C154" i="18"/>
  <c r="B154" i="18"/>
  <c r="A154" i="18"/>
  <c r="D153" i="18"/>
  <c r="A153" i="18"/>
  <c r="D152" i="18"/>
  <c r="C152" i="18"/>
  <c r="B152" i="18"/>
  <c r="A152" i="18"/>
  <c r="D151" i="18"/>
  <c r="A151" i="18"/>
  <c r="D150" i="18"/>
  <c r="C150" i="18"/>
  <c r="B150" i="18"/>
  <c r="A150" i="18"/>
  <c r="A149" i="18"/>
  <c r="D148" i="18"/>
  <c r="C148" i="18"/>
  <c r="B148" i="18"/>
  <c r="A148" i="18"/>
  <c r="D147" i="18"/>
  <c r="A147" i="18"/>
  <c r="D146" i="18"/>
  <c r="C146" i="18"/>
  <c r="B146" i="18"/>
  <c r="A146" i="18"/>
  <c r="D145" i="18"/>
  <c r="A145" i="18"/>
  <c r="D144" i="18"/>
  <c r="C144" i="18"/>
  <c r="B144" i="18"/>
  <c r="A144" i="18"/>
  <c r="D143" i="18"/>
  <c r="A143" i="18"/>
  <c r="D142" i="18"/>
  <c r="C142" i="18"/>
  <c r="B142" i="18"/>
  <c r="A142" i="18"/>
  <c r="A141" i="18"/>
  <c r="D140" i="18"/>
  <c r="C140" i="18"/>
  <c r="B140" i="18"/>
  <c r="A140" i="18"/>
  <c r="D139" i="18"/>
  <c r="A139" i="18"/>
  <c r="D138" i="18"/>
  <c r="C138" i="18"/>
  <c r="B138" i="18"/>
  <c r="A138" i="18"/>
  <c r="D137" i="18"/>
  <c r="A137" i="18"/>
  <c r="D136" i="18"/>
  <c r="C136" i="18"/>
  <c r="B136" i="18"/>
  <c r="A136" i="18"/>
  <c r="D135" i="18"/>
  <c r="A135" i="18"/>
  <c r="D134" i="18"/>
  <c r="C134" i="18"/>
  <c r="B134" i="18"/>
  <c r="A134" i="18"/>
  <c r="A133" i="18"/>
  <c r="D132" i="18"/>
  <c r="C132" i="18"/>
  <c r="B132" i="18"/>
  <c r="A132" i="18"/>
  <c r="D131" i="18"/>
  <c r="C131" i="18"/>
  <c r="D130" i="18"/>
  <c r="C130" i="18"/>
  <c r="B130" i="18"/>
  <c r="A130" i="18"/>
  <c r="C129" i="18"/>
  <c r="B129" i="18"/>
  <c r="A129" i="18"/>
  <c r="D129" i="18" s="1"/>
  <c r="A128" i="18"/>
  <c r="D128" i="18" s="1"/>
  <c r="A127" i="18"/>
  <c r="D127" i="18" s="1"/>
  <c r="A126" i="18"/>
  <c r="A125" i="18"/>
  <c r="D125" i="18" s="1"/>
  <c r="D124" i="18"/>
  <c r="A124" i="18"/>
  <c r="C123" i="18"/>
  <c r="A123" i="18"/>
  <c r="D123" i="18" s="1"/>
  <c r="D122" i="18"/>
  <c r="C122" i="18"/>
  <c r="A122" i="18"/>
  <c r="B122" i="18" s="1"/>
  <c r="A121" i="18"/>
  <c r="D121" i="18" s="1"/>
  <c r="D120" i="18"/>
  <c r="C120" i="18"/>
  <c r="B120" i="18"/>
  <c r="A120" i="18"/>
  <c r="A119" i="18"/>
  <c r="C118" i="18"/>
  <c r="A118" i="18"/>
  <c r="D118" i="18" s="1"/>
  <c r="A117" i="18"/>
  <c r="D116" i="18"/>
  <c r="C116" i="18"/>
  <c r="B116" i="18"/>
  <c r="A116" i="18"/>
  <c r="D115" i="18"/>
  <c r="C115" i="18"/>
  <c r="D114" i="18"/>
  <c r="A114" i="18"/>
  <c r="C114" i="18" s="1"/>
  <c r="D113" i="18"/>
  <c r="B113" i="18"/>
  <c r="A113" i="18"/>
  <c r="C113" i="18" s="1"/>
  <c r="C112" i="18"/>
  <c r="B112" i="18"/>
  <c r="A112" i="18"/>
  <c r="D112" i="18" s="1"/>
  <c r="A111" i="18"/>
  <c r="C111" i="18" s="1"/>
  <c r="A110" i="18"/>
  <c r="D109" i="18"/>
  <c r="B109" i="18"/>
  <c r="A109" i="18"/>
  <c r="C109" i="18" s="1"/>
  <c r="A108" i="18"/>
  <c r="A107" i="18"/>
  <c r="C107" i="18" s="1"/>
  <c r="D106" i="18"/>
  <c r="C106" i="18"/>
  <c r="A106" i="18"/>
  <c r="B106" i="18" s="1"/>
  <c r="A105" i="18"/>
  <c r="C105" i="18" s="1"/>
  <c r="D104" i="18"/>
  <c r="C104" i="18"/>
  <c r="A103" i="18"/>
  <c r="A102" i="18"/>
  <c r="D102" i="18" s="1"/>
  <c r="D101" i="18"/>
  <c r="A101" i="18"/>
  <c r="B101" i="18" s="1"/>
  <c r="D100" i="18"/>
  <c r="C100" i="18"/>
  <c r="A100" i="18"/>
  <c r="B100" i="18" s="1"/>
  <c r="D99" i="18"/>
  <c r="C99" i="18"/>
  <c r="A99" i="18"/>
  <c r="B99" i="18" s="1"/>
  <c r="A98" i="18"/>
  <c r="D98" i="18" s="1"/>
  <c r="A97" i="18"/>
  <c r="B97" i="18" s="1"/>
  <c r="B96" i="18"/>
  <c r="A96" i="18"/>
  <c r="A95" i="18"/>
  <c r="B95" i="18" s="1"/>
  <c r="A94" i="18"/>
  <c r="D93" i="18"/>
  <c r="C93" i="18"/>
  <c r="A93" i="18"/>
  <c r="B93" i="18" s="1"/>
  <c r="D92" i="18"/>
  <c r="C92" i="18"/>
  <c r="A92" i="18"/>
  <c r="B92" i="18" s="1"/>
  <c r="A91" i="18"/>
  <c r="B91" i="18" s="1"/>
  <c r="D90" i="18"/>
  <c r="C90" i="18"/>
  <c r="B90" i="18"/>
  <c r="A90" i="18"/>
  <c r="C89" i="18"/>
  <c r="A89" i="18"/>
  <c r="D88" i="18"/>
  <c r="C88" i="18"/>
  <c r="B88" i="18"/>
  <c r="A88" i="18"/>
  <c r="A87" i="18"/>
  <c r="D86" i="18"/>
  <c r="C86" i="18"/>
  <c r="D85" i="18"/>
  <c r="C85" i="18"/>
  <c r="B85" i="18"/>
  <c r="A85" i="18"/>
  <c r="D84" i="18"/>
  <c r="C84" i="18"/>
  <c r="B84" i="18"/>
  <c r="A84" i="18"/>
  <c r="D83" i="18"/>
  <c r="C83" i="18"/>
  <c r="B83" i="18"/>
  <c r="A83" i="18"/>
  <c r="D82" i="18"/>
  <c r="C82" i="18"/>
  <c r="B82" i="18"/>
  <c r="A82" i="18"/>
  <c r="D81" i="18"/>
  <c r="C81" i="18"/>
  <c r="B81" i="18"/>
  <c r="A81" i="18"/>
  <c r="D80" i="18"/>
  <c r="C80" i="18"/>
  <c r="B80" i="18"/>
  <c r="A80" i="18"/>
  <c r="D79" i="18"/>
  <c r="C79" i="18"/>
  <c r="B79" i="18"/>
  <c r="A79" i="18"/>
  <c r="D78" i="18"/>
  <c r="C78" i="18"/>
  <c r="B78" i="18"/>
  <c r="A78" i="18"/>
  <c r="D77" i="18"/>
  <c r="C77" i="18"/>
  <c r="B77" i="18"/>
  <c r="A77" i="18"/>
  <c r="D76" i="18"/>
  <c r="C76" i="18"/>
  <c r="B76" i="18"/>
  <c r="A76" i="18"/>
  <c r="D75" i="18"/>
  <c r="C75" i="18"/>
  <c r="B74" i="18"/>
  <c r="A74" i="18"/>
  <c r="D73" i="18"/>
  <c r="C73" i="18"/>
  <c r="B73" i="18"/>
  <c r="A73" i="18"/>
  <c r="A72" i="18"/>
  <c r="A71" i="18"/>
  <c r="D71" i="18" s="1"/>
  <c r="C70" i="18"/>
  <c r="A70" i="18"/>
  <c r="D70" i="18" s="1"/>
  <c r="A69" i="18"/>
  <c r="D69" i="18" s="1"/>
  <c r="C68" i="18"/>
  <c r="B68" i="18"/>
  <c r="A68" i="18"/>
  <c r="D68" i="18" s="1"/>
  <c r="D67" i="18"/>
  <c r="A67" i="18"/>
  <c r="C67" i="18" s="1"/>
  <c r="A66" i="18"/>
  <c r="D66" i="18" s="1"/>
  <c r="D65" i="18"/>
  <c r="C65" i="18"/>
  <c r="D64" i="18"/>
  <c r="C64" i="18"/>
  <c r="B64" i="18"/>
  <c r="D63" i="18"/>
  <c r="C63" i="18"/>
  <c r="B63" i="18"/>
  <c r="D62" i="18"/>
  <c r="C62" i="18"/>
  <c r="B62" i="18"/>
  <c r="D61" i="18"/>
  <c r="C61" i="18"/>
  <c r="B61" i="18"/>
  <c r="D60" i="18"/>
  <c r="C60" i="18"/>
  <c r="B60" i="18"/>
  <c r="D59" i="18"/>
  <c r="C59" i="18"/>
  <c r="D58" i="18"/>
  <c r="C58" i="18"/>
  <c r="B58" i="18"/>
  <c r="D57" i="18"/>
  <c r="C57" i="18"/>
  <c r="B57" i="18"/>
  <c r="D56" i="18"/>
  <c r="C56" i="18"/>
  <c r="B56" i="18"/>
  <c r="D55" i="18"/>
  <c r="C55" i="18"/>
  <c r="B55" i="18"/>
  <c r="D54" i="18"/>
  <c r="C54" i="18"/>
  <c r="B54" i="18"/>
  <c r="D53" i="18"/>
  <c r="C53" i="18"/>
  <c r="B53" i="18"/>
  <c r="D52" i="18"/>
  <c r="C52" i="18"/>
  <c r="B52" i="18"/>
  <c r="D51" i="18"/>
  <c r="C51" i="18"/>
  <c r="B51" i="18"/>
  <c r="D50" i="18"/>
  <c r="C50" i="18"/>
  <c r="B50" i="18"/>
  <c r="D49" i="18"/>
  <c r="C49" i="18"/>
  <c r="D48" i="18"/>
  <c r="C48" i="18"/>
  <c r="B48" i="18"/>
  <c r="D47" i="18"/>
  <c r="C47" i="18"/>
  <c r="B47" i="18"/>
  <c r="D46" i="18"/>
  <c r="C46" i="18"/>
  <c r="B46" i="18"/>
  <c r="D45" i="18"/>
  <c r="C45" i="18"/>
  <c r="B45" i="18"/>
  <c r="D44" i="18"/>
  <c r="C44" i="18"/>
  <c r="B44" i="18"/>
  <c r="D43" i="18"/>
  <c r="C43" i="18"/>
  <c r="B43" i="18"/>
  <c r="D42" i="18"/>
  <c r="C42" i="18"/>
  <c r="B42" i="18"/>
  <c r="D41" i="18"/>
  <c r="C41" i="18"/>
  <c r="B41" i="18"/>
  <c r="D40" i="18"/>
  <c r="C40" i="18"/>
  <c r="B40" i="18"/>
  <c r="D39" i="18"/>
  <c r="C39" i="18"/>
  <c r="B39" i="18"/>
  <c r="D38" i="18"/>
  <c r="C38" i="18"/>
  <c r="B38" i="18"/>
  <c r="D37" i="18"/>
  <c r="C37" i="18"/>
  <c r="D36" i="18"/>
  <c r="C36" i="18"/>
  <c r="B36" i="18"/>
  <c r="D35" i="18"/>
  <c r="C35" i="18"/>
  <c r="B35" i="18"/>
  <c r="D34" i="18"/>
  <c r="C34" i="18"/>
  <c r="B34" i="18"/>
  <c r="D33" i="18"/>
  <c r="C33" i="18"/>
  <c r="B33" i="18"/>
  <c r="D32" i="18"/>
  <c r="C32" i="18"/>
  <c r="B32" i="18"/>
  <c r="D31" i="18"/>
  <c r="C31" i="18"/>
  <c r="D30" i="18"/>
  <c r="C30" i="18"/>
  <c r="A226" i="18" s="1"/>
  <c r="B30" i="18"/>
  <c r="D29" i="18"/>
  <c r="C29" i="18"/>
  <c r="B29" i="18"/>
  <c r="D28" i="18"/>
  <c r="C28" i="18"/>
  <c r="B28" i="18"/>
  <c r="D27" i="18"/>
  <c r="C27" i="18"/>
  <c r="B27" i="18"/>
  <c r="D26" i="18"/>
  <c r="C26" i="18"/>
  <c r="A59" i="18" s="1"/>
  <c r="B26" i="18"/>
  <c r="D25" i="18"/>
  <c r="C25" i="18"/>
  <c r="B25" i="18"/>
  <c r="D24" i="18"/>
  <c r="C24" i="18"/>
  <c r="A233" i="18" s="1"/>
  <c r="B24" i="18"/>
  <c r="C287" i="14"/>
  <c r="A287" i="14"/>
  <c r="H287" i="14" s="1"/>
  <c r="F286" i="14"/>
  <c r="D286" i="14"/>
  <c r="C286" i="14"/>
  <c r="A286" i="14"/>
  <c r="H286" i="14" s="1"/>
  <c r="H285" i="14"/>
  <c r="F285" i="14"/>
  <c r="D285" i="14"/>
  <c r="C285" i="14"/>
  <c r="A285" i="14"/>
  <c r="H284" i="14"/>
  <c r="D284" i="14"/>
  <c r="C284" i="14"/>
  <c r="A284" i="14"/>
  <c r="F284" i="14" s="1"/>
  <c r="C283" i="14"/>
  <c r="A283" i="14"/>
  <c r="H283" i="14" s="1"/>
  <c r="C282" i="14"/>
  <c r="A282" i="14"/>
  <c r="H282" i="14" s="1"/>
  <c r="C281" i="14"/>
  <c r="A281" i="14"/>
  <c r="H281" i="14" s="1"/>
  <c r="D280" i="14"/>
  <c r="C280" i="14"/>
  <c r="A280" i="14"/>
  <c r="F280" i="14" s="1"/>
  <c r="F279" i="14"/>
  <c r="D279" i="14"/>
  <c r="C279" i="14"/>
  <c r="A279" i="14"/>
  <c r="H279" i="14" s="1"/>
  <c r="F278" i="14"/>
  <c r="D278" i="14"/>
  <c r="C278" i="14"/>
  <c r="B278" i="14"/>
  <c r="A278" i="14"/>
  <c r="H278" i="14" s="1"/>
  <c r="H277" i="14"/>
  <c r="D277" i="14"/>
  <c r="C277" i="14"/>
  <c r="A277" i="14"/>
  <c r="F277" i="14" s="1"/>
  <c r="H276" i="14"/>
  <c r="F276" i="14"/>
  <c r="D276" i="14"/>
  <c r="C276" i="14"/>
  <c r="A276" i="14"/>
  <c r="H274" i="14"/>
  <c r="F274" i="14"/>
  <c r="D274" i="14"/>
  <c r="C274" i="14"/>
  <c r="B274" i="14"/>
  <c r="A274" i="14"/>
  <c r="F273" i="14"/>
  <c r="D273" i="14"/>
  <c r="C273" i="14"/>
  <c r="A273" i="14"/>
  <c r="H273" i="14" s="1"/>
  <c r="H272" i="14"/>
  <c r="D272" i="14"/>
  <c r="C272" i="14"/>
  <c r="A272" i="14"/>
  <c r="F272" i="14" s="1"/>
  <c r="F271" i="14"/>
  <c r="D271" i="14"/>
  <c r="C271" i="14"/>
  <c r="A271" i="14"/>
  <c r="H271" i="14" s="1"/>
  <c r="H270" i="14"/>
  <c r="F270" i="14"/>
  <c r="D270" i="14"/>
  <c r="C270" i="14"/>
  <c r="A270" i="14"/>
  <c r="D269" i="14"/>
  <c r="C269" i="14"/>
  <c r="A269" i="14"/>
  <c r="D268" i="14"/>
  <c r="C268" i="14"/>
  <c r="A268" i="14"/>
  <c r="F268" i="14" s="1"/>
  <c r="H267" i="14"/>
  <c r="F267" i="14"/>
  <c r="D267" i="14"/>
  <c r="C267" i="14"/>
  <c r="A267" i="14"/>
  <c r="H266" i="14"/>
  <c r="F266" i="14"/>
  <c r="D266" i="14"/>
  <c r="C266" i="14"/>
  <c r="B266" i="14"/>
  <c r="A266" i="14"/>
  <c r="H265" i="14"/>
  <c r="D265" i="14"/>
  <c r="C265" i="14"/>
  <c r="B265" i="14"/>
  <c r="A265" i="14"/>
  <c r="F265" i="14" s="1"/>
  <c r="H264" i="14"/>
  <c r="D264" i="14"/>
  <c r="C264" i="14"/>
  <c r="A264" i="14"/>
  <c r="F264" i="14" s="1"/>
  <c r="F263" i="14"/>
  <c r="D263" i="14"/>
  <c r="C263" i="14"/>
  <c r="A263" i="14"/>
  <c r="H263" i="14" s="1"/>
  <c r="H262" i="14"/>
  <c r="F262" i="14"/>
  <c r="D262" i="14"/>
  <c r="C262" i="14"/>
  <c r="A262" i="14"/>
  <c r="F261" i="14"/>
  <c r="D261" i="14"/>
  <c r="C261" i="14"/>
  <c r="A261" i="14"/>
  <c r="H261" i="14" s="1"/>
  <c r="H260" i="14"/>
  <c r="D260" i="14"/>
  <c r="C260" i="14"/>
  <c r="B260" i="14"/>
  <c r="A260" i="14"/>
  <c r="F260" i="14" s="1"/>
  <c r="F259" i="14"/>
  <c r="D259" i="14"/>
  <c r="C259" i="14"/>
  <c r="A259" i="14"/>
  <c r="H259" i="14" s="1"/>
  <c r="H258" i="14"/>
  <c r="F258" i="14"/>
  <c r="D258" i="14"/>
  <c r="C258" i="14"/>
  <c r="B258" i="14"/>
  <c r="A258" i="14"/>
  <c r="D257" i="14"/>
  <c r="C257" i="14"/>
  <c r="A257" i="14"/>
  <c r="F257" i="14" s="1"/>
  <c r="H256" i="14"/>
  <c r="D256" i="14"/>
  <c r="C256" i="14"/>
  <c r="A256" i="14"/>
  <c r="D255" i="14"/>
  <c r="C255" i="14"/>
  <c r="A255" i="14"/>
  <c r="H254" i="14"/>
  <c r="F254" i="14"/>
  <c r="D254" i="14"/>
  <c r="C254" i="14"/>
  <c r="A254" i="14"/>
  <c r="F253" i="14"/>
  <c r="D253" i="14"/>
  <c r="C253" i="14"/>
  <c r="A253" i="14"/>
  <c r="H253" i="14" s="1"/>
  <c r="H252" i="14"/>
  <c r="D252" i="14"/>
  <c r="C252" i="14"/>
  <c r="A252" i="14"/>
  <c r="F252" i="14" s="1"/>
  <c r="H251" i="14"/>
  <c r="D251" i="14"/>
  <c r="C251" i="14"/>
  <c r="B251" i="14"/>
  <c r="A251" i="14"/>
  <c r="F251" i="14" s="1"/>
  <c r="H250" i="14"/>
  <c r="D250" i="14"/>
  <c r="C250" i="14"/>
  <c r="A250" i="14"/>
  <c r="F250" i="14" s="1"/>
  <c r="H249" i="14"/>
  <c r="F249" i="14"/>
  <c r="D249" i="14"/>
  <c r="C249" i="14"/>
  <c r="A249" i="14"/>
  <c r="F248" i="14"/>
  <c r="D248" i="14"/>
  <c r="C248" i="14"/>
  <c r="B248" i="14"/>
  <c r="A248" i="14"/>
  <c r="H248" i="14" s="1"/>
  <c r="H247" i="14"/>
  <c r="D247" i="14"/>
  <c r="C247" i="14"/>
  <c r="A247" i="14"/>
  <c r="F247" i="14" s="1"/>
  <c r="H246" i="14"/>
  <c r="D246" i="14"/>
  <c r="C246" i="14"/>
  <c r="A246" i="14"/>
  <c r="F246" i="14" s="1"/>
  <c r="F244" i="14"/>
  <c r="D244" i="14"/>
  <c r="C244" i="14"/>
  <c r="A244" i="14"/>
  <c r="H244" i="14" s="1"/>
  <c r="H243" i="14"/>
  <c r="F243" i="14"/>
  <c r="D243" i="14"/>
  <c r="C243" i="14"/>
  <c r="A243" i="14"/>
  <c r="D242" i="14"/>
  <c r="C242" i="14"/>
  <c r="A242" i="14"/>
  <c r="F241" i="14"/>
  <c r="D241" i="14"/>
  <c r="C241" i="14"/>
  <c r="A241" i="14"/>
  <c r="H241" i="14" s="1"/>
  <c r="F240" i="14"/>
  <c r="D240" i="14"/>
  <c r="C240" i="14"/>
  <c r="A240" i="14"/>
  <c r="H240" i="14" s="1"/>
  <c r="H239" i="14"/>
  <c r="D239" i="14"/>
  <c r="C239" i="14"/>
  <c r="A239" i="14"/>
  <c r="F239" i="14" s="1"/>
  <c r="A238" i="14"/>
  <c r="F237" i="14"/>
  <c r="D237" i="14"/>
  <c r="C237" i="14"/>
  <c r="A237" i="14"/>
  <c r="H237" i="14" s="1"/>
  <c r="H236" i="14"/>
  <c r="D236" i="14"/>
  <c r="C236" i="14"/>
  <c r="A236" i="14"/>
  <c r="F236" i="14" s="1"/>
  <c r="H235" i="14"/>
  <c r="D235" i="14"/>
  <c r="C235" i="14"/>
  <c r="A235" i="14"/>
  <c r="F235" i="14" s="1"/>
  <c r="H234" i="14"/>
  <c r="F234" i="14"/>
  <c r="D234" i="14"/>
  <c r="C234" i="14"/>
  <c r="B234" i="14"/>
  <c r="A234" i="14"/>
  <c r="F233" i="14"/>
  <c r="D233" i="14"/>
  <c r="C233" i="14"/>
  <c r="A233" i="14"/>
  <c r="H233" i="14" s="1"/>
  <c r="A232" i="14"/>
  <c r="D231" i="14"/>
  <c r="C231" i="14"/>
  <c r="A231" i="14"/>
  <c r="D230" i="14"/>
  <c r="C230" i="14"/>
  <c r="B230" i="14"/>
  <c r="A230" i="14"/>
  <c r="H230" i="14" s="1"/>
  <c r="F229" i="14"/>
  <c r="D229" i="14"/>
  <c r="C229" i="14"/>
  <c r="A229" i="14"/>
  <c r="H229" i="14" s="1"/>
  <c r="D228" i="14"/>
  <c r="C228" i="14"/>
  <c r="A228" i="14"/>
  <c r="H228" i="14" s="1"/>
  <c r="A227" i="14"/>
  <c r="F226" i="14"/>
  <c r="D226" i="14"/>
  <c r="C226" i="14"/>
  <c r="A226" i="14"/>
  <c r="H226" i="14" s="1"/>
  <c r="H225" i="14"/>
  <c r="D225" i="14"/>
  <c r="C225" i="14"/>
  <c r="A225" i="14"/>
  <c r="F225" i="14" s="1"/>
  <c r="D224" i="14"/>
  <c r="C224" i="14"/>
  <c r="A224" i="14"/>
  <c r="F224" i="14" s="1"/>
  <c r="H223" i="14"/>
  <c r="F223" i="14"/>
  <c r="D223" i="14"/>
  <c r="C223" i="14"/>
  <c r="A223" i="14"/>
  <c r="F222" i="14"/>
  <c r="D222" i="14"/>
  <c r="C222" i="14"/>
  <c r="A222" i="14"/>
  <c r="H222" i="14" s="1"/>
  <c r="H221" i="14"/>
  <c r="D221" i="14"/>
  <c r="C221" i="14"/>
  <c r="B221" i="14"/>
  <c r="A221" i="14"/>
  <c r="F221" i="14" s="1"/>
  <c r="H220" i="14"/>
  <c r="D220" i="14"/>
  <c r="C220" i="14"/>
  <c r="A220" i="14"/>
  <c r="F220" i="14" s="1"/>
  <c r="H219" i="14"/>
  <c r="F219" i="14"/>
  <c r="D219" i="14"/>
  <c r="C219" i="14"/>
  <c r="B219" i="14"/>
  <c r="A219" i="14"/>
  <c r="F218" i="14"/>
  <c r="D218" i="14"/>
  <c r="C218" i="14"/>
  <c r="A218" i="14"/>
  <c r="H218" i="14" s="1"/>
  <c r="H217" i="14"/>
  <c r="D217" i="14"/>
  <c r="C217" i="14"/>
  <c r="A217" i="14"/>
  <c r="F217" i="14" s="1"/>
  <c r="D216" i="14"/>
  <c r="C216" i="14"/>
  <c r="A216" i="14"/>
  <c r="F216" i="14" s="1"/>
  <c r="H215" i="14"/>
  <c r="F215" i="14"/>
  <c r="D215" i="14"/>
  <c r="C215" i="14"/>
  <c r="A215" i="14"/>
  <c r="F214" i="14"/>
  <c r="D214" i="14"/>
  <c r="C214" i="14"/>
  <c r="A214" i="14"/>
  <c r="H214" i="14" s="1"/>
  <c r="H213" i="14"/>
  <c r="D213" i="14"/>
  <c r="C213" i="14"/>
  <c r="B213" i="14"/>
  <c r="A213" i="14"/>
  <c r="F213" i="14" s="1"/>
  <c r="H212" i="14"/>
  <c r="D212" i="14"/>
  <c r="C212" i="14"/>
  <c r="A212" i="14"/>
  <c r="F212" i="14" s="1"/>
  <c r="H211" i="14"/>
  <c r="F211" i="14"/>
  <c r="D211" i="14"/>
  <c r="C211" i="14"/>
  <c r="B211" i="14"/>
  <c r="A211" i="14"/>
  <c r="A210" i="14"/>
  <c r="D209" i="14"/>
  <c r="C209" i="14"/>
  <c r="A209" i="14"/>
  <c r="H209" i="14" s="1"/>
  <c r="D208" i="14"/>
  <c r="C208" i="14"/>
  <c r="A208" i="14"/>
  <c r="D207" i="14"/>
  <c r="C207" i="14"/>
  <c r="B207" i="14"/>
  <c r="A207" i="14"/>
  <c r="H207" i="14" s="1"/>
  <c r="H206" i="14"/>
  <c r="F206" i="14"/>
  <c r="D206" i="14"/>
  <c r="C206" i="14"/>
  <c r="A206" i="14"/>
  <c r="H205" i="14"/>
  <c r="F205" i="14"/>
  <c r="D205" i="14"/>
  <c r="C205" i="14"/>
  <c r="A205" i="14"/>
  <c r="D204" i="14"/>
  <c r="C204" i="14"/>
  <c r="A204" i="14"/>
  <c r="F203" i="14"/>
  <c r="D203" i="14"/>
  <c r="C203" i="14"/>
  <c r="A203" i="14"/>
  <c r="H203" i="14" s="1"/>
  <c r="H202" i="14"/>
  <c r="F202" i="14"/>
  <c r="D202" i="14"/>
  <c r="C202" i="14"/>
  <c r="A202" i="14"/>
  <c r="H201" i="14"/>
  <c r="F201" i="14"/>
  <c r="D201" i="14"/>
  <c r="C201" i="14"/>
  <c r="A201" i="14"/>
  <c r="D200" i="14"/>
  <c r="C200" i="14"/>
  <c r="A200" i="14"/>
  <c r="F199" i="14"/>
  <c r="D199" i="14"/>
  <c r="C199" i="14"/>
  <c r="A199" i="14"/>
  <c r="H199" i="14" s="1"/>
  <c r="A198" i="14"/>
  <c r="D197" i="14"/>
  <c r="C197" i="14"/>
  <c r="A197" i="14"/>
  <c r="F197" i="14" s="1"/>
  <c r="H196" i="14"/>
  <c r="F196" i="14"/>
  <c r="D196" i="14"/>
  <c r="C196" i="14"/>
  <c r="A196" i="14"/>
  <c r="C195" i="14"/>
  <c r="B195" i="14"/>
  <c r="A195" i="14"/>
  <c r="H195" i="14" s="1"/>
  <c r="H194" i="14"/>
  <c r="D194" i="14"/>
  <c r="C194" i="14"/>
  <c r="A194" i="14"/>
  <c r="F194" i="14" s="1"/>
  <c r="H193" i="14"/>
  <c r="F193" i="14"/>
  <c r="D193" i="14"/>
  <c r="C193" i="14"/>
  <c r="A193" i="14"/>
  <c r="F192" i="14"/>
  <c r="D192" i="14"/>
  <c r="C192" i="14"/>
  <c r="B192" i="14"/>
  <c r="A192" i="14"/>
  <c r="H192" i="14" s="1"/>
  <c r="H191" i="14"/>
  <c r="D191" i="14"/>
  <c r="C191" i="14"/>
  <c r="A191" i="14"/>
  <c r="F191" i="14" s="1"/>
  <c r="H190" i="14"/>
  <c r="D190" i="14"/>
  <c r="C190" i="14"/>
  <c r="A190" i="14"/>
  <c r="F190" i="14" s="1"/>
  <c r="H189" i="14"/>
  <c r="F189" i="14"/>
  <c r="D189" i="14"/>
  <c r="C189" i="14"/>
  <c r="A189" i="14"/>
  <c r="F188" i="14"/>
  <c r="D188" i="14"/>
  <c r="C188" i="14"/>
  <c r="A188" i="14"/>
  <c r="H188" i="14" s="1"/>
  <c r="C187" i="14"/>
  <c r="A187" i="14"/>
  <c r="H187" i="14" s="1"/>
  <c r="A186" i="14"/>
  <c r="H185" i="14"/>
  <c r="F185" i="14"/>
  <c r="D185" i="14"/>
  <c r="C185" i="14"/>
  <c r="A185" i="14"/>
  <c r="H184" i="14"/>
  <c r="F184" i="14"/>
  <c r="D184" i="14"/>
  <c r="C184" i="14"/>
  <c r="H183" i="14"/>
  <c r="F183" i="14"/>
  <c r="D183" i="14"/>
  <c r="C183" i="14"/>
  <c r="H182" i="14"/>
  <c r="F182" i="14"/>
  <c r="D182" i="14"/>
  <c r="C182" i="14"/>
  <c r="F181" i="14"/>
  <c r="D181" i="14"/>
  <c r="C181" i="14"/>
  <c r="B181" i="14"/>
  <c r="A181" i="14"/>
  <c r="H181" i="14" s="1"/>
  <c r="H180" i="14"/>
  <c r="C180" i="14"/>
  <c r="A180" i="14"/>
  <c r="H179" i="14"/>
  <c r="F179" i="14"/>
  <c r="D179" i="14"/>
  <c r="C179" i="14"/>
  <c r="B179" i="14"/>
  <c r="A179" i="14"/>
  <c r="F178" i="14"/>
  <c r="D178" i="14"/>
  <c r="C178" i="14"/>
  <c r="A178" i="14"/>
  <c r="H178" i="14" s="1"/>
  <c r="H177" i="14"/>
  <c r="D177" i="14"/>
  <c r="C177" i="14"/>
  <c r="A177" i="14"/>
  <c r="F177" i="14" s="1"/>
  <c r="H176" i="14"/>
  <c r="D176" i="14"/>
  <c r="C176" i="14"/>
  <c r="A176" i="14"/>
  <c r="H175" i="14"/>
  <c r="F175" i="14"/>
  <c r="D175" i="14"/>
  <c r="C175" i="14"/>
  <c r="A175" i="14"/>
  <c r="D174" i="14"/>
  <c r="C174" i="14"/>
  <c r="B174" i="14"/>
  <c r="A174" i="14"/>
  <c r="F173" i="14"/>
  <c r="D173" i="14"/>
  <c r="C173" i="14"/>
  <c r="A173" i="14"/>
  <c r="H173" i="14" s="1"/>
  <c r="H172" i="14"/>
  <c r="F172" i="14"/>
  <c r="D172" i="14"/>
  <c r="C172" i="14"/>
  <c r="A172" i="14"/>
  <c r="D171" i="14"/>
  <c r="C171" i="14"/>
  <c r="A171" i="14"/>
  <c r="H171" i="14" s="1"/>
  <c r="D170" i="14"/>
  <c r="C170" i="14"/>
  <c r="A170" i="14"/>
  <c r="D169" i="14"/>
  <c r="C169" i="14"/>
  <c r="B169" i="14"/>
  <c r="A169" i="14"/>
  <c r="H169" i="14" s="1"/>
  <c r="A168" i="14"/>
  <c r="D167" i="14"/>
  <c r="C167" i="14"/>
  <c r="A167" i="14"/>
  <c r="F167" i="14" s="1"/>
  <c r="H166" i="14"/>
  <c r="F166" i="14"/>
  <c r="D166" i="14"/>
  <c r="C166" i="14"/>
  <c r="A166" i="14"/>
  <c r="F165" i="14"/>
  <c r="D165" i="14"/>
  <c r="C165" i="14"/>
  <c r="B165" i="14"/>
  <c r="A165" i="14"/>
  <c r="H165" i="14" s="1"/>
  <c r="H164" i="14"/>
  <c r="D164" i="14"/>
  <c r="C164" i="14"/>
  <c r="A164" i="14"/>
  <c r="F164" i="14" s="1"/>
  <c r="D163" i="14"/>
  <c r="C163" i="14"/>
  <c r="A163" i="14"/>
  <c r="F163" i="14" s="1"/>
  <c r="H162" i="14"/>
  <c r="F162" i="14"/>
  <c r="D162" i="14"/>
  <c r="C162" i="14"/>
  <c r="A162" i="14"/>
  <c r="F161" i="14"/>
  <c r="D161" i="14"/>
  <c r="C161" i="14"/>
  <c r="A161" i="14"/>
  <c r="H161" i="14" s="1"/>
  <c r="D160" i="14"/>
  <c r="C160" i="14"/>
  <c r="B160" i="14"/>
  <c r="A160" i="14"/>
  <c r="F160" i="14" s="1"/>
  <c r="H159" i="14"/>
  <c r="C159" i="14"/>
  <c r="A159" i="14"/>
  <c r="F158" i="14"/>
  <c r="D158" i="14"/>
  <c r="C158" i="14"/>
  <c r="B158" i="14"/>
  <c r="A158" i="14"/>
  <c r="H157" i="14"/>
  <c r="C157" i="14"/>
  <c r="A157" i="14"/>
  <c r="H156" i="14"/>
  <c r="F156" i="14"/>
  <c r="D156" i="14"/>
  <c r="C156" i="14"/>
  <c r="A156" i="14"/>
  <c r="F155" i="14"/>
  <c r="D155" i="14"/>
  <c r="C155" i="14"/>
  <c r="A155" i="14"/>
  <c r="H155" i="14" s="1"/>
  <c r="H154" i="14"/>
  <c r="D154" i="14"/>
  <c r="C154" i="14"/>
  <c r="A154" i="14"/>
  <c r="F154" i="14" s="1"/>
  <c r="D153" i="14"/>
  <c r="C153" i="14"/>
  <c r="A153" i="14"/>
  <c r="F153" i="14" s="1"/>
  <c r="H152" i="14"/>
  <c r="F152" i="14"/>
  <c r="D152" i="14"/>
  <c r="C152" i="14"/>
  <c r="A152" i="14"/>
  <c r="F151" i="14"/>
  <c r="D151" i="14"/>
  <c r="C151" i="14"/>
  <c r="A151" i="14"/>
  <c r="H151" i="14" s="1"/>
  <c r="C150" i="14"/>
  <c r="A150" i="14"/>
  <c r="H150" i="14" s="1"/>
  <c r="H149" i="14"/>
  <c r="F149" i="14"/>
  <c r="D149" i="14"/>
  <c r="C149" i="14"/>
  <c r="A149" i="14"/>
  <c r="F148" i="14"/>
  <c r="D148" i="14"/>
  <c r="C148" i="14"/>
  <c r="B148" i="14"/>
  <c r="A148" i="14"/>
  <c r="H148" i="14" s="1"/>
  <c r="D147" i="14"/>
  <c r="C147" i="14"/>
  <c r="A147" i="14"/>
  <c r="F147" i="14" s="1"/>
  <c r="H146" i="14"/>
  <c r="D146" i="14"/>
  <c r="C146" i="14"/>
  <c r="A146" i="14"/>
  <c r="F146" i="14" s="1"/>
  <c r="H145" i="14"/>
  <c r="F145" i="14"/>
  <c r="D145" i="14"/>
  <c r="C145" i="14"/>
  <c r="B145" i="14"/>
  <c r="A145" i="14"/>
  <c r="F144" i="14"/>
  <c r="D144" i="14"/>
  <c r="C144" i="14"/>
  <c r="A144" i="14"/>
  <c r="H144" i="14" s="1"/>
  <c r="A143" i="14"/>
  <c r="D142" i="14"/>
  <c r="C142" i="14"/>
  <c r="A142" i="14"/>
  <c r="F142" i="14" s="1"/>
  <c r="D141" i="14"/>
  <c r="C141" i="14"/>
  <c r="A141" i="14"/>
  <c r="F141" i="14" s="1"/>
  <c r="H140" i="14"/>
  <c r="F140" i="14"/>
  <c r="D140" i="14"/>
  <c r="C140" i="14"/>
  <c r="A140" i="14"/>
  <c r="F139" i="14"/>
  <c r="D139" i="14"/>
  <c r="C139" i="14"/>
  <c r="B139" i="14"/>
  <c r="A139" i="14"/>
  <c r="H139" i="14" s="1"/>
  <c r="D138" i="14"/>
  <c r="C138" i="14"/>
  <c r="A138" i="14"/>
  <c r="F138" i="14" s="1"/>
  <c r="H137" i="14"/>
  <c r="D137" i="14"/>
  <c r="C137" i="14"/>
  <c r="A137" i="14"/>
  <c r="F137" i="14" s="1"/>
  <c r="H136" i="14"/>
  <c r="F136" i="14"/>
  <c r="D136" i="14"/>
  <c r="C136" i="14"/>
  <c r="B136" i="14"/>
  <c r="A136" i="14"/>
  <c r="F135" i="14"/>
  <c r="D135" i="14"/>
  <c r="C135" i="14"/>
  <c r="A135" i="14"/>
  <c r="H135" i="14" s="1"/>
  <c r="H134" i="14"/>
  <c r="D134" i="14"/>
  <c r="C134" i="14"/>
  <c r="A134" i="14"/>
  <c r="F134" i="14" s="1"/>
  <c r="D133" i="14"/>
  <c r="C133" i="14"/>
  <c r="A133" i="14"/>
  <c r="F133" i="14" s="1"/>
  <c r="H132" i="14"/>
  <c r="F132" i="14"/>
  <c r="D132" i="14"/>
  <c r="C132" i="14"/>
  <c r="A132" i="14"/>
  <c r="F131" i="14"/>
  <c r="D131" i="14"/>
  <c r="C131" i="14"/>
  <c r="B131" i="14"/>
  <c r="A131" i="14"/>
  <c r="H131" i="14" s="1"/>
  <c r="D130" i="14"/>
  <c r="C130" i="14"/>
  <c r="A130" i="14"/>
  <c r="F130" i="14" s="1"/>
  <c r="H129" i="14"/>
  <c r="D129" i="14"/>
  <c r="C129" i="14"/>
  <c r="A129" i="14"/>
  <c r="F129" i="14" s="1"/>
  <c r="H128" i="14"/>
  <c r="F128" i="14"/>
  <c r="D128" i="14"/>
  <c r="C128" i="14"/>
  <c r="B128" i="14"/>
  <c r="A128" i="14"/>
  <c r="A127" i="14"/>
  <c r="D126" i="14"/>
  <c r="C126" i="14"/>
  <c r="A126" i="14"/>
  <c r="H126" i="14" s="1"/>
  <c r="D125" i="14"/>
  <c r="C125" i="14"/>
  <c r="A125" i="14"/>
  <c r="D124" i="14"/>
  <c r="C124" i="14"/>
  <c r="A124" i="14"/>
  <c r="H124" i="14" s="1"/>
  <c r="H123" i="14"/>
  <c r="F123" i="14"/>
  <c r="D123" i="14"/>
  <c r="C123" i="14"/>
  <c r="A123" i="14"/>
  <c r="H122" i="14"/>
  <c r="F122" i="14"/>
  <c r="D122" i="14"/>
  <c r="C122" i="14"/>
  <c r="A122" i="14"/>
  <c r="D121" i="14"/>
  <c r="C121" i="14"/>
  <c r="A121" i="14"/>
  <c r="F120" i="14"/>
  <c r="D120" i="14"/>
  <c r="C120" i="14"/>
  <c r="A120" i="14"/>
  <c r="H120" i="14" s="1"/>
  <c r="H119" i="14"/>
  <c r="F119" i="14"/>
  <c r="D119" i="14"/>
  <c r="C119" i="14"/>
  <c r="A119" i="14"/>
  <c r="H118" i="14"/>
  <c r="D118" i="14"/>
  <c r="C118" i="14"/>
  <c r="A118" i="14"/>
  <c r="F118" i="14" s="1"/>
  <c r="D117" i="14"/>
  <c r="C117" i="14"/>
  <c r="B117" i="14"/>
  <c r="A117" i="14"/>
  <c r="A115" i="14"/>
  <c r="H115" i="14" s="1"/>
  <c r="H114" i="14"/>
  <c r="B114" i="14"/>
  <c r="A114" i="14"/>
  <c r="H113" i="14"/>
  <c r="D113" i="14"/>
  <c r="C113" i="14"/>
  <c r="A113" i="14"/>
  <c r="F113" i="14" s="1"/>
  <c r="D112" i="14"/>
  <c r="C112" i="14"/>
  <c r="A112" i="14"/>
  <c r="F112" i="14" s="1"/>
  <c r="H111" i="14"/>
  <c r="F111" i="14"/>
  <c r="D111" i="14"/>
  <c r="C111" i="14"/>
  <c r="A111" i="14"/>
  <c r="F110" i="14"/>
  <c r="D110" i="14"/>
  <c r="C110" i="14"/>
  <c r="A110" i="14"/>
  <c r="H110" i="14" s="1"/>
  <c r="D109" i="14"/>
  <c r="C109" i="14"/>
  <c r="B109" i="14"/>
  <c r="A109" i="14"/>
  <c r="F109" i="14" s="1"/>
  <c r="D108" i="14"/>
  <c r="C108" i="14"/>
  <c r="A108" i="14"/>
  <c r="F108" i="14" s="1"/>
  <c r="H107" i="14"/>
  <c r="F107" i="14"/>
  <c r="D107" i="14"/>
  <c r="C107" i="14"/>
  <c r="A107" i="14"/>
  <c r="F106" i="14"/>
  <c r="D106" i="14"/>
  <c r="C106" i="14"/>
  <c r="B106" i="14"/>
  <c r="A106" i="14"/>
  <c r="H106" i="14" s="1"/>
  <c r="H105" i="14"/>
  <c r="D105" i="14"/>
  <c r="C105" i="14"/>
  <c r="A105" i="14"/>
  <c r="F105" i="14" s="1"/>
  <c r="D104" i="14"/>
  <c r="C104" i="14"/>
  <c r="A104" i="14"/>
  <c r="F104" i="14" s="1"/>
  <c r="H103" i="14"/>
  <c r="F103" i="14"/>
  <c r="D103" i="14"/>
  <c r="C103" i="14"/>
  <c r="A103" i="14"/>
  <c r="F102" i="14"/>
  <c r="D102" i="14"/>
  <c r="C102" i="14"/>
  <c r="A102" i="14"/>
  <c r="H102" i="14" s="1"/>
  <c r="D101" i="14"/>
  <c r="C101" i="14"/>
  <c r="B101" i="14"/>
  <c r="A101" i="14"/>
  <c r="F101" i="14" s="1"/>
  <c r="D100" i="14"/>
  <c r="C100" i="14"/>
  <c r="A100" i="14"/>
  <c r="F100" i="14" s="1"/>
  <c r="H99" i="14"/>
  <c r="F99" i="14"/>
  <c r="D99" i="14"/>
  <c r="C99" i="14"/>
  <c r="A99" i="14"/>
  <c r="D98" i="14"/>
  <c r="C98" i="14"/>
  <c r="A98" i="14"/>
  <c r="H98" i="14" s="1"/>
  <c r="D97" i="14"/>
  <c r="C97" i="14"/>
  <c r="A97" i="14"/>
  <c r="J99" i="14" s="1"/>
  <c r="A96" i="14"/>
  <c r="H95" i="14"/>
  <c r="D95" i="14"/>
  <c r="C95" i="14"/>
  <c r="A95" i="14"/>
  <c r="F95" i="14" s="1"/>
  <c r="H94" i="14"/>
  <c r="D94" i="14"/>
  <c r="C94" i="14"/>
  <c r="A94" i="14"/>
  <c r="F94" i="14" s="1"/>
  <c r="H93" i="14"/>
  <c r="F93" i="14"/>
  <c r="D93" i="14"/>
  <c r="C93" i="14"/>
  <c r="A93" i="14"/>
  <c r="F92" i="14"/>
  <c r="D92" i="14"/>
  <c r="C92" i="14"/>
  <c r="B92" i="14"/>
  <c r="A92" i="14"/>
  <c r="H92" i="14" s="1"/>
  <c r="D91" i="14"/>
  <c r="C91" i="14"/>
  <c r="A91" i="14"/>
  <c r="F91" i="14" s="1"/>
  <c r="H90" i="14"/>
  <c r="D90" i="14"/>
  <c r="C90" i="14"/>
  <c r="A90" i="14"/>
  <c r="F90" i="14" s="1"/>
  <c r="H89" i="14"/>
  <c r="F89" i="14"/>
  <c r="D89" i="14"/>
  <c r="C89" i="14"/>
  <c r="B89" i="14"/>
  <c r="A89" i="14"/>
  <c r="F88" i="14"/>
  <c r="D88" i="14"/>
  <c r="C88" i="14"/>
  <c r="A88" i="14"/>
  <c r="H88" i="14" s="1"/>
  <c r="H87" i="14"/>
  <c r="D87" i="14"/>
  <c r="C87" i="14"/>
  <c r="A87" i="14"/>
  <c r="F87" i="14" s="1"/>
  <c r="H86" i="14"/>
  <c r="D86" i="14"/>
  <c r="C86" i="14"/>
  <c r="A86" i="14"/>
  <c r="F86" i="14" s="1"/>
  <c r="H85" i="14"/>
  <c r="F85" i="14"/>
  <c r="D85" i="14"/>
  <c r="C85" i="14"/>
  <c r="A85" i="14"/>
  <c r="F84" i="14"/>
  <c r="D84" i="14"/>
  <c r="C84" i="14"/>
  <c r="B84" i="14"/>
  <c r="A84" i="14"/>
  <c r="H84" i="14" s="1"/>
  <c r="D83" i="14"/>
  <c r="C83" i="14"/>
  <c r="A83" i="14"/>
  <c r="F83" i="14" s="1"/>
  <c r="H82" i="14"/>
  <c r="D82" i="14"/>
  <c r="C82" i="14"/>
  <c r="A82" i="14"/>
  <c r="F82" i="14" s="1"/>
  <c r="A81" i="14"/>
  <c r="F80" i="14"/>
  <c r="D80" i="14"/>
  <c r="C80" i="14"/>
  <c r="A80" i="14"/>
  <c r="D79" i="14"/>
  <c r="C79" i="14"/>
  <c r="A79" i="14"/>
  <c r="F79" i="14" s="1"/>
  <c r="D78" i="14"/>
  <c r="C78" i="14"/>
  <c r="A78" i="14"/>
  <c r="F78" i="14" s="1"/>
  <c r="H77" i="14"/>
  <c r="D77" i="14"/>
  <c r="C77" i="14"/>
  <c r="A77" i="14"/>
  <c r="H78" i="14" s="1"/>
  <c r="F76" i="14"/>
  <c r="D76" i="14"/>
  <c r="C76" i="14"/>
  <c r="A76" i="14"/>
  <c r="D75" i="14"/>
  <c r="C75" i="14"/>
  <c r="A75" i="14"/>
  <c r="H76" i="14" s="1"/>
  <c r="D74" i="14"/>
  <c r="C74" i="14"/>
  <c r="A74" i="14"/>
  <c r="F74" i="14" s="1"/>
  <c r="H73" i="14"/>
  <c r="F73" i="14"/>
  <c r="D73" i="14"/>
  <c r="C73" i="14"/>
  <c r="A73" i="14"/>
  <c r="H74" i="14" s="1"/>
  <c r="F72" i="14"/>
  <c r="D72" i="14"/>
  <c r="C72" i="14"/>
  <c r="A72" i="14"/>
  <c r="F70" i="14"/>
  <c r="D70" i="14"/>
  <c r="C70" i="14"/>
  <c r="A70" i="14"/>
  <c r="F69" i="14"/>
  <c r="D69" i="14"/>
  <c r="C69" i="14"/>
  <c r="A69" i="14"/>
  <c r="C68" i="14"/>
  <c r="A68" i="14"/>
  <c r="H70" i="14" s="1"/>
  <c r="H67" i="14"/>
  <c r="C67" i="14"/>
  <c r="A67" i="14"/>
  <c r="H69" i="14" s="1"/>
  <c r="D66" i="14"/>
  <c r="C66" i="14"/>
  <c r="B66" i="14"/>
  <c r="A66" i="14"/>
  <c r="F66" i="14" s="1"/>
  <c r="A65" i="14"/>
  <c r="H66" i="14" s="1"/>
  <c r="D64" i="14"/>
  <c r="C64" i="14"/>
  <c r="A64" i="14"/>
  <c r="H64" i="14" s="1"/>
  <c r="H63" i="14"/>
  <c r="F63" i="14"/>
  <c r="D63" i="14"/>
  <c r="C63" i="14"/>
  <c r="A63" i="14"/>
  <c r="H62" i="14"/>
  <c r="F62" i="14"/>
  <c r="D62" i="14"/>
  <c r="C62" i="14"/>
  <c r="B62" i="14"/>
  <c r="A62" i="14"/>
  <c r="D61" i="14"/>
  <c r="C61" i="14"/>
  <c r="A61" i="14"/>
  <c r="H60" i="14"/>
  <c r="F60" i="14"/>
  <c r="D60" i="14"/>
  <c r="C60" i="14"/>
  <c r="A60" i="14"/>
  <c r="H59" i="14"/>
  <c r="F59" i="14"/>
  <c r="D59" i="14"/>
  <c r="C59" i="14"/>
  <c r="A59" i="14"/>
  <c r="D58" i="14"/>
  <c r="C58" i="14"/>
  <c r="A58" i="14"/>
  <c r="H58" i="14" s="1"/>
  <c r="D57" i="14"/>
  <c r="C57" i="14"/>
  <c r="A57" i="14"/>
  <c r="D56" i="14"/>
  <c r="C56" i="14"/>
  <c r="B56" i="14"/>
  <c r="A56" i="14"/>
  <c r="H56" i="14" s="1"/>
  <c r="A55" i="14"/>
  <c r="D54" i="14"/>
  <c r="C54" i="14"/>
  <c r="A54" i="14"/>
  <c r="H54" i="14" s="1"/>
  <c r="H53" i="14"/>
  <c r="F53" i="14"/>
  <c r="D53" i="14"/>
  <c r="C53" i="14"/>
  <c r="A53" i="14"/>
  <c r="D52" i="14"/>
  <c r="C52" i="14"/>
  <c r="B52" i="14"/>
  <c r="A52" i="14"/>
  <c r="H52" i="14" s="1"/>
  <c r="D51" i="14"/>
  <c r="C51" i="14"/>
  <c r="A51" i="14"/>
  <c r="F51" i="14" s="1"/>
  <c r="H50" i="14"/>
  <c r="F50" i="14"/>
  <c r="D50" i="14"/>
  <c r="C50" i="14"/>
  <c r="A50" i="14"/>
  <c r="H49" i="14"/>
  <c r="F49" i="14"/>
  <c r="D49" i="14"/>
  <c r="C49" i="14"/>
  <c r="A49" i="14"/>
  <c r="D48" i="14"/>
  <c r="C48" i="14"/>
  <c r="A48" i="14"/>
  <c r="H48" i="14" s="1"/>
  <c r="H47" i="14"/>
  <c r="D47" i="14"/>
  <c r="C47" i="14"/>
  <c r="A47" i="14"/>
  <c r="F47" i="14" s="1"/>
  <c r="D46" i="14"/>
  <c r="C46" i="14"/>
  <c r="A46" i="14"/>
  <c r="H46" i="14" s="1"/>
  <c r="H45" i="14"/>
  <c r="F45" i="14"/>
  <c r="D45" i="14"/>
  <c r="C45" i="14"/>
  <c r="A45" i="14"/>
  <c r="F44" i="14"/>
  <c r="D44" i="14"/>
  <c r="C44" i="14"/>
  <c r="A44" i="14"/>
  <c r="H44" i="14" s="1"/>
  <c r="D42" i="14"/>
  <c r="C42" i="14"/>
  <c r="B42" i="14"/>
  <c r="A42" i="14"/>
  <c r="H41" i="14"/>
  <c r="F41" i="14"/>
  <c r="D41" i="14"/>
  <c r="C41" i="14"/>
  <c r="A41" i="14"/>
  <c r="H40" i="14"/>
  <c r="F40" i="14"/>
  <c r="D40" i="14"/>
  <c r="C40" i="14"/>
  <c r="A40" i="14"/>
  <c r="D39" i="14"/>
  <c r="C39" i="14"/>
  <c r="B39" i="14"/>
  <c r="A39" i="14"/>
  <c r="H38" i="14"/>
  <c r="C38" i="14"/>
  <c r="A38" i="14"/>
  <c r="A37" i="14"/>
  <c r="C31" i="14"/>
  <c r="C30" i="14"/>
  <c r="C29" i="14"/>
  <c r="C28" i="14"/>
  <c r="C27" i="14"/>
  <c r="C26" i="14"/>
  <c r="C25" i="14"/>
  <c r="C24" i="14"/>
  <c r="C23" i="14"/>
  <c r="C22" i="14"/>
  <c r="C21" i="14"/>
  <c r="C20" i="14"/>
  <c r="C19" i="14"/>
  <c r="C18" i="14"/>
  <c r="C17" i="14"/>
  <c r="C16" i="14"/>
  <c r="C15" i="14"/>
  <c r="C14" i="14"/>
  <c r="C13" i="14"/>
  <c r="G8" i="14"/>
  <c r="B8" i="14"/>
  <c r="B7" i="14"/>
  <c r="G6" i="14"/>
  <c r="B6" i="14"/>
  <c r="G5" i="14"/>
  <c r="B5" i="14"/>
  <c r="I1" i="14"/>
  <c r="E283" i="1"/>
  <c r="B283" i="1"/>
  <c r="B287" i="14" s="1"/>
  <c r="E282" i="1"/>
  <c r="B282" i="1"/>
  <c r="B286" i="14" s="1"/>
  <c r="E281" i="1"/>
  <c r="B281" i="1"/>
  <c r="B285" i="14" s="1"/>
  <c r="E280" i="1"/>
  <c r="B280" i="1"/>
  <c r="B284" i="14" s="1"/>
  <c r="E279" i="1"/>
  <c r="B279" i="1"/>
  <c r="B283" i="14" s="1"/>
  <c r="E278" i="1"/>
  <c r="B278" i="1"/>
  <c r="B282" i="14" s="1"/>
  <c r="E277" i="1"/>
  <c r="B277" i="1"/>
  <c r="B281" i="14" s="1"/>
  <c r="E276" i="1"/>
  <c r="B276" i="1"/>
  <c r="B280" i="14" s="1"/>
  <c r="E275" i="1"/>
  <c r="B275" i="1"/>
  <c r="B279" i="14" s="1"/>
  <c r="E274" i="1"/>
  <c r="B274" i="1"/>
  <c r="E273" i="1"/>
  <c r="B273" i="1"/>
  <c r="B277" i="14" s="1"/>
  <c r="E272" i="1"/>
  <c r="B272" i="1"/>
  <c r="B276" i="14" s="1"/>
  <c r="A271" i="1"/>
  <c r="A275" i="14" s="1"/>
  <c r="B270" i="1"/>
  <c r="B269" i="1"/>
  <c r="B273" i="14" s="1"/>
  <c r="B268" i="1"/>
  <c r="B272" i="14" s="1"/>
  <c r="B267" i="1"/>
  <c r="B271" i="14" s="1"/>
  <c r="B266" i="1"/>
  <c r="B270" i="14" s="1"/>
  <c r="B265" i="1"/>
  <c r="B269" i="14" s="1"/>
  <c r="B264" i="1"/>
  <c r="B268" i="14" s="1"/>
  <c r="B263" i="1"/>
  <c r="B267" i="14" s="1"/>
  <c r="B262" i="1"/>
  <c r="B261" i="1"/>
  <c r="B260" i="1"/>
  <c r="B264" i="14" s="1"/>
  <c r="B259" i="1"/>
  <c r="B263" i="14" s="1"/>
  <c r="B258" i="1"/>
  <c r="B262" i="14" s="1"/>
  <c r="B257" i="1"/>
  <c r="B261" i="14" s="1"/>
  <c r="B256" i="1"/>
  <c r="B255" i="1"/>
  <c r="B259" i="14" s="1"/>
  <c r="B254" i="1"/>
  <c r="B253" i="1"/>
  <c r="B257" i="14" s="1"/>
  <c r="B252" i="1"/>
  <c r="B256" i="14" s="1"/>
  <c r="B251" i="1"/>
  <c r="B255" i="14" s="1"/>
  <c r="B250" i="1"/>
  <c r="B254" i="14" s="1"/>
  <c r="B249" i="1"/>
  <c r="B253" i="14" s="1"/>
  <c r="B248" i="1"/>
  <c r="B252" i="14" s="1"/>
  <c r="B247" i="1"/>
  <c r="B246" i="1"/>
  <c r="B250" i="14" s="1"/>
  <c r="B245" i="1"/>
  <c r="B249" i="14" s="1"/>
  <c r="B244" i="1"/>
  <c r="B243" i="1"/>
  <c r="B247" i="14" s="1"/>
  <c r="B242" i="1"/>
  <c r="B246" i="14" s="1"/>
  <c r="A241" i="1"/>
  <c r="D215" i="20" s="1"/>
  <c r="E240" i="1"/>
  <c r="B240" i="1"/>
  <c r="B244" i="14" s="1"/>
  <c r="E239" i="1"/>
  <c r="B239" i="1"/>
  <c r="B243" i="14" s="1"/>
  <c r="E238" i="1"/>
  <c r="B238" i="1"/>
  <c r="B242" i="14" s="1"/>
  <c r="E237" i="1"/>
  <c r="B237" i="1"/>
  <c r="B241" i="14" s="1"/>
  <c r="E236" i="1"/>
  <c r="B236" i="1"/>
  <c r="B240" i="14" s="1"/>
  <c r="E235" i="1"/>
  <c r="B235" i="1"/>
  <c r="B239" i="14" s="1"/>
  <c r="E233" i="1"/>
  <c r="B233" i="1"/>
  <c r="B237" i="14" s="1"/>
  <c r="E232" i="1"/>
  <c r="B232" i="1"/>
  <c r="B236" i="14" s="1"/>
  <c r="E231" i="1"/>
  <c r="B231" i="1"/>
  <c r="B235" i="14" s="1"/>
  <c r="E230" i="1"/>
  <c r="B230" i="1"/>
  <c r="E229" i="1"/>
  <c r="B229" i="1"/>
  <c r="B233" i="14" s="1"/>
  <c r="E227" i="1"/>
  <c r="B227" i="1"/>
  <c r="B231" i="14" s="1"/>
  <c r="E226" i="1"/>
  <c r="B226" i="1"/>
  <c r="E225" i="1"/>
  <c r="B225" i="1"/>
  <c r="B229" i="14" s="1"/>
  <c r="E224" i="1"/>
  <c r="B224" i="1"/>
  <c r="B228" i="14" s="1"/>
  <c r="E222" i="1"/>
  <c r="B222" i="1"/>
  <c r="B226" i="14" s="1"/>
  <c r="E221" i="1"/>
  <c r="B221" i="1"/>
  <c r="B225" i="14" s="1"/>
  <c r="E220" i="1"/>
  <c r="B220" i="1"/>
  <c r="B224" i="14" s="1"/>
  <c r="E219" i="1"/>
  <c r="B219" i="1"/>
  <c r="B223" i="14" s="1"/>
  <c r="E218" i="1"/>
  <c r="B218" i="1"/>
  <c r="B222" i="14" s="1"/>
  <c r="E217" i="1"/>
  <c r="B217" i="1"/>
  <c r="E216" i="1"/>
  <c r="B216" i="1"/>
  <c r="B220" i="14" s="1"/>
  <c r="E215" i="1"/>
  <c r="B215" i="1"/>
  <c r="E214" i="1"/>
  <c r="B214" i="1"/>
  <c r="B218" i="14" s="1"/>
  <c r="E213" i="1"/>
  <c r="B213" i="1"/>
  <c r="B217" i="14" s="1"/>
  <c r="E212" i="1"/>
  <c r="B212" i="1"/>
  <c r="B216" i="14" s="1"/>
  <c r="E211" i="1"/>
  <c r="B211" i="1"/>
  <c r="B215" i="14" s="1"/>
  <c r="E210" i="1"/>
  <c r="B210" i="1"/>
  <c r="B214" i="14" s="1"/>
  <c r="E209" i="1"/>
  <c r="B209" i="1"/>
  <c r="E208" i="1"/>
  <c r="B208" i="1"/>
  <c r="B212" i="14" s="1"/>
  <c r="E207" i="1"/>
  <c r="B207" i="1"/>
  <c r="E205" i="1"/>
  <c r="B205" i="1"/>
  <c r="B209" i="14" s="1"/>
  <c r="E204" i="1"/>
  <c r="B204" i="1"/>
  <c r="B208" i="14" s="1"/>
  <c r="E203" i="1"/>
  <c r="B203" i="1"/>
  <c r="E202" i="1"/>
  <c r="B202" i="1"/>
  <c r="B206" i="14" s="1"/>
  <c r="E201" i="1"/>
  <c r="B201" i="1"/>
  <c r="B205" i="14" s="1"/>
  <c r="E200" i="1"/>
  <c r="B200" i="1"/>
  <c r="B204" i="14" s="1"/>
  <c r="E199" i="1"/>
  <c r="B199" i="1"/>
  <c r="B203" i="14" s="1"/>
  <c r="E198" i="1"/>
  <c r="B198" i="1"/>
  <c r="B202" i="14" s="1"/>
  <c r="E197" i="1"/>
  <c r="B197" i="1"/>
  <c r="B201" i="14" s="1"/>
  <c r="E196" i="1"/>
  <c r="B196" i="1"/>
  <c r="B200" i="14" s="1"/>
  <c r="E195" i="1"/>
  <c r="B195" i="1"/>
  <c r="B199" i="14" s="1"/>
  <c r="E193" i="1"/>
  <c r="B193" i="1"/>
  <c r="B197" i="14" s="1"/>
  <c r="E192" i="1"/>
  <c r="B192" i="1"/>
  <c r="B196" i="14" s="1"/>
  <c r="E191" i="1"/>
  <c r="B191" i="1"/>
  <c r="E190" i="1"/>
  <c r="B190" i="1"/>
  <c r="B194" i="14" s="1"/>
  <c r="E189" i="1"/>
  <c r="B189" i="1"/>
  <c r="B193" i="14" s="1"/>
  <c r="E188" i="1"/>
  <c r="B188" i="1"/>
  <c r="E187" i="1"/>
  <c r="B187" i="1"/>
  <c r="B191" i="14" s="1"/>
  <c r="E186" i="1"/>
  <c r="B186" i="1"/>
  <c r="B190" i="14" s="1"/>
  <c r="E185" i="1"/>
  <c r="B185" i="1"/>
  <c r="B189" i="14" s="1"/>
  <c r="E184" i="1"/>
  <c r="B184" i="1"/>
  <c r="B188" i="14" s="1"/>
  <c r="E183" i="1"/>
  <c r="B183" i="1"/>
  <c r="B187" i="14" s="1"/>
  <c r="A182" i="1"/>
  <c r="E181" i="1"/>
  <c r="B181" i="1"/>
  <c r="B185" i="14" s="1"/>
  <c r="E180" i="1"/>
  <c r="B180" i="1"/>
  <c r="B184" i="14" s="1"/>
  <c r="E179" i="1"/>
  <c r="B179" i="1"/>
  <c r="B183" i="14" s="1"/>
  <c r="E178" i="1"/>
  <c r="B178" i="1"/>
  <c r="B182" i="14" s="1"/>
  <c r="E177" i="1"/>
  <c r="B177" i="1"/>
  <c r="E176" i="1"/>
  <c r="B176" i="1"/>
  <c r="B180" i="14" s="1"/>
  <c r="E175" i="1"/>
  <c r="B175" i="1"/>
  <c r="E174" i="1"/>
  <c r="B174" i="1"/>
  <c r="B178" i="14" s="1"/>
  <c r="E173" i="1"/>
  <c r="B173" i="1"/>
  <c r="B177" i="14" s="1"/>
  <c r="E172" i="1"/>
  <c r="B172" i="1"/>
  <c r="B176" i="14" s="1"/>
  <c r="E171" i="1"/>
  <c r="B171" i="1"/>
  <c r="B175" i="14" s="1"/>
  <c r="E170" i="1"/>
  <c r="B170" i="1"/>
  <c r="E169" i="1"/>
  <c r="B169" i="1"/>
  <c r="B173" i="14" s="1"/>
  <c r="E168" i="1"/>
  <c r="B168" i="1"/>
  <c r="B172" i="14" s="1"/>
  <c r="E167" i="1"/>
  <c r="B167" i="1"/>
  <c r="B171" i="14" s="1"/>
  <c r="E166" i="1"/>
  <c r="B166" i="1"/>
  <c r="B170" i="14" s="1"/>
  <c r="E165" i="1"/>
  <c r="B165" i="1"/>
  <c r="E163" i="1"/>
  <c r="B163" i="1"/>
  <c r="B167" i="14" s="1"/>
  <c r="E162" i="1"/>
  <c r="B162" i="1"/>
  <c r="B166" i="14" s="1"/>
  <c r="E161" i="1"/>
  <c r="B161" i="1"/>
  <c r="E160" i="1"/>
  <c r="B160" i="1"/>
  <c r="B164" i="14" s="1"/>
  <c r="E159" i="1"/>
  <c r="B159" i="1"/>
  <c r="B163" i="14" s="1"/>
  <c r="E158" i="1"/>
  <c r="B158" i="1"/>
  <c r="B162" i="14" s="1"/>
  <c r="E157" i="1"/>
  <c r="B157" i="1"/>
  <c r="B161" i="14" s="1"/>
  <c r="E156" i="1"/>
  <c r="B156" i="1"/>
  <c r="E155" i="1"/>
  <c r="B155" i="1"/>
  <c r="B159" i="14" s="1"/>
  <c r="E154" i="1"/>
  <c r="B154" i="1"/>
  <c r="E153" i="1"/>
  <c r="B153" i="1"/>
  <c r="B157" i="14" s="1"/>
  <c r="E152" i="1"/>
  <c r="B152" i="1"/>
  <c r="B156" i="14" s="1"/>
  <c r="E151" i="1"/>
  <c r="B151" i="1"/>
  <c r="B155" i="14" s="1"/>
  <c r="E150" i="1"/>
  <c r="B150" i="1"/>
  <c r="B154" i="14" s="1"/>
  <c r="E149" i="1"/>
  <c r="B149" i="1"/>
  <c r="B153" i="14" s="1"/>
  <c r="E148" i="1"/>
  <c r="B148" i="1"/>
  <c r="B152" i="14" s="1"/>
  <c r="E147" i="1"/>
  <c r="B147" i="1"/>
  <c r="B151" i="14" s="1"/>
  <c r="E146" i="1"/>
  <c r="B146" i="1"/>
  <c r="B150" i="14" s="1"/>
  <c r="E145" i="1"/>
  <c r="B145" i="1"/>
  <c r="B149" i="14" s="1"/>
  <c r="E144" i="1"/>
  <c r="B144" i="1"/>
  <c r="E143" i="1"/>
  <c r="B143" i="1"/>
  <c r="B147" i="14" s="1"/>
  <c r="E142" i="1"/>
  <c r="B142" i="1"/>
  <c r="B146" i="14" s="1"/>
  <c r="E141" i="1"/>
  <c r="B141" i="1"/>
  <c r="E140" i="1"/>
  <c r="B140" i="1"/>
  <c r="B144" i="14" s="1"/>
  <c r="E138" i="1"/>
  <c r="B138" i="1"/>
  <c r="B142" i="14" s="1"/>
  <c r="E137" i="1"/>
  <c r="B137" i="1"/>
  <c r="B141" i="14" s="1"/>
  <c r="E136" i="1"/>
  <c r="B136" i="1"/>
  <c r="B140" i="14" s="1"/>
  <c r="E135" i="1"/>
  <c r="B135" i="1"/>
  <c r="E134" i="1"/>
  <c r="B134" i="1"/>
  <c r="B138" i="14" s="1"/>
  <c r="E133" i="1"/>
  <c r="B133" i="1"/>
  <c r="B137" i="14" s="1"/>
  <c r="E132" i="1"/>
  <c r="B132" i="1"/>
  <c r="E131" i="1"/>
  <c r="B131" i="1"/>
  <c r="B135" i="14" s="1"/>
  <c r="E130" i="1"/>
  <c r="B130" i="1"/>
  <c r="B134" i="14" s="1"/>
  <c r="E129" i="1"/>
  <c r="B129" i="1"/>
  <c r="B133" i="14" s="1"/>
  <c r="E128" i="1"/>
  <c r="B128" i="1"/>
  <c r="B132" i="14" s="1"/>
  <c r="E127" i="1"/>
  <c r="B127" i="1"/>
  <c r="E126" i="1"/>
  <c r="B126" i="1"/>
  <c r="B130" i="14" s="1"/>
  <c r="E125" i="1"/>
  <c r="B125" i="1"/>
  <c r="B129" i="14" s="1"/>
  <c r="E124" i="1"/>
  <c r="B124" i="1"/>
  <c r="E122" i="1"/>
  <c r="B122" i="1"/>
  <c r="B126" i="14" s="1"/>
  <c r="E121" i="1"/>
  <c r="B121" i="1"/>
  <c r="B125" i="14" s="1"/>
  <c r="E120" i="1"/>
  <c r="B120" i="1"/>
  <c r="B124" i="14" s="1"/>
  <c r="E119" i="1"/>
  <c r="B119" i="1"/>
  <c r="B123" i="14" s="1"/>
  <c r="E118" i="1"/>
  <c r="B118" i="1"/>
  <c r="B122" i="14" s="1"/>
  <c r="E117" i="1"/>
  <c r="B117" i="1"/>
  <c r="B121" i="14" s="1"/>
  <c r="E116" i="1"/>
  <c r="B116" i="1"/>
  <c r="B120" i="14" s="1"/>
  <c r="E115" i="1"/>
  <c r="B115" i="1"/>
  <c r="B119" i="14" s="1"/>
  <c r="E114" i="1"/>
  <c r="B114" i="1"/>
  <c r="B118" i="14" s="1"/>
  <c r="E113" i="1"/>
  <c r="B113" i="1"/>
  <c r="A112" i="1"/>
  <c r="E111" i="1"/>
  <c r="B111" i="1"/>
  <c r="E110" i="1"/>
  <c r="B110" i="1"/>
  <c r="B115" i="14" s="1"/>
  <c r="E109" i="1"/>
  <c r="B109" i="1"/>
  <c r="B113" i="14" s="1"/>
  <c r="E108" i="1"/>
  <c r="B108" i="1"/>
  <c r="B112" i="14" s="1"/>
  <c r="E107" i="1"/>
  <c r="B107" i="1"/>
  <c r="B111" i="14" s="1"/>
  <c r="E106" i="1"/>
  <c r="B106" i="1"/>
  <c r="B110" i="14" s="1"/>
  <c r="E105" i="1"/>
  <c r="B105" i="1"/>
  <c r="E104" i="1"/>
  <c r="B104" i="1"/>
  <c r="B108" i="14" s="1"/>
  <c r="E103" i="1"/>
  <c r="B103" i="1"/>
  <c r="B107" i="14" s="1"/>
  <c r="E102" i="1"/>
  <c r="B102" i="1"/>
  <c r="E101" i="1"/>
  <c r="B101" i="1"/>
  <c r="B105" i="14" s="1"/>
  <c r="E100" i="1"/>
  <c r="B100" i="1"/>
  <c r="B104" i="14" s="1"/>
  <c r="E99" i="1"/>
  <c r="B99" i="1"/>
  <c r="B103" i="14" s="1"/>
  <c r="E98" i="1"/>
  <c r="B98" i="1"/>
  <c r="B102" i="14" s="1"/>
  <c r="E97" i="1"/>
  <c r="B97" i="1"/>
  <c r="E96" i="1"/>
  <c r="B96" i="1"/>
  <c r="B100" i="14" s="1"/>
  <c r="E95" i="1"/>
  <c r="B95" i="1"/>
  <c r="B99" i="14" s="1"/>
  <c r="E94" i="1"/>
  <c r="B94" i="1"/>
  <c r="B98" i="14" s="1"/>
  <c r="E93" i="1"/>
  <c r="B93" i="1"/>
  <c r="B97" i="14" s="1"/>
  <c r="B91" i="1"/>
  <c r="B95" i="14" s="1"/>
  <c r="E90" i="1"/>
  <c r="B90" i="1"/>
  <c r="B94" i="14" s="1"/>
  <c r="E89" i="1"/>
  <c r="B89" i="1"/>
  <c r="B93" i="14" s="1"/>
  <c r="E88" i="1"/>
  <c r="B88" i="1"/>
  <c r="E87" i="1"/>
  <c r="B87" i="1"/>
  <c r="B91" i="14" s="1"/>
  <c r="E86" i="1"/>
  <c r="B86" i="1"/>
  <c r="B90" i="14" s="1"/>
  <c r="E85" i="1"/>
  <c r="B85" i="1"/>
  <c r="E84" i="1"/>
  <c r="B84" i="1"/>
  <c r="B88" i="14" s="1"/>
  <c r="E83" i="1"/>
  <c r="B83" i="1"/>
  <c r="B87" i="14" s="1"/>
  <c r="E82" i="1"/>
  <c r="B82" i="1"/>
  <c r="B86" i="14" s="1"/>
  <c r="E81" i="1"/>
  <c r="B81" i="1"/>
  <c r="B85" i="14" s="1"/>
  <c r="E80" i="1"/>
  <c r="B80" i="1"/>
  <c r="E79" i="1"/>
  <c r="B79" i="1"/>
  <c r="B83" i="14" s="1"/>
  <c r="E78" i="1"/>
  <c r="B78" i="1"/>
  <c r="B82" i="14" s="1"/>
  <c r="E76" i="1"/>
  <c r="B76" i="1"/>
  <c r="B80" i="14" s="1"/>
  <c r="E75" i="1"/>
  <c r="B75" i="1"/>
  <c r="B79" i="14" s="1"/>
  <c r="E74" i="1"/>
  <c r="B74" i="1"/>
  <c r="B78" i="14" s="1"/>
  <c r="E73" i="1"/>
  <c r="B73" i="1"/>
  <c r="B77" i="14" s="1"/>
  <c r="E72" i="1"/>
  <c r="B72" i="1"/>
  <c r="B76" i="14" s="1"/>
  <c r="E71" i="1"/>
  <c r="B71" i="1"/>
  <c r="B75" i="14" s="1"/>
  <c r="E70" i="1"/>
  <c r="B70" i="1"/>
  <c r="B74" i="14" s="1"/>
  <c r="E69" i="1"/>
  <c r="B69" i="1"/>
  <c r="B73" i="14" s="1"/>
  <c r="E68" i="1"/>
  <c r="B68" i="1"/>
  <c r="B72" i="14" s="1"/>
  <c r="E66" i="1"/>
  <c r="B66" i="1"/>
  <c r="B70" i="14" s="1"/>
  <c r="E65" i="1"/>
  <c r="B65" i="1"/>
  <c r="B69" i="14" s="1"/>
  <c r="E64" i="1"/>
  <c r="B64" i="1"/>
  <c r="B68" i="14" s="1"/>
  <c r="E63" i="1"/>
  <c r="B63" i="1"/>
  <c r="B67" i="14" s="1"/>
  <c r="F62" i="1"/>
  <c r="E62" i="1"/>
  <c r="B62" i="1"/>
  <c r="A61" i="1"/>
  <c r="E60" i="1"/>
  <c r="B60" i="1"/>
  <c r="B58" i="10" s="1"/>
  <c r="E59" i="1"/>
  <c r="B59" i="1"/>
  <c r="E58" i="1"/>
  <c r="B58" i="1"/>
  <c r="B56" i="10" s="1"/>
  <c r="E57" i="1"/>
  <c r="B57" i="1"/>
  <c r="B55" i="10" s="1"/>
  <c r="F56" i="1"/>
  <c r="E56" i="1"/>
  <c r="B56" i="1"/>
  <c r="B54" i="10" s="1"/>
  <c r="E55" i="1"/>
  <c r="B55" i="1"/>
  <c r="E54" i="1"/>
  <c r="B54" i="1"/>
  <c r="E53" i="1"/>
  <c r="B53" i="1"/>
  <c r="B51" i="10" s="1"/>
  <c r="E52" i="1"/>
  <c r="B52" i="1"/>
  <c r="B50" i="10" s="1"/>
  <c r="E50" i="1"/>
  <c r="B50" i="1"/>
  <c r="E49" i="1"/>
  <c r="B49" i="1"/>
  <c r="B47" i="10" s="1"/>
  <c r="E48" i="1"/>
  <c r="B48" i="1"/>
  <c r="B46" i="10" s="1"/>
  <c r="F47" i="1"/>
  <c r="E47" i="1"/>
  <c r="B47" i="1"/>
  <c r="B45" i="10" s="1"/>
  <c r="E46" i="1"/>
  <c r="B46" i="1"/>
  <c r="E45" i="1"/>
  <c r="B45" i="1"/>
  <c r="E44" i="1"/>
  <c r="B44" i="1"/>
  <c r="B42" i="10" s="1"/>
  <c r="E43" i="1"/>
  <c r="B43" i="1"/>
  <c r="B41" i="10" s="1"/>
  <c r="E42" i="1"/>
  <c r="B42" i="1"/>
  <c r="E41" i="1"/>
  <c r="B41" i="1"/>
  <c r="B39" i="10" s="1"/>
  <c r="E40" i="1"/>
  <c r="B40" i="1"/>
  <c r="B38" i="10" s="1"/>
  <c r="F38" i="1"/>
  <c r="E38" i="1"/>
  <c r="B38" i="1"/>
  <c r="B36" i="10" s="1"/>
  <c r="E37" i="1"/>
  <c r="B37" i="1"/>
  <c r="E36" i="1"/>
  <c r="B36" i="1"/>
  <c r="E35" i="1"/>
  <c r="B35" i="1"/>
  <c r="B33" i="10" s="1"/>
  <c r="F34" i="1"/>
  <c r="E34" i="1"/>
  <c r="B34" i="1"/>
  <c r="E32" i="1"/>
  <c r="B32" i="1"/>
  <c r="B30" i="10" s="1"/>
  <c r="E31" i="1"/>
  <c r="B31" i="1"/>
  <c r="B29" i="10" s="1"/>
  <c r="E30" i="1"/>
  <c r="B30" i="1"/>
  <c r="B28" i="10" s="1"/>
  <c r="E29" i="1"/>
  <c r="B29" i="1"/>
  <c r="B27" i="10" s="1"/>
  <c r="E28" i="1"/>
  <c r="B28" i="1"/>
  <c r="B26" i="10" s="1"/>
  <c r="E27" i="1"/>
  <c r="B27" i="1"/>
  <c r="B25" i="10" s="1"/>
  <c r="E26" i="1"/>
  <c r="B26" i="1"/>
  <c r="B24" i="10" s="1"/>
  <c r="B21" i="1"/>
  <c r="B20" i="1"/>
  <c r="B19" i="1"/>
  <c r="B18" i="1"/>
  <c r="B17" i="1"/>
  <c r="B16" i="1"/>
  <c r="B15" i="1"/>
  <c r="B14" i="1"/>
  <c r="B13" i="1"/>
  <c r="B12" i="1"/>
  <c r="B11" i="1"/>
  <c r="B10" i="1"/>
  <c r="B9" i="1"/>
  <c r="B8" i="1"/>
  <c r="B7" i="1"/>
  <c r="A238" i="10" l="1"/>
  <c r="D50" i="15"/>
  <c r="E50" i="15" s="1"/>
  <c r="D62" i="15"/>
  <c r="E62" i="15" s="1"/>
  <c r="D122" i="15"/>
  <c r="E122" i="15" s="1"/>
  <c r="D104" i="15"/>
  <c r="E104" i="15" s="1"/>
  <c r="D126" i="15"/>
  <c r="E126" i="15" s="1"/>
  <c r="D58" i="15"/>
  <c r="E58" i="15" s="1"/>
  <c r="D64" i="15"/>
  <c r="E64" i="15" s="1"/>
  <c r="D54" i="15"/>
  <c r="E54" i="15" s="1"/>
  <c r="A109" i="10"/>
  <c r="A268" i="10"/>
  <c r="A179" i="10"/>
  <c r="D115" i="15"/>
  <c r="E115" i="15" s="1"/>
  <c r="D72" i="15"/>
  <c r="E72" i="15" s="1"/>
  <c r="D51" i="15"/>
  <c r="E51" i="15" s="1"/>
  <c r="D82" i="15"/>
  <c r="E82" i="15" s="1"/>
  <c r="D86" i="15"/>
  <c r="E86" i="15" s="1"/>
  <c r="D90" i="15"/>
  <c r="E90" i="15" s="1"/>
  <c r="D94" i="15"/>
  <c r="E94" i="15" s="1"/>
  <c r="D75" i="15"/>
  <c r="E75" i="15" s="1"/>
  <c r="D83" i="15"/>
  <c r="E83" i="15" s="1"/>
  <c r="H72" i="14"/>
  <c r="R55" i="20" s="1"/>
  <c r="S55" i="20" s="1"/>
  <c r="J55" i="20" s="1"/>
  <c r="F105" i="1"/>
  <c r="F97" i="1"/>
  <c r="F68" i="1"/>
  <c r="F85" i="1"/>
  <c r="F76" i="1"/>
  <c r="K146" i="20"/>
  <c r="A64" i="10"/>
  <c r="A74" i="10"/>
  <c r="A104" i="18"/>
  <c r="K148" i="20"/>
  <c r="B52" i="10"/>
  <c r="B58" i="14"/>
  <c r="B34" i="10"/>
  <c r="B40" i="14"/>
  <c r="B43" i="10"/>
  <c r="B49" i="14"/>
  <c r="H117" i="14"/>
  <c r="R97" i="20" s="1"/>
  <c r="S97" i="20" s="1"/>
  <c r="J97" i="20" s="1"/>
  <c r="F117" i="14"/>
  <c r="F45" i="1"/>
  <c r="F83" i="1"/>
  <c r="F103" i="1"/>
  <c r="F168" i="1"/>
  <c r="H242" i="14"/>
  <c r="R213" i="20" s="1"/>
  <c r="S213" i="20" s="1"/>
  <c r="J213" i="20" s="1"/>
  <c r="F242" i="14"/>
  <c r="B35" i="10"/>
  <c r="B41" i="14"/>
  <c r="F40" i="1"/>
  <c r="B44" i="10"/>
  <c r="B50" i="14"/>
  <c r="F48" i="1"/>
  <c r="B53" i="10"/>
  <c r="B59" i="14"/>
  <c r="F57" i="1"/>
  <c r="F63" i="1"/>
  <c r="F69" i="1"/>
  <c r="F78" i="1"/>
  <c r="F86" i="1"/>
  <c r="F98" i="1"/>
  <c r="F106" i="1"/>
  <c r="D71" i="20"/>
  <c r="D70" i="20"/>
  <c r="D72" i="20"/>
  <c r="D69" i="20"/>
  <c r="D76" i="20"/>
  <c r="D74" i="20"/>
  <c r="D68" i="20"/>
  <c r="D75" i="20"/>
  <c r="D77" i="20"/>
  <c r="D73" i="20"/>
  <c r="A116" i="14"/>
  <c r="F120" i="1"/>
  <c r="F154" i="1"/>
  <c r="F162" i="1"/>
  <c r="F171" i="1"/>
  <c r="F179" i="1"/>
  <c r="F185" i="1"/>
  <c r="F219" i="1"/>
  <c r="F229" i="1"/>
  <c r="F238" i="1"/>
  <c r="B45" i="14"/>
  <c r="F46" i="14"/>
  <c r="B48" i="14"/>
  <c r="B51" i="14"/>
  <c r="F52" i="14"/>
  <c r="H61" i="14"/>
  <c r="R46" i="20" s="1"/>
  <c r="S46" i="20" s="1"/>
  <c r="J46" i="20" s="1"/>
  <c r="F61" i="14"/>
  <c r="B64" i="14"/>
  <c r="F75" i="14"/>
  <c r="H104" i="14"/>
  <c r="R85" i="20" s="1"/>
  <c r="S85" i="20" s="1"/>
  <c r="J85" i="20" s="1"/>
  <c r="H112" i="14"/>
  <c r="R93" i="20" s="1"/>
  <c r="S93" i="20" s="1"/>
  <c r="J93" i="20" s="1"/>
  <c r="H121" i="14"/>
  <c r="R101" i="20" s="1"/>
  <c r="S101" i="20" s="1"/>
  <c r="J101" i="20" s="1"/>
  <c r="F121" i="14"/>
  <c r="H153" i="14"/>
  <c r="R131" i="20" s="1"/>
  <c r="S131" i="20" s="1"/>
  <c r="J131" i="20" s="1"/>
  <c r="H163" i="14"/>
  <c r="R141" i="20" s="1"/>
  <c r="S141" i="20" s="1"/>
  <c r="J141" i="20" s="1"/>
  <c r="H197" i="14"/>
  <c r="R173" i="20" s="1"/>
  <c r="F228" i="14"/>
  <c r="H255" i="14"/>
  <c r="F255" i="14"/>
  <c r="H269" i="14"/>
  <c r="F269" i="14"/>
  <c r="F88" i="1"/>
  <c r="F100" i="1"/>
  <c r="F148" i="1"/>
  <c r="F196" i="1"/>
  <c r="F213" i="1"/>
  <c r="F231" i="1"/>
  <c r="F54" i="1"/>
  <c r="F60" i="1"/>
  <c r="F66" i="1"/>
  <c r="F109" i="1"/>
  <c r="F115" i="1"/>
  <c r="F124" i="1"/>
  <c r="F132" i="1"/>
  <c r="F149" i="1"/>
  <c r="F166" i="1"/>
  <c r="F174" i="1"/>
  <c r="F197" i="1"/>
  <c r="F205" i="1"/>
  <c r="F214" i="1"/>
  <c r="F222" i="1"/>
  <c r="H42" i="14"/>
  <c r="F56" i="14"/>
  <c r="B61" i="14"/>
  <c r="H68" i="14"/>
  <c r="R52" i="20" s="1"/>
  <c r="S52" i="20" s="1"/>
  <c r="J52" i="20" s="1"/>
  <c r="H75" i="14"/>
  <c r="R58" i="20" s="1"/>
  <c r="S58" i="20" s="1"/>
  <c r="J58" i="20" s="1"/>
  <c r="F98" i="14"/>
  <c r="H101" i="14"/>
  <c r="R82" i="20" s="1"/>
  <c r="H109" i="14"/>
  <c r="R90" i="20" s="1"/>
  <c r="S90" i="20" s="1"/>
  <c r="J90" i="20" s="1"/>
  <c r="H160" i="14"/>
  <c r="R138" i="20" s="1"/>
  <c r="S138" i="20" s="1"/>
  <c r="J138" i="20" s="1"/>
  <c r="H204" i="14"/>
  <c r="R179" i="20" s="1"/>
  <c r="S179" i="20" s="1"/>
  <c r="J179" i="20" s="1"/>
  <c r="F204" i="14"/>
  <c r="F209" i="14"/>
  <c r="H216" i="14"/>
  <c r="R190" i="20" s="1"/>
  <c r="S190" i="20" s="1"/>
  <c r="J190" i="20" s="1"/>
  <c r="H224" i="14"/>
  <c r="R198" i="20" s="1"/>
  <c r="S198" i="20" s="1"/>
  <c r="J198" i="20" s="1"/>
  <c r="H280" i="14"/>
  <c r="H79" i="14"/>
  <c r="R62" i="20" s="1"/>
  <c r="S62" i="20" s="1"/>
  <c r="J62" i="20" s="1"/>
  <c r="F65" i="1"/>
  <c r="F91" i="1"/>
  <c r="F108" i="1"/>
  <c r="F122" i="1"/>
  <c r="F204" i="1"/>
  <c r="H39" i="14"/>
  <c r="F39" i="14"/>
  <c r="H174" i="14"/>
  <c r="F174" i="14"/>
  <c r="B32" i="10"/>
  <c r="B38" i="14"/>
  <c r="F36" i="1"/>
  <c r="F74" i="1"/>
  <c r="F95" i="1"/>
  <c r="F117" i="1"/>
  <c r="F151" i="1"/>
  <c r="F208" i="1"/>
  <c r="H200" i="14"/>
  <c r="R175" i="20" s="1"/>
  <c r="S175" i="20" s="1"/>
  <c r="J175" i="20" s="1"/>
  <c r="F200" i="14"/>
  <c r="F43" i="1"/>
  <c r="F52" i="1"/>
  <c r="F72" i="1"/>
  <c r="F81" i="1"/>
  <c r="F89" i="1"/>
  <c r="F93" i="1"/>
  <c r="F101" i="1"/>
  <c r="F157" i="1"/>
  <c r="F188" i="1"/>
  <c r="F37" i="1"/>
  <c r="F46" i="1"/>
  <c r="F55" i="1"/>
  <c r="B273" i="10"/>
  <c r="B265" i="10"/>
  <c r="B257" i="10"/>
  <c r="B249" i="10"/>
  <c r="B241" i="10"/>
  <c r="B233" i="10"/>
  <c r="B280" i="10"/>
  <c r="B272" i="10"/>
  <c r="B264" i="10"/>
  <c r="B256" i="10"/>
  <c r="B248" i="10"/>
  <c r="B240" i="10"/>
  <c r="B232" i="10"/>
  <c r="B279" i="10"/>
  <c r="B271" i="10"/>
  <c r="B263" i="10"/>
  <c r="B255" i="10"/>
  <c r="B247" i="10"/>
  <c r="B239" i="10"/>
  <c r="B278" i="10"/>
  <c r="B270" i="10"/>
  <c r="B262" i="10"/>
  <c r="B254" i="10"/>
  <c r="B246" i="10"/>
  <c r="B230" i="10"/>
  <c r="B277" i="10"/>
  <c r="B269" i="10"/>
  <c r="B261" i="10"/>
  <c r="B253" i="10"/>
  <c r="B245" i="10"/>
  <c r="B237" i="10"/>
  <c r="B229" i="10"/>
  <c r="B276" i="10"/>
  <c r="B260" i="10"/>
  <c r="B252" i="10"/>
  <c r="B244" i="10"/>
  <c r="B236" i="10"/>
  <c r="B228" i="10"/>
  <c r="B219" i="10"/>
  <c r="B211" i="10"/>
  <c r="B195" i="10"/>
  <c r="B187" i="10"/>
  <c r="B171" i="10"/>
  <c r="B163" i="10"/>
  <c r="B155" i="10"/>
  <c r="B147" i="10"/>
  <c r="B139" i="10"/>
  <c r="B131" i="10"/>
  <c r="B123" i="10"/>
  <c r="B115" i="10"/>
  <c r="B107" i="10"/>
  <c r="B99" i="10"/>
  <c r="B91" i="10"/>
  <c r="B83" i="10"/>
  <c r="B75" i="10"/>
  <c r="B67" i="10"/>
  <c r="N251" i="20"/>
  <c r="N243" i="20"/>
  <c r="N235" i="20"/>
  <c r="N227" i="20"/>
  <c r="N219" i="20"/>
  <c r="N211" i="20"/>
  <c r="B275" i="10"/>
  <c r="B267" i="10"/>
  <c r="B259" i="10"/>
  <c r="B251" i="10"/>
  <c r="B243" i="10"/>
  <c r="B235" i="10"/>
  <c r="B227" i="10"/>
  <c r="B274" i="10"/>
  <c r="B266" i="10"/>
  <c r="B258" i="10"/>
  <c r="B250" i="10"/>
  <c r="B242" i="10"/>
  <c r="B234" i="10"/>
  <c r="B226" i="10"/>
  <c r="B224" i="10"/>
  <c r="B214" i="10"/>
  <c r="B205" i="10"/>
  <c r="B196" i="10"/>
  <c r="B186" i="10"/>
  <c r="B177" i="10"/>
  <c r="B168" i="10"/>
  <c r="B159" i="10"/>
  <c r="B150" i="10"/>
  <c r="B141" i="10"/>
  <c r="B132" i="10"/>
  <c r="B122" i="10"/>
  <c r="B113" i="10"/>
  <c r="B104" i="10"/>
  <c r="B95" i="10"/>
  <c r="B86" i="10"/>
  <c r="B77" i="10"/>
  <c r="B68" i="10"/>
  <c r="N210" i="20"/>
  <c r="K211" i="20" s="1"/>
  <c r="N196" i="20"/>
  <c r="N188" i="20"/>
  <c r="N180" i="20"/>
  <c r="B223" i="10"/>
  <c r="B213" i="10"/>
  <c r="B204" i="10"/>
  <c r="B194" i="10"/>
  <c r="B185" i="10"/>
  <c r="B176" i="10"/>
  <c r="B167" i="10"/>
  <c r="B158" i="10"/>
  <c r="B149" i="10"/>
  <c r="B140" i="10"/>
  <c r="B130" i="10"/>
  <c r="B121" i="10"/>
  <c r="B112" i="10"/>
  <c r="B103" i="10"/>
  <c r="B94" i="10"/>
  <c r="B85" i="10"/>
  <c r="B76" i="10"/>
  <c r="B66" i="10"/>
  <c r="B222" i="10"/>
  <c r="B212" i="10"/>
  <c r="B202" i="10"/>
  <c r="B193" i="10"/>
  <c r="B184" i="10"/>
  <c r="B175" i="10"/>
  <c r="B166" i="10"/>
  <c r="B157" i="10"/>
  <c r="B148" i="10"/>
  <c r="B138" i="10"/>
  <c r="B129" i="10"/>
  <c r="B111" i="10"/>
  <c r="B102" i="10"/>
  <c r="B93" i="10"/>
  <c r="B84" i="10"/>
  <c r="B65" i="10"/>
  <c r="B221" i="10"/>
  <c r="B210" i="10"/>
  <c r="B201" i="10"/>
  <c r="B192" i="10"/>
  <c r="B183" i="10"/>
  <c r="B174" i="10"/>
  <c r="B165" i="10"/>
  <c r="B156" i="10"/>
  <c r="B146" i="10"/>
  <c r="B137" i="10"/>
  <c r="B128" i="10"/>
  <c r="B119" i="10"/>
  <c r="B110" i="10"/>
  <c r="B101" i="10"/>
  <c r="B92" i="10"/>
  <c r="B82" i="10"/>
  <c r="B73" i="10"/>
  <c r="B218" i="10"/>
  <c r="B209" i="10"/>
  <c r="B200" i="10"/>
  <c r="B182" i="10"/>
  <c r="B173" i="10"/>
  <c r="B164" i="10"/>
  <c r="B154" i="10"/>
  <c r="B145" i="10"/>
  <c r="B127" i="10"/>
  <c r="B118" i="10"/>
  <c r="B100" i="10"/>
  <c r="B90" i="10"/>
  <c r="B81" i="10"/>
  <c r="B72" i="10"/>
  <c r="B63" i="10"/>
  <c r="B217" i="10"/>
  <c r="B208" i="10"/>
  <c r="B199" i="10"/>
  <c r="B190" i="10"/>
  <c r="B181" i="10"/>
  <c r="B172" i="10"/>
  <c r="B162" i="10"/>
  <c r="B153" i="10"/>
  <c r="B144" i="10"/>
  <c r="B135" i="10"/>
  <c r="B126" i="10"/>
  <c r="B117" i="10"/>
  <c r="B108" i="10"/>
  <c r="B98" i="10"/>
  <c r="B80" i="10"/>
  <c r="B71" i="10"/>
  <c r="B62" i="10"/>
  <c r="N205" i="20"/>
  <c r="N199" i="20"/>
  <c r="N191" i="20"/>
  <c r="N183" i="20"/>
  <c r="N175" i="20"/>
  <c r="N168" i="20"/>
  <c r="N153" i="20"/>
  <c r="N143" i="20"/>
  <c r="N135" i="20"/>
  <c r="N128" i="20"/>
  <c r="N120" i="20"/>
  <c r="B216" i="10"/>
  <c r="B207" i="10"/>
  <c r="B198" i="10"/>
  <c r="B189" i="10"/>
  <c r="B180" i="10"/>
  <c r="B170" i="10"/>
  <c r="B152" i="10"/>
  <c r="B143" i="10"/>
  <c r="B134" i="10"/>
  <c r="B125" i="10"/>
  <c r="B116" i="10"/>
  <c r="B106" i="10"/>
  <c r="B215" i="10"/>
  <c r="B206" i="10"/>
  <c r="B197" i="10"/>
  <c r="B188" i="10"/>
  <c r="B178" i="10"/>
  <c r="B169" i="10"/>
  <c r="B160" i="10"/>
  <c r="B151" i="10"/>
  <c r="B142" i="10"/>
  <c r="B133" i="10"/>
  <c r="B124" i="10"/>
  <c r="B79" i="10"/>
  <c r="N213" i="20"/>
  <c r="N212" i="20"/>
  <c r="N202" i="20"/>
  <c r="N194" i="20"/>
  <c r="N186" i="20"/>
  <c r="N158" i="20"/>
  <c r="B114" i="10"/>
  <c r="B78" i="10"/>
  <c r="N253" i="20"/>
  <c r="N252" i="20"/>
  <c r="N245" i="20"/>
  <c r="N244" i="20"/>
  <c r="N237" i="20"/>
  <c r="N236" i="20"/>
  <c r="N229" i="20"/>
  <c r="N228" i="20"/>
  <c r="N221" i="20"/>
  <c r="N220" i="20"/>
  <c r="N214" i="20"/>
  <c r="N254" i="20"/>
  <c r="N246" i="20"/>
  <c r="N238" i="20"/>
  <c r="N230" i="20"/>
  <c r="N222" i="20"/>
  <c r="N207" i="20"/>
  <c r="N206" i="20"/>
  <c r="N179" i="20"/>
  <c r="N178" i="20"/>
  <c r="B105" i="10"/>
  <c r="B70" i="10"/>
  <c r="N242" i="20"/>
  <c r="N208" i="20"/>
  <c r="N170" i="20"/>
  <c r="N169" i="20"/>
  <c r="N161" i="20"/>
  <c r="N160" i="20"/>
  <c r="N149" i="20"/>
  <c r="N148" i="20"/>
  <c r="N112" i="20"/>
  <c r="N97" i="20"/>
  <c r="D95" i="20"/>
  <c r="N93" i="20"/>
  <c r="N87" i="20"/>
  <c r="N82" i="20"/>
  <c r="D79" i="20"/>
  <c r="N77" i="20"/>
  <c r="D64" i="20"/>
  <c r="N56" i="20"/>
  <c r="B61" i="10"/>
  <c r="N255" i="20"/>
  <c r="N240" i="20"/>
  <c r="N225" i="20"/>
  <c r="N223" i="20"/>
  <c r="N204" i="20"/>
  <c r="N201" i="20"/>
  <c r="N198" i="20"/>
  <c r="N195" i="20"/>
  <c r="N185" i="20"/>
  <c r="N182" i="20"/>
  <c r="N171" i="20"/>
  <c r="N162" i="20"/>
  <c r="N159" i="20"/>
  <c r="N157" i="20"/>
  <c r="B97" i="10"/>
  <c r="B60" i="10"/>
  <c r="N250" i="20"/>
  <c r="N218" i="20"/>
  <c r="N173" i="20"/>
  <c r="N172" i="20"/>
  <c r="K173" i="20" s="1"/>
  <c r="N163" i="20"/>
  <c r="N156" i="20"/>
  <c r="B96" i="10"/>
  <c r="N248" i="20"/>
  <c r="N233" i="20"/>
  <c r="N231" i="20"/>
  <c r="B88" i="10"/>
  <c r="N226" i="20"/>
  <c r="N209" i="20"/>
  <c r="N217" i="20"/>
  <c r="N141" i="20"/>
  <c r="N133" i="20"/>
  <c r="N132" i="20"/>
  <c r="K133" i="20" s="1"/>
  <c r="N124" i="20"/>
  <c r="D94" i="20"/>
  <c r="D93" i="20"/>
  <c r="D92" i="20"/>
  <c r="D91" i="20"/>
  <c r="D90" i="20"/>
  <c r="N85" i="20"/>
  <c r="N84" i="20"/>
  <c r="N241" i="20"/>
  <c r="N142" i="20"/>
  <c r="N134" i="20"/>
  <c r="N125" i="20"/>
  <c r="N117" i="20"/>
  <c r="N116" i="20"/>
  <c r="N115" i="20"/>
  <c r="N114" i="20"/>
  <c r="N111" i="20"/>
  <c r="N110" i="20"/>
  <c r="N109" i="20"/>
  <c r="N108" i="20"/>
  <c r="N107" i="20"/>
  <c r="N106" i="20"/>
  <c r="B87" i="10"/>
  <c r="N234" i="20"/>
  <c r="N216" i="20"/>
  <c r="N192" i="20"/>
  <c r="N190" i="20"/>
  <c r="N184" i="20"/>
  <c r="N174" i="20"/>
  <c r="N247" i="20"/>
  <c r="N176" i="20"/>
  <c r="N166" i="20"/>
  <c r="N164" i="20"/>
  <c r="N127" i="20"/>
  <c r="N119" i="20"/>
  <c r="B69" i="10"/>
  <c r="N224" i="20"/>
  <c r="N200" i="20"/>
  <c r="N146" i="20"/>
  <c r="N145" i="20"/>
  <c r="N144" i="20"/>
  <c r="N137" i="20"/>
  <c r="N136" i="20"/>
  <c r="N94" i="20"/>
  <c r="N81" i="20"/>
  <c r="N80" i="20"/>
  <c r="N79" i="20"/>
  <c r="D78" i="20"/>
  <c r="N72" i="20"/>
  <c r="N64" i="20"/>
  <c r="N55" i="20"/>
  <c r="N249" i="20"/>
  <c r="N239" i="20"/>
  <c r="N215" i="20"/>
  <c r="N197" i="20"/>
  <c r="N189" i="20"/>
  <c r="N181" i="20"/>
  <c r="N102" i="20"/>
  <c r="N91" i="20"/>
  <c r="N83" i="20"/>
  <c r="N73" i="20"/>
  <c r="N65" i="20"/>
  <c r="N193" i="20"/>
  <c r="N177" i="20"/>
  <c r="N152" i="20"/>
  <c r="N147" i="20"/>
  <c r="N139" i="20"/>
  <c r="N98" i="20"/>
  <c r="N74" i="20"/>
  <c r="N66" i="20"/>
  <c r="N256" i="20"/>
  <c r="N165" i="20"/>
  <c r="N154" i="20"/>
  <c r="N150" i="20"/>
  <c r="N122" i="20"/>
  <c r="N105" i="20"/>
  <c r="N101" i="20"/>
  <c r="D85" i="20"/>
  <c r="D80" i="20"/>
  <c r="N76" i="20"/>
  <c r="N138" i="20"/>
  <c r="N130" i="20"/>
  <c r="N92" i="20"/>
  <c r="D83" i="20"/>
  <c r="N78" i="20"/>
  <c r="D67" i="20"/>
  <c r="D65" i="20"/>
  <c r="N232" i="20"/>
  <c r="N90" i="20"/>
  <c r="N88" i="20"/>
  <c r="N86" i="20"/>
  <c r="N63" i="20"/>
  <c r="N60" i="20"/>
  <c r="K61" i="20" s="1"/>
  <c r="N58" i="20"/>
  <c r="N52" i="20"/>
  <c r="N121" i="20"/>
  <c r="N118" i="20"/>
  <c r="D88" i="20"/>
  <c r="D81" i="20"/>
  <c r="N70" i="20"/>
  <c r="K70" i="20" s="1"/>
  <c r="N68" i="20"/>
  <c r="N126" i="20"/>
  <c r="N89" i="20"/>
  <c r="N51" i="20"/>
  <c r="N167" i="20"/>
  <c r="K168" i="20" s="1"/>
  <c r="N113" i="20"/>
  <c r="N100" i="20"/>
  <c r="D82" i="20"/>
  <c r="N61" i="20"/>
  <c r="N53" i="20"/>
  <c r="N155" i="20"/>
  <c r="N151" i="20"/>
  <c r="N129" i="20"/>
  <c r="N103" i="20"/>
  <c r="D89" i="20"/>
  <c r="N71" i="20"/>
  <c r="N67" i="20"/>
  <c r="D96" i="20"/>
  <c r="N50" i="20"/>
  <c r="N203" i="20"/>
  <c r="N99" i="20"/>
  <c r="D84" i="20"/>
  <c r="D66" i="20"/>
  <c r="N123" i="20"/>
  <c r="N57" i="20"/>
  <c r="N54" i="20"/>
  <c r="N59" i="20"/>
  <c r="N140" i="20"/>
  <c r="N75" i="20"/>
  <c r="N131" i="20"/>
  <c r="N104" i="20"/>
  <c r="K105" i="20" s="1"/>
  <c r="D87" i="20"/>
  <c r="N62" i="20"/>
  <c r="K63" i="20" s="1"/>
  <c r="N187" i="20"/>
  <c r="D86" i="20"/>
  <c r="N69" i="20"/>
  <c r="F75" i="1"/>
  <c r="F84" i="1"/>
  <c r="F96" i="1"/>
  <c r="F104" i="1"/>
  <c r="F118" i="1"/>
  <c r="F127" i="1"/>
  <c r="F135" i="1"/>
  <c r="F144" i="1"/>
  <c r="F152" i="1"/>
  <c r="F160" i="1"/>
  <c r="F169" i="1"/>
  <c r="F177" i="1"/>
  <c r="F183" i="1"/>
  <c r="F191" i="1"/>
  <c r="F200" i="1"/>
  <c r="F209" i="1"/>
  <c r="F217" i="1"/>
  <c r="F226" i="1"/>
  <c r="F236" i="1"/>
  <c r="O209" i="20"/>
  <c r="R207" i="20"/>
  <c r="S207" i="20" s="1"/>
  <c r="J207" i="20" s="1"/>
  <c r="O203" i="20"/>
  <c r="R201" i="20"/>
  <c r="S201" i="20" s="1"/>
  <c r="O195" i="20"/>
  <c r="R193" i="20"/>
  <c r="S193" i="20" s="1"/>
  <c r="J193" i="20" s="1"/>
  <c r="O187" i="20"/>
  <c r="R185" i="20"/>
  <c r="S185" i="20" s="1"/>
  <c r="O215" i="20"/>
  <c r="O214" i="20"/>
  <c r="O213" i="20"/>
  <c r="R210" i="20"/>
  <c r="S210" i="20" s="1"/>
  <c r="O198" i="20"/>
  <c r="R196" i="20"/>
  <c r="S196" i="20" s="1"/>
  <c r="J196" i="20" s="1"/>
  <c r="O190" i="20"/>
  <c r="R188" i="20"/>
  <c r="S188" i="20" s="1"/>
  <c r="J188" i="20" s="1"/>
  <c r="O182" i="20"/>
  <c r="R180" i="20"/>
  <c r="S180" i="20" s="1"/>
  <c r="J180" i="20" s="1"/>
  <c r="O174" i="20"/>
  <c r="R166" i="20"/>
  <c r="S166" i="20" s="1"/>
  <c r="J166" i="20" s="1"/>
  <c r="O161" i="20"/>
  <c r="R160" i="20"/>
  <c r="O157" i="20"/>
  <c r="R156" i="20"/>
  <c r="O148" i="20"/>
  <c r="O142" i="20"/>
  <c r="R140" i="20"/>
  <c r="S140" i="20" s="1"/>
  <c r="J140" i="20" s="1"/>
  <c r="O134" i="20"/>
  <c r="O127" i="20"/>
  <c r="O119" i="20"/>
  <c r="O205" i="20"/>
  <c r="R176" i="20"/>
  <c r="S176" i="20" s="1"/>
  <c r="J176" i="20" s="1"/>
  <c r="R174" i="20"/>
  <c r="S174" i="20" s="1"/>
  <c r="R172" i="20"/>
  <c r="S172" i="20" s="1"/>
  <c r="J172" i="20" s="1"/>
  <c r="R171" i="20"/>
  <c r="S171" i="20" s="1"/>
  <c r="J171" i="20" s="1"/>
  <c r="R170" i="20"/>
  <c r="S170" i="20" s="1"/>
  <c r="J170" i="20" s="1"/>
  <c r="R215" i="20"/>
  <c r="S215" i="20" s="1"/>
  <c r="J215" i="20" s="1"/>
  <c r="R208" i="20"/>
  <c r="S208" i="20" s="1"/>
  <c r="J208" i="20" s="1"/>
  <c r="O207" i="20"/>
  <c r="O206" i="20"/>
  <c r="R209" i="20"/>
  <c r="S209" i="20" s="1"/>
  <c r="J209" i="20" s="1"/>
  <c r="O208" i="20"/>
  <c r="R197" i="20"/>
  <c r="S197" i="20" s="1"/>
  <c r="J197" i="20" s="1"/>
  <c r="O196" i="20"/>
  <c r="P196" i="20" s="1"/>
  <c r="R189" i="20"/>
  <c r="S189" i="20" s="1"/>
  <c r="J189" i="20" s="1"/>
  <c r="O188" i="20"/>
  <c r="R182" i="20"/>
  <c r="S182" i="20" s="1"/>
  <c r="J182" i="20" s="1"/>
  <c r="R181" i="20"/>
  <c r="S181" i="20" s="1"/>
  <c r="J181" i="20" s="1"/>
  <c r="O180" i="20"/>
  <c r="O210" i="20"/>
  <c r="O204" i="20"/>
  <c r="O201" i="20"/>
  <c r="R195" i="20"/>
  <c r="S195" i="20" s="1"/>
  <c r="J195" i="20" s="1"/>
  <c r="R192" i="20"/>
  <c r="S192" i="20" s="1"/>
  <c r="J192" i="20" s="1"/>
  <c r="O191" i="20"/>
  <c r="P191" i="20" s="1"/>
  <c r="O185" i="20"/>
  <c r="O171" i="20"/>
  <c r="R164" i="20"/>
  <c r="S164" i="20" s="1"/>
  <c r="J164" i="20" s="1"/>
  <c r="O162" i="20"/>
  <c r="O159" i="20"/>
  <c r="R155" i="20"/>
  <c r="O147" i="20"/>
  <c r="O146" i="20"/>
  <c r="R144" i="20"/>
  <c r="S144" i="20" s="1"/>
  <c r="J144" i="20" s="1"/>
  <c r="R143" i="20"/>
  <c r="S143" i="20" s="1"/>
  <c r="J143" i="20" s="1"/>
  <c r="R142" i="20"/>
  <c r="S142" i="20" s="1"/>
  <c r="J142" i="20" s="1"/>
  <c r="R135" i="20"/>
  <c r="S135" i="20" s="1"/>
  <c r="J135" i="20" s="1"/>
  <c r="R134" i="20"/>
  <c r="S134" i="20" s="1"/>
  <c r="J134" i="20" s="1"/>
  <c r="R133" i="20"/>
  <c r="R132" i="20"/>
  <c r="S132" i="20" s="1"/>
  <c r="J132" i="20" s="1"/>
  <c r="R130" i="20"/>
  <c r="S130" i="20" s="1"/>
  <c r="J130" i="20" s="1"/>
  <c r="R124" i="20"/>
  <c r="S124" i="20" s="1"/>
  <c r="J124" i="20" s="1"/>
  <c r="R123" i="20"/>
  <c r="S123" i="20" s="1"/>
  <c r="J123" i="20" s="1"/>
  <c r="R122" i="20"/>
  <c r="S122" i="20" s="1"/>
  <c r="O111" i="20"/>
  <c r="O104" i="20"/>
  <c r="R102" i="20"/>
  <c r="S102" i="20" s="1"/>
  <c r="J102" i="20" s="1"/>
  <c r="O96" i="20"/>
  <c r="P96" i="20" s="1"/>
  <c r="O92" i="20"/>
  <c r="O86" i="20"/>
  <c r="O76" i="20"/>
  <c r="R74" i="20"/>
  <c r="S74" i="20" s="1"/>
  <c r="J74" i="20" s="1"/>
  <c r="O69" i="20"/>
  <c r="R67" i="20"/>
  <c r="S67" i="20" s="1"/>
  <c r="J67" i="20" s="1"/>
  <c r="O62" i="20"/>
  <c r="O55" i="20"/>
  <c r="R53" i="20"/>
  <c r="S53" i="20" s="1"/>
  <c r="J53" i="20" s="1"/>
  <c r="R206" i="20"/>
  <c r="S206" i="20" s="1"/>
  <c r="J206" i="20" s="1"/>
  <c r="R202" i="20"/>
  <c r="S202" i="20" s="1"/>
  <c r="J202" i="20" s="1"/>
  <c r="R186" i="20"/>
  <c r="S186" i="20" s="1"/>
  <c r="J186" i="20" s="1"/>
  <c r="O179" i="20"/>
  <c r="O173" i="20"/>
  <c r="O172" i="20"/>
  <c r="R165" i="20"/>
  <c r="S165" i="20" s="1"/>
  <c r="J165" i="20" s="1"/>
  <c r="O163" i="20"/>
  <c r="O158" i="20"/>
  <c r="R211" i="20"/>
  <c r="O202" i="20"/>
  <c r="R199" i="20"/>
  <c r="S199" i="20" s="1"/>
  <c r="J199" i="20" s="1"/>
  <c r="O192" i="20"/>
  <c r="O189" i="20"/>
  <c r="O186" i="20"/>
  <c r="O164" i="20"/>
  <c r="O155" i="20"/>
  <c r="P155" i="20" s="1"/>
  <c r="R154" i="20"/>
  <c r="S154" i="20" s="1"/>
  <c r="J154" i="20" s="1"/>
  <c r="R153" i="20"/>
  <c r="O211" i="20"/>
  <c r="O178" i="20"/>
  <c r="O168" i="20"/>
  <c r="R161" i="20"/>
  <c r="R158" i="20"/>
  <c r="R126" i="20"/>
  <c r="S126" i="20" s="1"/>
  <c r="J126" i="20" s="1"/>
  <c r="O125" i="20"/>
  <c r="R118" i="20"/>
  <c r="S118" i="20" s="1"/>
  <c r="J118" i="20" s="1"/>
  <c r="O117" i="20"/>
  <c r="O116" i="20"/>
  <c r="P116" i="20" s="1"/>
  <c r="O115" i="20"/>
  <c r="O114" i="20"/>
  <c r="O110" i="20"/>
  <c r="O109" i="20"/>
  <c r="O108" i="20"/>
  <c r="O107" i="20"/>
  <c r="O106" i="20"/>
  <c r="R104" i="20"/>
  <c r="S104" i="20" s="1"/>
  <c r="J104" i="20" s="1"/>
  <c r="R103" i="20"/>
  <c r="S103" i="20" s="1"/>
  <c r="J103" i="20" s="1"/>
  <c r="R98" i="20"/>
  <c r="S98" i="20" s="1"/>
  <c r="J98" i="20" s="1"/>
  <c r="R96" i="20"/>
  <c r="S96" i="20" s="1"/>
  <c r="O95" i="20"/>
  <c r="P95" i="20" s="1"/>
  <c r="O83" i="20"/>
  <c r="R80" i="20"/>
  <c r="R72" i="20"/>
  <c r="S72" i="20" s="1"/>
  <c r="J72" i="20" s="1"/>
  <c r="R71" i="20"/>
  <c r="S71" i="20" s="1"/>
  <c r="J71" i="20" s="1"/>
  <c r="R70" i="20"/>
  <c r="R66" i="20"/>
  <c r="S66" i="20" s="1"/>
  <c r="J66" i="20" s="1"/>
  <c r="R64" i="20"/>
  <c r="S64" i="20" s="1"/>
  <c r="O46" i="20"/>
  <c r="P46" i="20" s="1"/>
  <c r="R44" i="20"/>
  <c r="S44" i="20" s="1"/>
  <c r="J44" i="20" s="1"/>
  <c r="O38" i="20"/>
  <c r="P38" i="20" s="1"/>
  <c r="R36" i="20"/>
  <c r="S36" i="20" s="1"/>
  <c r="J36" i="20" s="1"/>
  <c r="O30" i="20"/>
  <c r="P30" i="20" s="1"/>
  <c r="R200" i="20"/>
  <c r="S200" i="20" s="1"/>
  <c r="J200" i="20" s="1"/>
  <c r="R194" i="20"/>
  <c r="S194" i="20" s="1"/>
  <c r="J194" i="20" s="1"/>
  <c r="O184" i="20"/>
  <c r="R169" i="20"/>
  <c r="S169" i="20" s="1"/>
  <c r="J169" i="20" s="1"/>
  <c r="O154" i="20"/>
  <c r="R127" i="20"/>
  <c r="S127" i="20" s="1"/>
  <c r="J127" i="20" s="1"/>
  <c r="O126" i="20"/>
  <c r="R119" i="20"/>
  <c r="S119" i="20" s="1"/>
  <c r="J119" i="20" s="1"/>
  <c r="O118" i="20"/>
  <c r="O113" i="20"/>
  <c r="O112" i="20"/>
  <c r="O105" i="20"/>
  <c r="O103" i="20"/>
  <c r="O102" i="20"/>
  <c r="O101" i="20"/>
  <c r="O100" i="20"/>
  <c r="O99" i="20"/>
  <c r="R205" i="20"/>
  <c r="S205" i="20" s="1"/>
  <c r="O194" i="20"/>
  <c r="O176" i="20"/>
  <c r="O200" i="20"/>
  <c r="R177" i="20"/>
  <c r="S177" i="20" s="1"/>
  <c r="J177" i="20" s="1"/>
  <c r="O169" i="20"/>
  <c r="R162" i="20"/>
  <c r="O156" i="20"/>
  <c r="R151" i="20"/>
  <c r="S151" i="20" s="1"/>
  <c r="J151" i="20" s="1"/>
  <c r="R150" i="20"/>
  <c r="S150" i="20" s="1"/>
  <c r="J150" i="20" s="1"/>
  <c r="O145" i="20"/>
  <c r="O144" i="20"/>
  <c r="O137" i="20"/>
  <c r="O136" i="20"/>
  <c r="R129" i="20"/>
  <c r="S129" i="20" s="1"/>
  <c r="J129" i="20" s="1"/>
  <c r="R121" i="20"/>
  <c r="S121" i="20" s="1"/>
  <c r="J121" i="20" s="1"/>
  <c r="R187" i="20"/>
  <c r="S187" i="20" s="1"/>
  <c r="J187" i="20" s="1"/>
  <c r="O181" i="20"/>
  <c r="O177" i="20"/>
  <c r="R167" i="20"/>
  <c r="S167" i="20" s="1"/>
  <c r="J167" i="20" s="1"/>
  <c r="R152" i="20"/>
  <c r="R149" i="20"/>
  <c r="R148" i="20"/>
  <c r="R139" i="20"/>
  <c r="S139" i="20" s="1"/>
  <c r="J139" i="20" s="1"/>
  <c r="O138" i="20"/>
  <c r="O128" i="20"/>
  <c r="O120" i="20"/>
  <c r="P120" i="20" s="1"/>
  <c r="O197" i="20"/>
  <c r="R178" i="20"/>
  <c r="S178" i="20" s="1"/>
  <c r="J178" i="20" s="1"/>
  <c r="O166" i="20"/>
  <c r="R163" i="20"/>
  <c r="S163" i="20" s="1"/>
  <c r="J163" i="20" s="1"/>
  <c r="R157" i="20"/>
  <c r="R114" i="20"/>
  <c r="S114" i="20" s="1"/>
  <c r="J114" i="20" s="1"/>
  <c r="R111" i="20"/>
  <c r="S111" i="20" s="1"/>
  <c r="J111" i="20" s="1"/>
  <c r="R106" i="20"/>
  <c r="S106" i="20" s="1"/>
  <c r="J106" i="20" s="1"/>
  <c r="O91" i="20"/>
  <c r="O82" i="20"/>
  <c r="O73" i="20"/>
  <c r="O65" i="20"/>
  <c r="R57" i="20"/>
  <c r="S57" i="20" s="1"/>
  <c r="J57" i="20" s="1"/>
  <c r="O193" i="20"/>
  <c r="P193" i="20" s="1"/>
  <c r="R168" i="20"/>
  <c r="R159" i="20"/>
  <c r="O152" i="20"/>
  <c r="O149" i="20"/>
  <c r="O143" i="20"/>
  <c r="O139" i="20"/>
  <c r="R137" i="20"/>
  <c r="S137" i="20" s="1"/>
  <c r="J137" i="20" s="1"/>
  <c r="O135" i="20"/>
  <c r="O98" i="20"/>
  <c r="R95" i="20"/>
  <c r="S95" i="20" s="1"/>
  <c r="R92" i="20"/>
  <c r="S92" i="20" s="1"/>
  <c r="J92" i="20" s="1"/>
  <c r="R86" i="20"/>
  <c r="O84" i="20"/>
  <c r="R75" i="20"/>
  <c r="S75" i="20" s="1"/>
  <c r="J75" i="20" s="1"/>
  <c r="O74" i="20"/>
  <c r="O66" i="20"/>
  <c r="R59" i="20"/>
  <c r="S59" i="20" s="1"/>
  <c r="J59" i="20" s="1"/>
  <c r="O56" i="20"/>
  <c r="P56" i="20" s="1"/>
  <c r="R214" i="20"/>
  <c r="S214" i="20" s="1"/>
  <c r="J214" i="20" s="1"/>
  <c r="O165" i="20"/>
  <c r="O141" i="20"/>
  <c r="O133" i="20"/>
  <c r="O131" i="20"/>
  <c r="O123" i="20"/>
  <c r="R99" i="20"/>
  <c r="S99" i="20" s="1"/>
  <c r="J99" i="20" s="1"/>
  <c r="R88" i="20"/>
  <c r="R87" i="20"/>
  <c r="S87" i="20" s="1"/>
  <c r="J87" i="20" s="1"/>
  <c r="O85" i="20"/>
  <c r="R76" i="20"/>
  <c r="S76" i="20" s="1"/>
  <c r="J76" i="20" s="1"/>
  <c r="O75" i="20"/>
  <c r="R68" i="20"/>
  <c r="S68" i="20" s="1"/>
  <c r="J68" i="20" s="1"/>
  <c r="O67" i="20"/>
  <c r="R60" i="20"/>
  <c r="S60" i="20" s="1"/>
  <c r="J60" i="20" s="1"/>
  <c r="O58" i="20"/>
  <c r="O57" i="20"/>
  <c r="R48" i="20"/>
  <c r="S48" i="20" s="1"/>
  <c r="J48" i="20" s="1"/>
  <c r="R47" i="20"/>
  <c r="S47" i="20" s="1"/>
  <c r="J47" i="20" s="1"/>
  <c r="R203" i="20"/>
  <c r="S203" i="20" s="1"/>
  <c r="J203" i="20" s="1"/>
  <c r="R184" i="20"/>
  <c r="S184" i="20" s="1"/>
  <c r="J184" i="20" s="1"/>
  <c r="O170" i="20"/>
  <c r="O150" i="20"/>
  <c r="O175" i="20"/>
  <c r="O130" i="20"/>
  <c r="R116" i="20"/>
  <c r="S116" i="20" s="1"/>
  <c r="J116" i="20" s="1"/>
  <c r="O97" i="20"/>
  <c r="P97" i="20" s="1"/>
  <c r="R83" i="20"/>
  <c r="O78" i="20"/>
  <c r="O39" i="20"/>
  <c r="P39" i="20" s="1"/>
  <c r="R33" i="20"/>
  <c r="S33" i="20" s="1"/>
  <c r="J33" i="20" s="1"/>
  <c r="O31" i="20"/>
  <c r="P31" i="20" s="1"/>
  <c r="O160" i="20"/>
  <c r="P160" i="20" s="1"/>
  <c r="O153" i="20"/>
  <c r="R94" i="20"/>
  <c r="S94" i="20" s="1"/>
  <c r="J94" i="20" s="1"/>
  <c r="O90" i="20"/>
  <c r="O88" i="20"/>
  <c r="O63" i="20"/>
  <c r="O60" i="20"/>
  <c r="O52" i="20"/>
  <c r="R49" i="20"/>
  <c r="S49" i="20" s="1"/>
  <c r="J49" i="20" s="1"/>
  <c r="O48" i="20"/>
  <c r="P48" i="20" s="1"/>
  <c r="R43" i="20"/>
  <c r="S43" i="20" s="1"/>
  <c r="J43" i="20" s="1"/>
  <c r="O41" i="20"/>
  <c r="P41" i="20" s="1"/>
  <c r="O40" i="20"/>
  <c r="P40" i="20" s="1"/>
  <c r="R34" i="20"/>
  <c r="S34" i="20" s="1"/>
  <c r="J34" i="20" s="1"/>
  <c r="O32" i="20"/>
  <c r="P32" i="20" s="1"/>
  <c r="R212" i="20"/>
  <c r="S212" i="20" s="1"/>
  <c r="J212" i="20" s="1"/>
  <c r="O124" i="20"/>
  <c r="O121" i="20"/>
  <c r="O81" i="20"/>
  <c r="R79" i="20"/>
  <c r="S79" i="20" s="1"/>
  <c r="J79" i="20" s="1"/>
  <c r="R77" i="20"/>
  <c r="S77" i="20" s="1"/>
  <c r="J77" i="20" s="1"/>
  <c r="O72" i="20"/>
  <c r="O70" i="20"/>
  <c r="O68" i="20"/>
  <c r="R61" i="20"/>
  <c r="O49" i="20"/>
  <c r="P49" i="20" s="1"/>
  <c r="O42" i="20"/>
  <c r="P42" i="20" s="1"/>
  <c r="R35" i="20"/>
  <c r="S35" i="20" s="1"/>
  <c r="J35" i="20" s="1"/>
  <c r="O33" i="20"/>
  <c r="P33" i="20" s="1"/>
  <c r="O212" i="20"/>
  <c r="O199" i="20"/>
  <c r="O183" i="20"/>
  <c r="R146" i="20"/>
  <c r="O140" i="20"/>
  <c r="O132" i="20"/>
  <c r="O129" i="20"/>
  <c r="R115" i="20"/>
  <c r="S115" i="20" s="1"/>
  <c r="J115" i="20" s="1"/>
  <c r="R113" i="20"/>
  <c r="S113" i="20" s="1"/>
  <c r="J113" i="20" s="1"/>
  <c r="R100" i="20"/>
  <c r="S100" i="20" s="1"/>
  <c r="J100" i="20" s="1"/>
  <c r="O94" i="20"/>
  <c r="R84" i="20"/>
  <c r="O61" i="20"/>
  <c r="R56" i="20"/>
  <c r="S56" i="20" s="1"/>
  <c r="J56" i="20" s="1"/>
  <c r="O53" i="20"/>
  <c r="P53" i="20" s="1"/>
  <c r="R50" i="20"/>
  <c r="S50" i="20" s="1"/>
  <c r="J50" i="20" s="1"/>
  <c r="O43" i="20"/>
  <c r="P43" i="20" s="1"/>
  <c r="O34" i="20"/>
  <c r="P34" i="20" s="1"/>
  <c r="O167" i="20"/>
  <c r="O122" i="20"/>
  <c r="R107" i="20"/>
  <c r="S107" i="20" s="1"/>
  <c r="O64" i="20"/>
  <c r="O47" i="20"/>
  <c r="P47" i="20" s="1"/>
  <c r="R45" i="20"/>
  <c r="S45" i="20" s="1"/>
  <c r="J45" i="20" s="1"/>
  <c r="O25" i="20"/>
  <c r="P25" i="20" s="1"/>
  <c r="O151" i="20"/>
  <c r="R110" i="20"/>
  <c r="S110" i="20" s="1"/>
  <c r="J110" i="20" s="1"/>
  <c r="O93" i="20"/>
  <c r="O71" i="20"/>
  <c r="O45" i="20"/>
  <c r="P45" i="20" s="1"/>
  <c r="R41" i="20"/>
  <c r="S41" i="20" s="1"/>
  <c r="O28" i="20"/>
  <c r="P28" i="20" s="1"/>
  <c r="R191" i="20"/>
  <c r="S191" i="20" s="1"/>
  <c r="J191" i="20" s="1"/>
  <c r="O50" i="20"/>
  <c r="R39" i="20"/>
  <c r="S39" i="20" s="1"/>
  <c r="J39" i="20" s="1"/>
  <c r="O35" i="20"/>
  <c r="P35" i="20" s="1"/>
  <c r="R31" i="20"/>
  <c r="S31" i="20" s="1"/>
  <c r="J31" i="20" s="1"/>
  <c r="O77" i="20"/>
  <c r="O26" i="20"/>
  <c r="P26" i="20" s="1"/>
  <c r="R128" i="20"/>
  <c r="S128" i="20" s="1"/>
  <c r="J128" i="20" s="1"/>
  <c r="R91" i="20"/>
  <c r="S91" i="20" s="1"/>
  <c r="J91" i="20" s="1"/>
  <c r="R69" i="20"/>
  <c r="S69" i="20" s="1"/>
  <c r="J69" i="20" s="1"/>
  <c r="O37" i="20"/>
  <c r="P37" i="20" s="1"/>
  <c r="O29" i="20"/>
  <c r="P29" i="20" s="1"/>
  <c r="R108" i="20"/>
  <c r="S108" i="20" s="1"/>
  <c r="J108" i="20" s="1"/>
  <c r="O87" i="20"/>
  <c r="R54" i="20"/>
  <c r="S54" i="20" s="1"/>
  <c r="J54" i="20" s="1"/>
  <c r="O44" i="20"/>
  <c r="P44" i="20" s="1"/>
  <c r="O54" i="20"/>
  <c r="R40" i="20"/>
  <c r="S40" i="20" s="1"/>
  <c r="J40" i="20" s="1"/>
  <c r="O36" i="20"/>
  <c r="P36" i="20" s="1"/>
  <c r="O80" i="20"/>
  <c r="O59" i="20"/>
  <c r="O27" i="20"/>
  <c r="P27" i="20" s="1"/>
  <c r="O79" i="20"/>
  <c r="R30" i="20"/>
  <c r="S30" i="20" s="1"/>
  <c r="O89" i="20"/>
  <c r="R38" i="20"/>
  <c r="S38" i="20" s="1"/>
  <c r="J38" i="20" s="1"/>
  <c r="R51" i="20"/>
  <c r="S51" i="20" s="1"/>
  <c r="J51" i="20" s="1"/>
  <c r="O51" i="20"/>
  <c r="P51" i="20" s="1"/>
  <c r="R32" i="20"/>
  <c r="S32" i="20" s="1"/>
  <c r="J32" i="20" s="1"/>
  <c r="B53" i="14"/>
  <c r="F54" i="14"/>
  <c r="H80" i="14"/>
  <c r="R63" i="20" s="1"/>
  <c r="H97" i="14"/>
  <c r="R78" i="20" s="1"/>
  <c r="S78" i="20" s="1"/>
  <c r="F97" i="14"/>
  <c r="F124" i="14"/>
  <c r="F126" i="14"/>
  <c r="H133" i="14"/>
  <c r="R112" i="20" s="1"/>
  <c r="S112" i="20" s="1"/>
  <c r="J112" i="20" s="1"/>
  <c r="H141" i="14"/>
  <c r="R120" i="20" s="1"/>
  <c r="S120" i="20" s="1"/>
  <c r="J120" i="20" s="1"/>
  <c r="F169" i="14"/>
  <c r="F171" i="14"/>
  <c r="F207" i="14"/>
  <c r="F230" i="14"/>
  <c r="H257" i="14"/>
  <c r="F59" i="1"/>
  <c r="F71" i="1"/>
  <c r="F114" i="1"/>
  <c r="F156" i="1"/>
  <c r="F165" i="1"/>
  <c r="F173" i="1"/>
  <c r="F221" i="1"/>
  <c r="F126" i="1"/>
  <c r="F134" i="1"/>
  <c r="F190" i="1"/>
  <c r="F216" i="1"/>
  <c r="F235" i="1"/>
  <c r="F64" i="1"/>
  <c r="F121" i="1"/>
  <c r="F155" i="1"/>
  <c r="F172" i="1"/>
  <c r="F220" i="1"/>
  <c r="F230" i="1"/>
  <c r="F239" i="1"/>
  <c r="F263" i="1"/>
  <c r="B44" i="14"/>
  <c r="B47" i="14"/>
  <c r="F48" i="14"/>
  <c r="H51" i="14"/>
  <c r="R37" i="20" s="1"/>
  <c r="S37" i="20" s="1"/>
  <c r="J37" i="20" s="1"/>
  <c r="H57" i="14"/>
  <c r="R42" i="20" s="1"/>
  <c r="S42" i="20" s="1"/>
  <c r="J42" i="20" s="1"/>
  <c r="F57" i="14"/>
  <c r="F58" i="14"/>
  <c r="B60" i="14"/>
  <c r="F64" i="14"/>
  <c r="F77" i="14"/>
  <c r="H125" i="14"/>
  <c r="R105" i="20" s="1"/>
  <c r="F125" i="14"/>
  <c r="H130" i="14"/>
  <c r="R109" i="20" s="1"/>
  <c r="S109" i="20" s="1"/>
  <c r="J109" i="20" s="1"/>
  <c r="H138" i="14"/>
  <c r="R117" i="20" s="1"/>
  <c r="S117" i="20" s="1"/>
  <c r="J117" i="20" s="1"/>
  <c r="H147" i="14"/>
  <c r="R125" i="20" s="1"/>
  <c r="S125" i="20" s="1"/>
  <c r="J125" i="20" s="1"/>
  <c r="H170" i="14"/>
  <c r="R147" i="20" s="1"/>
  <c r="S147" i="20" s="1"/>
  <c r="J147" i="20" s="1"/>
  <c r="F170" i="14"/>
  <c r="H208" i="14"/>
  <c r="R183" i="20" s="1"/>
  <c r="S183" i="20" s="1"/>
  <c r="J183" i="20" s="1"/>
  <c r="F208" i="14"/>
  <c r="H231" i="14"/>
  <c r="F231" i="14"/>
  <c r="A245" i="14"/>
  <c r="F262" i="1" s="1"/>
  <c r="O21" i="20"/>
  <c r="P21" i="20" s="1"/>
  <c r="F256" i="14"/>
  <c r="O22" i="20"/>
  <c r="P22" i="20" s="1"/>
  <c r="O23" i="20"/>
  <c r="P23" i="20" s="1"/>
  <c r="O19" i="20"/>
  <c r="P19" i="20" s="1"/>
  <c r="O24" i="20"/>
  <c r="P24" i="20" s="1"/>
  <c r="O20" i="20"/>
  <c r="P20" i="20" s="1"/>
  <c r="F42" i="1"/>
  <c r="F50" i="1"/>
  <c r="F80" i="1"/>
  <c r="F181" i="1"/>
  <c r="F111" i="1"/>
  <c r="F143" i="1"/>
  <c r="F159" i="1"/>
  <c r="F176" i="1"/>
  <c r="D163" i="20"/>
  <c r="D33" i="20"/>
  <c r="D39" i="20"/>
  <c r="D38" i="20"/>
  <c r="D37" i="20"/>
  <c r="D36" i="20"/>
  <c r="D35" i="20"/>
  <c r="D34" i="20"/>
  <c r="D31" i="20"/>
  <c r="D30" i="20"/>
  <c r="D162" i="20"/>
  <c r="D40" i="20"/>
  <c r="D32" i="20"/>
  <c r="D164" i="20"/>
  <c r="F225" i="1"/>
  <c r="F249" i="1"/>
  <c r="F41" i="1"/>
  <c r="F49" i="1"/>
  <c r="F58" i="1"/>
  <c r="F70" i="1"/>
  <c r="F79" i="1"/>
  <c r="F87" i="1"/>
  <c r="F99" i="1"/>
  <c r="F107" i="1"/>
  <c r="F113" i="1"/>
  <c r="F130" i="1"/>
  <c r="F138" i="1"/>
  <c r="F147" i="1"/>
  <c r="F163" i="1"/>
  <c r="F180" i="1"/>
  <c r="F186" i="1"/>
  <c r="F195" i="1"/>
  <c r="F203" i="1"/>
  <c r="F212" i="1"/>
  <c r="F35" i="1"/>
  <c r="B40" i="10"/>
  <c r="B46" i="14"/>
  <c r="F44" i="1"/>
  <c r="B48" i="10"/>
  <c r="B54" i="14"/>
  <c r="F53" i="1"/>
  <c r="B57" i="10"/>
  <c r="B63" i="14"/>
  <c r="F73" i="1"/>
  <c r="F82" i="1"/>
  <c r="F90" i="1"/>
  <c r="F94" i="1"/>
  <c r="F102" i="1"/>
  <c r="F110" i="1"/>
  <c r="F116" i="1"/>
  <c r="F125" i="1"/>
  <c r="F133" i="1"/>
  <c r="F142" i="1"/>
  <c r="F150" i="1"/>
  <c r="F158" i="1"/>
  <c r="F167" i="1"/>
  <c r="F175" i="1"/>
  <c r="F189" i="1"/>
  <c r="F198" i="1"/>
  <c r="F207" i="1"/>
  <c r="F215" i="1"/>
  <c r="F224" i="1"/>
  <c r="F233" i="1"/>
  <c r="F280" i="1"/>
  <c r="B57" i="14"/>
  <c r="H83" i="14"/>
  <c r="R65" i="20" s="1"/>
  <c r="S65" i="20" s="1"/>
  <c r="J65" i="20" s="1"/>
  <c r="H91" i="14"/>
  <c r="R73" i="20" s="1"/>
  <c r="S73" i="20" s="1"/>
  <c r="J73" i="20" s="1"/>
  <c r="H100" i="14"/>
  <c r="R81" i="20" s="1"/>
  <c r="H108" i="14"/>
  <c r="R89" i="20" s="1"/>
  <c r="H167" i="14"/>
  <c r="R145" i="20" s="1"/>
  <c r="S145" i="20" s="1"/>
  <c r="J145" i="20" s="1"/>
  <c r="B103" i="18"/>
  <c r="D103" i="18"/>
  <c r="C103" i="18"/>
  <c r="D126" i="18"/>
  <c r="C126" i="18"/>
  <c r="B164" i="18"/>
  <c r="D164" i="18"/>
  <c r="C178" i="18"/>
  <c r="D178" i="18"/>
  <c r="B178" i="18"/>
  <c r="A198" i="18"/>
  <c r="D225" i="18"/>
  <c r="C225" i="18"/>
  <c r="D96" i="15"/>
  <c r="E96" i="15" s="1"/>
  <c r="D107" i="15"/>
  <c r="E107" i="15" s="1"/>
  <c r="D114" i="15"/>
  <c r="E114" i="15" s="1"/>
  <c r="D118" i="15"/>
  <c r="E118" i="15" s="1"/>
  <c r="D128" i="15"/>
  <c r="E128" i="15" s="1"/>
  <c r="D139" i="15"/>
  <c r="E139" i="15" s="1"/>
  <c r="D146" i="15"/>
  <c r="E146" i="15" s="1"/>
  <c r="D150" i="15"/>
  <c r="E150" i="15" s="1"/>
  <c r="D160" i="15"/>
  <c r="E160" i="15" s="1"/>
  <c r="D171" i="15"/>
  <c r="E171" i="15" s="1"/>
  <c r="D178" i="15"/>
  <c r="E178" i="15" s="1"/>
  <c r="D182" i="15"/>
  <c r="E182" i="15" s="1"/>
  <c r="D192" i="15"/>
  <c r="E192" i="15" s="1"/>
  <c r="D203" i="15"/>
  <c r="E203" i="15" s="1"/>
  <c r="D210" i="15"/>
  <c r="E210" i="15" s="1"/>
  <c r="D214" i="15"/>
  <c r="E214" i="15" s="1"/>
  <c r="D224" i="15"/>
  <c r="E224" i="15" s="1"/>
  <c r="R28" i="20"/>
  <c r="S28" i="20" s="1"/>
  <c r="J28" i="20" s="1"/>
  <c r="R22" i="20"/>
  <c r="S22" i="20" s="1"/>
  <c r="R26" i="20"/>
  <c r="S26" i="20" s="1"/>
  <c r="J26" i="20" s="1"/>
  <c r="R18" i="20"/>
  <c r="S18" i="20" s="1"/>
  <c r="R23" i="20"/>
  <c r="S23" i="20" s="1"/>
  <c r="R19" i="20"/>
  <c r="S19" i="20" s="1"/>
  <c r="R29" i="20"/>
  <c r="S29" i="20" s="1"/>
  <c r="J29" i="20" s="1"/>
  <c r="R27" i="20"/>
  <c r="S27" i="20" s="1"/>
  <c r="J27" i="20" s="1"/>
  <c r="R24" i="20"/>
  <c r="S24" i="20" s="1"/>
  <c r="R20" i="20"/>
  <c r="S20" i="20" s="1"/>
  <c r="H268" i="14"/>
  <c r="C95" i="18"/>
  <c r="B98" i="18"/>
  <c r="B118" i="18"/>
  <c r="B123" i="18"/>
  <c r="B126" i="18"/>
  <c r="C137" i="18"/>
  <c r="B137" i="18"/>
  <c r="C145" i="18"/>
  <c r="B145" i="18"/>
  <c r="C153" i="18"/>
  <c r="B153" i="18"/>
  <c r="C164" i="18"/>
  <c r="D187" i="18"/>
  <c r="C187" i="18"/>
  <c r="C219" i="18"/>
  <c r="B219" i="18"/>
  <c r="B225" i="18"/>
  <c r="B239" i="18"/>
  <c r="D255" i="18"/>
  <c r="C255" i="18"/>
  <c r="D273" i="18"/>
  <c r="C273" i="18"/>
  <c r="B273" i="18"/>
  <c r="R25" i="20"/>
  <c r="S25" i="20" s="1"/>
  <c r="B87" i="18"/>
  <c r="D87" i="18"/>
  <c r="C87" i="18"/>
  <c r="D95" i="18"/>
  <c r="C98" i="18"/>
  <c r="D110" i="18"/>
  <c r="C110" i="18"/>
  <c r="D208" i="18"/>
  <c r="C208" i="18"/>
  <c r="B208" i="18"/>
  <c r="C239" i="18"/>
  <c r="D136" i="15"/>
  <c r="E136" i="15" s="1"/>
  <c r="D147" i="15"/>
  <c r="E147" i="15" s="1"/>
  <c r="D154" i="15"/>
  <c r="E154" i="15" s="1"/>
  <c r="D158" i="15"/>
  <c r="E158" i="15" s="1"/>
  <c r="D168" i="15"/>
  <c r="E168" i="15" s="1"/>
  <c r="D179" i="15"/>
  <c r="E179" i="15" s="1"/>
  <c r="D186" i="15"/>
  <c r="E186" i="15" s="1"/>
  <c r="D190" i="15"/>
  <c r="E190" i="15" s="1"/>
  <c r="D200" i="15"/>
  <c r="E200" i="15" s="1"/>
  <c r="D211" i="15"/>
  <c r="E211" i="15" s="1"/>
  <c r="D218" i="15"/>
  <c r="E218" i="15" s="1"/>
  <c r="D222" i="15"/>
  <c r="E222" i="15" s="1"/>
  <c r="A156" i="18"/>
  <c r="A75" i="18"/>
  <c r="A131" i="18"/>
  <c r="A115" i="18"/>
  <c r="B66" i="18"/>
  <c r="B71" i="18"/>
  <c r="D74" i="18"/>
  <c r="C74" i="18"/>
  <c r="D96" i="18"/>
  <c r="C96" i="18"/>
  <c r="B107" i="18"/>
  <c r="B110" i="18"/>
  <c r="B121" i="18"/>
  <c r="C124" i="18"/>
  <c r="B124" i="18"/>
  <c r="B127" i="18"/>
  <c r="C135" i="18"/>
  <c r="B135" i="18"/>
  <c r="C143" i="18"/>
  <c r="B143" i="18"/>
  <c r="C151" i="18"/>
  <c r="B151" i="18"/>
  <c r="B162" i="18"/>
  <c r="D162" i="18"/>
  <c r="C162" i="18"/>
  <c r="D170" i="18"/>
  <c r="C173" i="18"/>
  <c r="D184" i="18"/>
  <c r="B193" i="18"/>
  <c r="D196" i="18"/>
  <c r="C196" i="18"/>
  <c r="A220" i="18"/>
  <c r="D223" i="18"/>
  <c r="C223" i="18"/>
  <c r="B237" i="18"/>
  <c r="C66" i="18"/>
  <c r="C71" i="18"/>
  <c r="D107" i="18"/>
  <c r="D119" i="18"/>
  <c r="C119" i="18"/>
  <c r="C121" i="18"/>
  <c r="C127" i="18"/>
  <c r="D171" i="18"/>
  <c r="C171" i="18"/>
  <c r="C185" i="18"/>
  <c r="B185" i="18"/>
  <c r="C193" i="18"/>
  <c r="D265" i="18"/>
  <c r="C265" i="18"/>
  <c r="B265" i="18"/>
  <c r="D59" i="15"/>
  <c r="E59" i="15" s="1"/>
  <c r="D66" i="15"/>
  <c r="E66" i="15" s="1"/>
  <c r="D70" i="15"/>
  <c r="E70" i="15" s="1"/>
  <c r="D80" i="15"/>
  <c r="E80" i="15" s="1"/>
  <c r="D91" i="15"/>
  <c r="E91" i="15" s="1"/>
  <c r="D98" i="15"/>
  <c r="E98" i="15" s="1"/>
  <c r="D102" i="15"/>
  <c r="E102" i="15" s="1"/>
  <c r="D112" i="15"/>
  <c r="E112" i="15" s="1"/>
  <c r="D123" i="15"/>
  <c r="E123" i="15" s="1"/>
  <c r="D130" i="15"/>
  <c r="E130" i="15" s="1"/>
  <c r="D134" i="15"/>
  <c r="E134" i="15" s="1"/>
  <c r="D144" i="15"/>
  <c r="E144" i="15" s="1"/>
  <c r="D155" i="15"/>
  <c r="E155" i="15" s="1"/>
  <c r="D162" i="15"/>
  <c r="E162" i="15" s="1"/>
  <c r="D166" i="15"/>
  <c r="E166" i="15" s="1"/>
  <c r="D176" i="15"/>
  <c r="E176" i="15" s="1"/>
  <c r="D187" i="15"/>
  <c r="E187" i="15" s="1"/>
  <c r="D194" i="15"/>
  <c r="E194" i="15" s="1"/>
  <c r="D198" i="15"/>
  <c r="E198" i="15" s="1"/>
  <c r="D212" i="15"/>
  <c r="E212" i="15" s="1"/>
  <c r="D219" i="15"/>
  <c r="E219" i="15" s="1"/>
  <c r="A174" i="18"/>
  <c r="A263" i="18"/>
  <c r="B69" i="18"/>
  <c r="B102" i="18"/>
  <c r="B105" i="18"/>
  <c r="C108" i="18"/>
  <c r="B108" i="18"/>
  <c r="B111" i="18"/>
  <c r="B119" i="18"/>
  <c r="C133" i="18"/>
  <c r="B133" i="18"/>
  <c r="C141" i="18"/>
  <c r="B141" i="18"/>
  <c r="C149" i="18"/>
  <c r="B149" i="18"/>
  <c r="B163" i="18"/>
  <c r="C168" i="18"/>
  <c r="B171" i="18"/>
  <c r="B177" i="18"/>
  <c r="C180" i="18"/>
  <c r="D180" i="18"/>
  <c r="D185" i="18"/>
  <c r="B191" i="18"/>
  <c r="B214" i="18"/>
  <c r="C217" i="18"/>
  <c r="B217" i="18"/>
  <c r="D235" i="18"/>
  <c r="C235" i="18"/>
  <c r="D253" i="18"/>
  <c r="C253" i="18"/>
  <c r="B253" i="18"/>
  <c r="C270" i="18"/>
  <c r="B270" i="18"/>
  <c r="D270" i="18"/>
  <c r="D204" i="15"/>
  <c r="E204" i="15" s="1"/>
  <c r="D196" i="15"/>
  <c r="E196" i="15" s="1"/>
  <c r="D188" i="15"/>
  <c r="E188" i="15" s="1"/>
  <c r="D180" i="15"/>
  <c r="E180" i="15" s="1"/>
  <c r="D172" i="15"/>
  <c r="E172" i="15" s="1"/>
  <c r="D164" i="15"/>
  <c r="E164" i="15" s="1"/>
  <c r="D156" i="15"/>
  <c r="E156" i="15" s="1"/>
  <c r="D148" i="15"/>
  <c r="E148" i="15" s="1"/>
  <c r="D140" i="15"/>
  <c r="E140" i="15" s="1"/>
  <c r="D132" i="15"/>
  <c r="E132" i="15" s="1"/>
  <c r="D124" i="15"/>
  <c r="E124" i="15" s="1"/>
  <c r="D116" i="15"/>
  <c r="E116" i="15" s="1"/>
  <c r="D108" i="15"/>
  <c r="E108" i="15" s="1"/>
  <c r="D100" i="15"/>
  <c r="E100" i="15" s="1"/>
  <c r="D92" i="15"/>
  <c r="E92" i="15" s="1"/>
  <c r="D84" i="15"/>
  <c r="E84" i="15" s="1"/>
  <c r="D76" i="15"/>
  <c r="E76" i="15" s="1"/>
  <c r="D68" i="15"/>
  <c r="E68" i="15" s="1"/>
  <c r="D60" i="15"/>
  <c r="E60" i="15" s="1"/>
  <c r="D52" i="15"/>
  <c r="E52" i="15" s="1"/>
  <c r="R21" i="20"/>
  <c r="S21" i="20" s="1"/>
  <c r="H158" i="14"/>
  <c r="R136" i="20" s="1"/>
  <c r="S136" i="20" s="1"/>
  <c r="J136" i="20" s="1"/>
  <c r="B67" i="18"/>
  <c r="C69" i="18"/>
  <c r="D72" i="18"/>
  <c r="C72" i="18"/>
  <c r="B72" i="18"/>
  <c r="C91" i="18"/>
  <c r="C94" i="18"/>
  <c r="B94" i="18"/>
  <c r="C97" i="18"/>
  <c r="C102" i="18"/>
  <c r="D105" i="18"/>
  <c r="D108" i="18"/>
  <c r="D111" i="18"/>
  <c r="B114" i="18"/>
  <c r="B125" i="18"/>
  <c r="B128" i="18"/>
  <c r="D133" i="18"/>
  <c r="D141" i="18"/>
  <c r="D149" i="18"/>
  <c r="C163" i="18"/>
  <c r="D168" i="18"/>
  <c r="C177" i="18"/>
  <c r="B180" i="18"/>
  <c r="A186" i="18"/>
  <c r="C191" i="18"/>
  <c r="D194" i="18"/>
  <c r="C194" i="18"/>
  <c r="B194" i="18"/>
  <c r="B212" i="18"/>
  <c r="C214" i="18"/>
  <c r="D217" i="18"/>
  <c r="B235" i="18"/>
  <c r="D56" i="15"/>
  <c r="E56" i="15" s="1"/>
  <c r="D67" i="15"/>
  <c r="E67" i="15" s="1"/>
  <c r="D74" i="15"/>
  <c r="E74" i="15" s="1"/>
  <c r="D78" i="15"/>
  <c r="E78" i="15" s="1"/>
  <c r="D88" i="15"/>
  <c r="E88" i="15" s="1"/>
  <c r="D99" i="15"/>
  <c r="E99" i="15" s="1"/>
  <c r="D106" i="15"/>
  <c r="E106" i="15" s="1"/>
  <c r="D110" i="15"/>
  <c r="E110" i="15" s="1"/>
  <c r="D120" i="15"/>
  <c r="E120" i="15" s="1"/>
  <c r="D131" i="15"/>
  <c r="E131" i="15" s="1"/>
  <c r="D138" i="15"/>
  <c r="E138" i="15" s="1"/>
  <c r="D142" i="15"/>
  <c r="E142" i="15" s="1"/>
  <c r="D152" i="15"/>
  <c r="E152" i="15" s="1"/>
  <c r="D163" i="15"/>
  <c r="E163" i="15" s="1"/>
  <c r="D170" i="15"/>
  <c r="E170" i="15" s="1"/>
  <c r="D174" i="15"/>
  <c r="E174" i="15" s="1"/>
  <c r="D184" i="15"/>
  <c r="E184" i="15" s="1"/>
  <c r="D195" i="15"/>
  <c r="E195" i="15" s="1"/>
  <c r="D202" i="15"/>
  <c r="E202" i="15" s="1"/>
  <c r="D206" i="15"/>
  <c r="E206" i="15" s="1"/>
  <c r="D216" i="15"/>
  <c r="E216" i="15" s="1"/>
  <c r="D220" i="15"/>
  <c r="E220" i="15" s="1"/>
  <c r="F273" i="1"/>
  <c r="F281" i="1"/>
  <c r="A65" i="18"/>
  <c r="A86" i="18"/>
  <c r="B89" i="18"/>
  <c r="D89" i="18"/>
  <c r="D91" i="18"/>
  <c r="D94" i="18"/>
  <c r="D97" i="18"/>
  <c r="D117" i="18"/>
  <c r="C117" i="18"/>
  <c r="B117" i="18"/>
  <c r="C125" i="18"/>
  <c r="C128" i="18"/>
  <c r="C139" i="18"/>
  <c r="B139" i="18"/>
  <c r="C147" i="18"/>
  <c r="B147" i="18"/>
  <c r="C155" i="18"/>
  <c r="B155" i="18"/>
  <c r="C166" i="18"/>
  <c r="C169" i="18"/>
  <c r="B169" i="18"/>
  <c r="C172" i="18"/>
  <c r="B189" i="18"/>
  <c r="B202" i="18"/>
  <c r="D210" i="18"/>
  <c r="C210" i="18"/>
  <c r="C212" i="18"/>
  <c r="C218" i="18"/>
  <c r="B218" i="18"/>
  <c r="D49" i="15"/>
  <c r="E49" i="15" s="1"/>
  <c r="D57" i="15"/>
  <c r="E57" i="15" s="1"/>
  <c r="D65" i="15"/>
  <c r="E65" i="15" s="1"/>
  <c r="D73" i="15"/>
  <c r="E73" i="15" s="1"/>
  <c r="D81" i="15"/>
  <c r="E81" i="15" s="1"/>
  <c r="D89" i="15"/>
  <c r="E89" i="15" s="1"/>
  <c r="D97" i="15"/>
  <c r="E97" i="15" s="1"/>
  <c r="D105" i="15"/>
  <c r="E105" i="15" s="1"/>
  <c r="D113" i="15"/>
  <c r="E113" i="15" s="1"/>
  <c r="D121" i="15"/>
  <c r="E121" i="15" s="1"/>
  <c r="D129" i="15"/>
  <c r="E129" i="15" s="1"/>
  <c r="D137" i="15"/>
  <c r="E137" i="15" s="1"/>
  <c r="D145" i="15"/>
  <c r="E145" i="15" s="1"/>
  <c r="D153" i="15"/>
  <c r="E153" i="15" s="1"/>
  <c r="D161" i="15"/>
  <c r="E161" i="15" s="1"/>
  <c r="D169" i="15"/>
  <c r="E169" i="15" s="1"/>
  <c r="D177" i="15"/>
  <c r="E177" i="15" s="1"/>
  <c r="D185" i="15"/>
  <c r="E185" i="15" s="1"/>
  <c r="D193" i="15"/>
  <c r="E193" i="15" s="1"/>
  <c r="D201" i="15"/>
  <c r="E201" i="15" s="1"/>
  <c r="D209" i="15"/>
  <c r="E209" i="15" s="1"/>
  <c r="D217" i="15"/>
  <c r="E217" i="15" s="1"/>
  <c r="D225" i="15"/>
  <c r="E225" i="15" s="1"/>
  <c r="B251" i="18"/>
  <c r="C268" i="18"/>
  <c r="B268" i="18"/>
  <c r="B249" i="18"/>
  <c r="C251" i="18"/>
  <c r="D268" i="18"/>
  <c r="B271" i="18"/>
  <c r="D55" i="15"/>
  <c r="E55" i="15" s="1"/>
  <c r="D63" i="15"/>
  <c r="E63" i="15" s="1"/>
  <c r="D71" i="15"/>
  <c r="E71" i="15" s="1"/>
  <c r="D79" i="15"/>
  <c r="E79" i="15" s="1"/>
  <c r="D87" i="15"/>
  <c r="E87" i="15" s="1"/>
  <c r="D95" i="15"/>
  <c r="E95" i="15" s="1"/>
  <c r="D103" i="15"/>
  <c r="E103" i="15" s="1"/>
  <c r="D111" i="15"/>
  <c r="E111" i="15" s="1"/>
  <c r="D119" i="15"/>
  <c r="E119" i="15" s="1"/>
  <c r="D127" i="15"/>
  <c r="E127" i="15" s="1"/>
  <c r="D135" i="15"/>
  <c r="E135" i="15" s="1"/>
  <c r="D143" i="15"/>
  <c r="E143" i="15" s="1"/>
  <c r="D151" i="15"/>
  <c r="E151" i="15" s="1"/>
  <c r="D159" i="15"/>
  <c r="E159" i="15" s="1"/>
  <c r="D167" i="15"/>
  <c r="E167" i="15" s="1"/>
  <c r="D175" i="15"/>
  <c r="E175" i="15" s="1"/>
  <c r="D183" i="15"/>
  <c r="E183" i="15" s="1"/>
  <c r="D191" i="15"/>
  <c r="E191" i="15" s="1"/>
  <c r="D199" i="15"/>
  <c r="E199" i="15" s="1"/>
  <c r="D207" i="15"/>
  <c r="E207" i="15" s="1"/>
  <c r="D215" i="15"/>
  <c r="E215" i="15" s="1"/>
  <c r="D223" i="15"/>
  <c r="E223" i="15" s="1"/>
  <c r="B247" i="18"/>
  <c r="C249" i="18"/>
  <c r="C266" i="18"/>
  <c r="B266" i="18"/>
  <c r="C271" i="18"/>
  <c r="C274" i="18"/>
  <c r="B274" i="18"/>
  <c r="D221" i="18"/>
  <c r="C221" i="18"/>
  <c r="B231" i="18"/>
  <c r="B245" i="18"/>
  <c r="C247" i="18"/>
  <c r="B261" i="18"/>
  <c r="D266" i="18"/>
  <c r="B269" i="18"/>
  <c r="D274" i="18"/>
  <c r="D53" i="15"/>
  <c r="E53" i="15" s="1"/>
  <c r="D61" i="15"/>
  <c r="E61" i="15" s="1"/>
  <c r="D69" i="15"/>
  <c r="E69" i="15" s="1"/>
  <c r="D77" i="15"/>
  <c r="E77" i="15" s="1"/>
  <c r="D85" i="15"/>
  <c r="E85" i="15" s="1"/>
  <c r="D93" i="15"/>
  <c r="E93" i="15" s="1"/>
  <c r="D101" i="15"/>
  <c r="E101" i="15" s="1"/>
  <c r="D109" i="15"/>
  <c r="E109" i="15" s="1"/>
  <c r="D117" i="15"/>
  <c r="E117" i="15" s="1"/>
  <c r="D125" i="15"/>
  <c r="E125" i="15" s="1"/>
  <c r="D133" i="15"/>
  <c r="E133" i="15" s="1"/>
  <c r="D141" i="15"/>
  <c r="E141" i="15" s="1"/>
  <c r="D149" i="15"/>
  <c r="E149" i="15" s="1"/>
  <c r="D157" i="15"/>
  <c r="E157" i="15" s="1"/>
  <c r="D165" i="15"/>
  <c r="E165" i="15" s="1"/>
  <c r="D173" i="15"/>
  <c r="E173" i="15" s="1"/>
  <c r="D181" i="15"/>
  <c r="E181" i="15" s="1"/>
  <c r="D189" i="15"/>
  <c r="E189" i="15" s="1"/>
  <c r="D197" i="15"/>
  <c r="E197" i="15" s="1"/>
  <c r="D205" i="15"/>
  <c r="E205" i="15" s="1"/>
  <c r="D213" i="15"/>
  <c r="E213" i="15" s="1"/>
  <c r="D221" i="15"/>
  <c r="E221" i="15" s="1"/>
  <c r="B70" i="18"/>
  <c r="C101" i="18"/>
  <c r="C160" i="18"/>
  <c r="B176" i="18"/>
  <c r="B192" i="18"/>
  <c r="B206" i="18"/>
  <c r="B221" i="18"/>
  <c r="B229" i="18"/>
  <c r="C231" i="18"/>
  <c r="C264" i="18"/>
  <c r="B264" i="18"/>
  <c r="C272" i="18"/>
  <c r="B272" i="18"/>
  <c r="H19" i="2"/>
  <c r="D30" i="14" s="1"/>
  <c r="I19" i="2"/>
  <c r="G30" i="14" s="1"/>
  <c r="K19" i="2"/>
  <c r="J19" i="2" s="1"/>
  <c r="K5" i="2"/>
  <c r="J5" i="2" s="1"/>
  <c r="K9" i="2"/>
  <c r="J9" i="2" s="1"/>
  <c r="K13" i="2"/>
  <c r="J13" i="2" s="1"/>
  <c r="I20" i="2"/>
  <c r="G31" i="14" s="1"/>
  <c r="K20" i="2"/>
  <c r="J20" i="2" s="1"/>
  <c r="H20" i="2"/>
  <c r="D31" i="14" s="1"/>
  <c r="K162" i="20"/>
  <c r="K158" i="20"/>
  <c r="K149" i="20"/>
  <c r="K161" i="20"/>
  <c r="K160" i="20"/>
  <c r="K159" i="20"/>
  <c r="K157" i="20"/>
  <c r="K153" i="20"/>
  <c r="K155" i="20"/>
  <c r="K156" i="20"/>
  <c r="K152" i="20"/>
  <c r="E21" i="2"/>
  <c r="A225" i="10"/>
  <c r="A231" i="10"/>
  <c r="A203" i="10"/>
  <c r="A89" i="10"/>
  <c r="A136" i="10"/>
  <c r="A191" i="10"/>
  <c r="A120" i="10"/>
  <c r="P186" i="20" l="1"/>
  <c r="P149" i="20"/>
  <c r="P122" i="20"/>
  <c r="T122" i="20" s="1"/>
  <c r="P211" i="20"/>
  <c r="P81" i="20"/>
  <c r="P199" i="20"/>
  <c r="T199" i="20" s="1"/>
  <c r="P60" i="20"/>
  <c r="P112" i="20"/>
  <c r="T112" i="20" s="1"/>
  <c r="P205" i="20"/>
  <c r="T205" i="20" s="1"/>
  <c r="P86" i="20"/>
  <c r="S63" i="20"/>
  <c r="J63" i="20" s="1"/>
  <c r="P162" i="20"/>
  <c r="P70" i="20"/>
  <c r="P101" i="20"/>
  <c r="T101" i="20" s="1"/>
  <c r="P184" i="20"/>
  <c r="T184" i="20" s="1"/>
  <c r="P68" i="20"/>
  <c r="T68" i="20" s="1"/>
  <c r="S105" i="20"/>
  <c r="J105" i="20" s="1"/>
  <c r="P94" i="20"/>
  <c r="T94" i="20" s="1"/>
  <c r="P58" i="20"/>
  <c r="T58" i="20" s="1"/>
  <c r="P139" i="20"/>
  <c r="T139" i="20" s="1"/>
  <c r="S70" i="20"/>
  <c r="J70" i="20" s="1"/>
  <c r="P55" i="20"/>
  <c r="T55" i="20" s="1"/>
  <c r="P158" i="20"/>
  <c r="P92" i="20"/>
  <c r="T92" i="20" s="1"/>
  <c r="P141" i="20"/>
  <c r="T141" i="20" s="1"/>
  <c r="P59" i="20"/>
  <c r="T59" i="20" s="1"/>
  <c r="P71" i="20"/>
  <c r="T71" i="20" s="1"/>
  <c r="P148" i="20"/>
  <c r="P54" i="20"/>
  <c r="T54" i="20" s="1"/>
  <c r="P77" i="20"/>
  <c r="T77" i="20" s="1"/>
  <c r="P133" i="20"/>
  <c r="P200" i="20"/>
  <c r="T200" i="20" s="1"/>
  <c r="P61" i="20"/>
  <c r="P65" i="20"/>
  <c r="T65" i="20" s="1"/>
  <c r="P128" i="20"/>
  <c r="T128" i="20" s="1"/>
  <c r="P78" i="20"/>
  <c r="T78" i="20" s="1"/>
  <c r="P156" i="20"/>
  <c r="P91" i="20"/>
  <c r="T91" i="20" s="1"/>
  <c r="P107" i="20"/>
  <c r="T107" i="20" s="1"/>
  <c r="P143" i="20"/>
  <c r="T143" i="20" s="1"/>
  <c r="S148" i="20"/>
  <c r="J148" i="20" s="1"/>
  <c r="S61" i="20"/>
  <c r="J61" i="20" s="1"/>
  <c r="P74" i="20"/>
  <c r="T74" i="20" s="1"/>
  <c r="T186" i="20"/>
  <c r="T53" i="20"/>
  <c r="P198" i="20"/>
  <c r="T198" i="20" s="1"/>
  <c r="P209" i="20"/>
  <c r="T209" i="20" s="1"/>
  <c r="P104" i="20"/>
  <c r="T104" i="20" s="1"/>
  <c r="P119" i="20"/>
  <c r="T119" i="20" s="1"/>
  <c r="P195" i="20"/>
  <c r="T195" i="20" s="1"/>
  <c r="P134" i="20"/>
  <c r="T134" i="20" s="1"/>
  <c r="P172" i="20"/>
  <c r="T172" i="20" s="1"/>
  <c r="T44" i="20"/>
  <c r="P130" i="20"/>
  <c r="T130" i="20" s="1"/>
  <c r="P135" i="20"/>
  <c r="T135" i="20" s="1"/>
  <c r="P73" i="20"/>
  <c r="T73" i="20" s="1"/>
  <c r="P136" i="20"/>
  <c r="T136" i="20" s="1"/>
  <c r="P106" i="20"/>
  <c r="T106" i="20" s="1"/>
  <c r="S211" i="20"/>
  <c r="J211" i="20" s="1"/>
  <c r="P62" i="20"/>
  <c r="T62" i="20" s="1"/>
  <c r="P208" i="20"/>
  <c r="T208" i="20" s="1"/>
  <c r="P66" i="20"/>
  <c r="T66" i="20" s="1"/>
  <c r="P109" i="20"/>
  <c r="T109" i="20" s="1"/>
  <c r="P80" i="20"/>
  <c r="P163" i="20"/>
  <c r="T163" i="20" s="1"/>
  <c r="P210" i="20"/>
  <c r="T210" i="20" s="1"/>
  <c r="T19" i="20"/>
  <c r="T51" i="20"/>
  <c r="P126" i="20"/>
  <c r="T126" i="20" s="1"/>
  <c r="T48" i="20"/>
  <c r="P79" i="20"/>
  <c r="T79" i="20" s="1"/>
  <c r="P183" i="20"/>
  <c r="T183" i="20" s="1"/>
  <c r="P57" i="20"/>
  <c r="T57" i="20" s="1"/>
  <c r="P117" i="20"/>
  <c r="T117" i="20" s="1"/>
  <c r="P215" i="20"/>
  <c r="T215" i="20" s="1"/>
  <c r="P63" i="20"/>
  <c r="P98" i="20"/>
  <c r="T98" i="20" s="1"/>
  <c r="P201" i="20"/>
  <c r="T201" i="20" s="1"/>
  <c r="P157" i="20"/>
  <c r="P187" i="20"/>
  <c r="T187" i="20" s="1"/>
  <c r="T196" i="20"/>
  <c r="T97" i="20"/>
  <c r="P99" i="20"/>
  <c r="T99" i="20" s="1"/>
  <c r="P118" i="20"/>
  <c r="T118" i="20" s="1"/>
  <c r="P89" i="20"/>
  <c r="P100" i="20"/>
  <c r="T100" i="20" s="1"/>
  <c r="P115" i="20"/>
  <c r="T115" i="20" s="1"/>
  <c r="P168" i="20"/>
  <c r="P114" i="20"/>
  <c r="T114" i="20" s="1"/>
  <c r="P180" i="20"/>
  <c r="T180" i="20" s="1"/>
  <c r="P50" i="20"/>
  <c r="T50" i="20" s="1"/>
  <c r="S146" i="20"/>
  <c r="J146" i="20" s="1"/>
  <c r="P124" i="20"/>
  <c r="T124" i="20" s="1"/>
  <c r="P85" i="20"/>
  <c r="T85" i="20" s="1"/>
  <c r="P169" i="20"/>
  <c r="T169" i="20" s="1"/>
  <c r="S173" i="20"/>
  <c r="J173" i="20" s="1"/>
  <c r="P151" i="20"/>
  <c r="T151" i="20" s="1"/>
  <c r="P167" i="20"/>
  <c r="T167" i="20" s="1"/>
  <c r="P52" i="20"/>
  <c r="T52" i="20" s="1"/>
  <c r="P175" i="20"/>
  <c r="T175" i="20" s="1"/>
  <c r="P188" i="20"/>
  <c r="T188" i="20" s="1"/>
  <c r="P197" i="20"/>
  <c r="T197" i="20" s="1"/>
  <c r="P207" i="20"/>
  <c r="T207" i="20" s="1"/>
  <c r="P170" i="20"/>
  <c r="T170" i="20" s="1"/>
  <c r="P176" i="20"/>
  <c r="T176" i="20" s="1"/>
  <c r="P105" i="20"/>
  <c r="P108" i="20"/>
  <c r="T108" i="20" s="1"/>
  <c r="P125" i="20"/>
  <c r="T125" i="20" s="1"/>
  <c r="P159" i="20"/>
  <c r="P189" i="20"/>
  <c r="T189" i="20" s="1"/>
  <c r="P213" i="20"/>
  <c r="T213" i="20" s="1"/>
  <c r="P165" i="20"/>
  <c r="T165" i="20" s="1"/>
  <c r="P166" i="20"/>
  <c r="T166" i="20" s="1"/>
  <c r="P146" i="20"/>
  <c r="P152" i="20"/>
  <c r="P190" i="20"/>
  <c r="T190" i="20" s="1"/>
  <c r="T34" i="20"/>
  <c r="T60" i="20"/>
  <c r="T24" i="20"/>
  <c r="T43" i="20"/>
  <c r="P212" i="20"/>
  <c r="T212" i="20" s="1"/>
  <c r="P72" i="20"/>
  <c r="T72" i="20" s="1"/>
  <c r="S168" i="20"/>
  <c r="P177" i="20"/>
  <c r="T177" i="20" s="1"/>
  <c r="P144" i="20"/>
  <c r="T144" i="20" s="1"/>
  <c r="P102" i="20"/>
  <c r="T102" i="20" s="1"/>
  <c r="P179" i="20"/>
  <c r="T179" i="20" s="1"/>
  <c r="P69" i="20"/>
  <c r="T69" i="20" s="1"/>
  <c r="P185" i="20"/>
  <c r="T185" i="20" s="1"/>
  <c r="P82" i="20"/>
  <c r="P137" i="20"/>
  <c r="T137" i="20" s="1"/>
  <c r="P87" i="20"/>
  <c r="T87" i="20" s="1"/>
  <c r="P192" i="20"/>
  <c r="T192" i="20" s="1"/>
  <c r="P127" i="20"/>
  <c r="T127" i="20" s="1"/>
  <c r="H5" i="2"/>
  <c r="D16" i="14" s="1"/>
  <c r="T36" i="20"/>
  <c r="P88" i="20"/>
  <c r="P67" i="20"/>
  <c r="T67" i="20" s="1"/>
  <c r="P123" i="20"/>
  <c r="T123" i="20" s="1"/>
  <c r="T193" i="20"/>
  <c r="P181" i="20"/>
  <c r="T181" i="20" s="1"/>
  <c r="P145" i="20"/>
  <c r="T145" i="20" s="1"/>
  <c r="P103" i="20"/>
  <c r="T103" i="20" s="1"/>
  <c r="P154" i="20"/>
  <c r="T154" i="20" s="1"/>
  <c r="P83" i="20"/>
  <c r="P202" i="20"/>
  <c r="T202" i="20" s="1"/>
  <c r="S133" i="20"/>
  <c r="J133" i="20" s="1"/>
  <c r="P147" i="20"/>
  <c r="T147" i="20" s="1"/>
  <c r="P174" i="20"/>
  <c r="T174" i="20" s="1"/>
  <c r="P178" i="20"/>
  <c r="T178" i="20" s="1"/>
  <c r="P64" i="20"/>
  <c r="T64" i="20" s="1"/>
  <c r="P129" i="20"/>
  <c r="T129" i="20" s="1"/>
  <c r="P90" i="20"/>
  <c r="T90" i="20" s="1"/>
  <c r="P131" i="20"/>
  <c r="T131" i="20" s="1"/>
  <c r="P138" i="20"/>
  <c r="T138" i="20" s="1"/>
  <c r="P194" i="20"/>
  <c r="T194" i="20" s="1"/>
  <c r="P76" i="20"/>
  <c r="T76" i="20" s="1"/>
  <c r="P111" i="20"/>
  <c r="T111" i="20" s="1"/>
  <c r="P206" i="20"/>
  <c r="T206" i="20" s="1"/>
  <c r="P142" i="20"/>
  <c r="T142" i="20" s="1"/>
  <c r="P214" i="20"/>
  <c r="T214" i="20" s="1"/>
  <c r="P171" i="20"/>
  <c r="T171" i="20" s="1"/>
  <c r="P75" i="20"/>
  <c r="T75" i="20" s="1"/>
  <c r="P182" i="20"/>
  <c r="T182" i="20" s="1"/>
  <c r="P150" i="20"/>
  <c r="T150" i="20" s="1"/>
  <c r="P173" i="20"/>
  <c r="P161" i="20"/>
  <c r="T35" i="20"/>
  <c r="P132" i="20"/>
  <c r="T132" i="20" s="1"/>
  <c r="P93" i="20"/>
  <c r="T93" i="20" s="1"/>
  <c r="P140" i="20"/>
  <c r="T140" i="20" s="1"/>
  <c r="T49" i="20"/>
  <c r="P121" i="20"/>
  <c r="T121" i="20" s="1"/>
  <c r="P153" i="20"/>
  <c r="P84" i="20"/>
  <c r="P113" i="20"/>
  <c r="T113" i="20" s="1"/>
  <c r="P110" i="20"/>
  <c r="T110" i="20" s="1"/>
  <c r="P164" i="20"/>
  <c r="T164" i="20" s="1"/>
  <c r="J78" i="20"/>
  <c r="T20" i="20"/>
  <c r="F267" i="1"/>
  <c r="H3" i="2"/>
  <c r="D14" i="14" s="1"/>
  <c r="J30" i="20"/>
  <c r="H10" i="2"/>
  <c r="D21" i="14" s="1"/>
  <c r="J107" i="20"/>
  <c r="S159" i="20"/>
  <c r="J159" i="20" s="1"/>
  <c r="H17" i="2"/>
  <c r="D28" i="14" s="1"/>
  <c r="J205" i="20"/>
  <c r="T30" i="20"/>
  <c r="T95" i="20"/>
  <c r="R229" i="20"/>
  <c r="S229" i="20" s="1"/>
  <c r="J229" i="20" s="1"/>
  <c r="R221" i="20"/>
  <c r="S221" i="20" s="1"/>
  <c r="J221" i="20" s="1"/>
  <c r="R250" i="20"/>
  <c r="S250" i="20" s="1"/>
  <c r="J250" i="20" s="1"/>
  <c r="T191" i="20"/>
  <c r="R245" i="20"/>
  <c r="S245" i="20" s="1"/>
  <c r="J245" i="20" s="1"/>
  <c r="R223" i="20"/>
  <c r="S223" i="20" s="1"/>
  <c r="J223" i="20" s="1"/>
  <c r="R230" i="20"/>
  <c r="S230" i="20" s="1"/>
  <c r="J230" i="20" s="1"/>
  <c r="S156" i="20"/>
  <c r="J156" i="20" s="1"/>
  <c r="O216" i="20"/>
  <c r="P216" i="20" s="1"/>
  <c r="O230" i="20"/>
  <c r="P230" i="20" s="1"/>
  <c r="O241" i="20"/>
  <c r="P241" i="20" s="1"/>
  <c r="O255" i="20"/>
  <c r="P255" i="20" s="1"/>
  <c r="R240" i="20"/>
  <c r="S240" i="20" s="1"/>
  <c r="J240" i="20" s="1"/>
  <c r="F258" i="1"/>
  <c r="H2" i="2"/>
  <c r="J25" i="20"/>
  <c r="T29" i="20"/>
  <c r="R252" i="20"/>
  <c r="S252" i="20" s="1"/>
  <c r="J252" i="20" s="1"/>
  <c r="S149" i="20"/>
  <c r="J149" i="20" s="1"/>
  <c r="R241" i="20"/>
  <c r="S241" i="20" s="1"/>
  <c r="J241" i="20" s="1"/>
  <c r="R233" i="20"/>
  <c r="S233" i="20" s="1"/>
  <c r="J233" i="20" s="1"/>
  <c r="J122" i="20"/>
  <c r="S155" i="20"/>
  <c r="J155" i="20" s="1"/>
  <c r="R231" i="20"/>
  <c r="S231" i="20" s="1"/>
  <c r="J231" i="20" s="1"/>
  <c r="H14" i="2"/>
  <c r="D25" i="14" s="1"/>
  <c r="J174" i="20"/>
  <c r="O236" i="20"/>
  <c r="P236" i="20" s="1"/>
  <c r="O217" i="20"/>
  <c r="P217" i="20" s="1"/>
  <c r="O231" i="20"/>
  <c r="P231" i="20" s="1"/>
  <c r="O245" i="20"/>
  <c r="P245" i="20" s="1"/>
  <c r="O256" i="20"/>
  <c r="P256" i="20" s="1"/>
  <c r="O242" i="20"/>
  <c r="P242" i="20" s="1"/>
  <c r="F261" i="1"/>
  <c r="F254" i="1"/>
  <c r="F276" i="1"/>
  <c r="F264" i="1"/>
  <c r="F252" i="1"/>
  <c r="F275" i="1"/>
  <c r="F260" i="1"/>
  <c r="F248" i="1"/>
  <c r="F268" i="1"/>
  <c r="F272" i="1"/>
  <c r="F256" i="1"/>
  <c r="F244" i="1"/>
  <c r="F192" i="1"/>
  <c r="F153" i="1"/>
  <c r="F184" i="1"/>
  <c r="F145" i="1"/>
  <c r="F136" i="1"/>
  <c r="F237" i="1"/>
  <c r="F128" i="1"/>
  <c r="F227" i="1"/>
  <c r="F119" i="1"/>
  <c r="F218" i="1"/>
  <c r="F178" i="1"/>
  <c r="F210" i="1"/>
  <c r="F170" i="1"/>
  <c r="F201" i="1"/>
  <c r="F161" i="1"/>
  <c r="F259" i="1"/>
  <c r="T37" i="20"/>
  <c r="R242" i="20"/>
  <c r="S242" i="20" s="1"/>
  <c r="J242" i="20" s="1"/>
  <c r="O227" i="20"/>
  <c r="P227" i="20" s="1"/>
  <c r="R226" i="20"/>
  <c r="S226" i="20" s="1"/>
  <c r="J226" i="20" s="1"/>
  <c r="S152" i="20"/>
  <c r="J152" i="20" s="1"/>
  <c r="S162" i="20"/>
  <c r="J162" i="20" s="1"/>
  <c r="R237" i="20"/>
  <c r="S237" i="20" s="1"/>
  <c r="J237" i="20" s="1"/>
  <c r="T38" i="20"/>
  <c r="S158" i="20"/>
  <c r="J158" i="20" s="1"/>
  <c r="R251" i="20"/>
  <c r="S251" i="20" s="1"/>
  <c r="J251" i="20" s="1"/>
  <c r="R243" i="20"/>
  <c r="S243" i="20" s="1"/>
  <c r="J243" i="20" s="1"/>
  <c r="R239" i="20"/>
  <c r="S239" i="20" s="1"/>
  <c r="J239" i="20" s="1"/>
  <c r="R238" i="20"/>
  <c r="S238" i="20" s="1"/>
  <c r="J238" i="20" s="1"/>
  <c r="S160" i="20"/>
  <c r="J160" i="20" s="1"/>
  <c r="O221" i="20"/>
  <c r="P221" i="20" s="1"/>
  <c r="O232" i="20"/>
  <c r="P232" i="20" s="1"/>
  <c r="O246" i="20"/>
  <c r="P246" i="20" s="1"/>
  <c r="H15" i="2"/>
  <c r="D26" i="14" s="1"/>
  <c r="J185" i="20"/>
  <c r="R216" i="20"/>
  <c r="S216" i="20" s="1"/>
  <c r="J216" i="20" s="1"/>
  <c r="R248" i="20"/>
  <c r="S248" i="20" s="1"/>
  <c r="J248" i="20" s="1"/>
  <c r="K82" i="20"/>
  <c r="S82" i="20" s="1"/>
  <c r="J82" i="20" s="1"/>
  <c r="K81" i="20"/>
  <c r="S81" i="20" s="1"/>
  <c r="K80" i="20"/>
  <c r="S80" i="20" s="1"/>
  <c r="J80" i="20" s="1"/>
  <c r="K83" i="20"/>
  <c r="S83" i="20" s="1"/>
  <c r="F245" i="1"/>
  <c r="F250" i="1"/>
  <c r="T23" i="20"/>
  <c r="F255" i="1"/>
  <c r="T28" i="20"/>
  <c r="T25" i="20"/>
  <c r="T32" i="20"/>
  <c r="T31" i="20"/>
  <c r="R220" i="20"/>
  <c r="S220" i="20" s="1"/>
  <c r="J220" i="20" s="1"/>
  <c r="R249" i="20"/>
  <c r="S249" i="20" s="1"/>
  <c r="J249" i="20" s="1"/>
  <c r="S161" i="20"/>
  <c r="J161" i="20" s="1"/>
  <c r="R236" i="20"/>
  <c r="S236" i="20" s="1"/>
  <c r="J236" i="20" s="1"/>
  <c r="R253" i="20"/>
  <c r="S253" i="20" s="1"/>
  <c r="J253" i="20" s="1"/>
  <c r="R247" i="20"/>
  <c r="S247" i="20" s="1"/>
  <c r="J247" i="20" s="1"/>
  <c r="O244" i="20"/>
  <c r="P244" i="20" s="1"/>
  <c r="O222" i="20"/>
  <c r="P222" i="20" s="1"/>
  <c r="O233" i="20"/>
  <c r="P233" i="20" s="1"/>
  <c r="O247" i="20"/>
  <c r="P247" i="20" s="1"/>
  <c r="O218" i="20"/>
  <c r="P218" i="20" s="1"/>
  <c r="O250" i="20"/>
  <c r="P250" i="20" s="1"/>
  <c r="F246" i="1"/>
  <c r="O18" i="20"/>
  <c r="P18" i="20" s="1"/>
  <c r="T18" i="20" s="1"/>
  <c r="F251" i="1"/>
  <c r="T27" i="20"/>
  <c r="H4" i="2"/>
  <c r="D15" i="14" s="1"/>
  <c r="J41" i="20"/>
  <c r="T120" i="20"/>
  <c r="O219" i="20"/>
  <c r="P219" i="20" s="1"/>
  <c r="T46" i="20"/>
  <c r="O243" i="20"/>
  <c r="P243" i="20" s="1"/>
  <c r="T96" i="20"/>
  <c r="R255" i="20"/>
  <c r="S255" i="20" s="1"/>
  <c r="J255" i="20" s="1"/>
  <c r="R246" i="20"/>
  <c r="S246" i="20" s="1"/>
  <c r="J246" i="20" s="1"/>
  <c r="J210" i="20"/>
  <c r="O223" i="20"/>
  <c r="P223" i="20" s="1"/>
  <c r="O237" i="20"/>
  <c r="P237" i="20" s="1"/>
  <c r="O248" i="20"/>
  <c r="P248" i="20" s="1"/>
  <c r="R224" i="20"/>
  <c r="S224" i="20" s="1"/>
  <c r="J224" i="20" s="1"/>
  <c r="R256" i="20"/>
  <c r="S256" i="20" s="1"/>
  <c r="J256" i="20" s="1"/>
  <c r="K88" i="20"/>
  <c r="S88" i="20" s="1"/>
  <c r="J88" i="20" s="1"/>
  <c r="K86" i="20"/>
  <c r="S86" i="20" s="1"/>
  <c r="J86" i="20" s="1"/>
  <c r="K84" i="20"/>
  <c r="S84" i="20" s="1"/>
  <c r="K89" i="20"/>
  <c r="S89" i="20" s="1"/>
  <c r="F279" i="1"/>
  <c r="F242" i="1"/>
  <c r="F140" i="1"/>
  <c r="F282" i="1"/>
  <c r="T22" i="20"/>
  <c r="F247" i="1"/>
  <c r="F278" i="1"/>
  <c r="T45" i="20"/>
  <c r="T47" i="20"/>
  <c r="T33" i="20"/>
  <c r="T40" i="20"/>
  <c r="T39" i="20"/>
  <c r="S157" i="20"/>
  <c r="J157" i="20" s="1"/>
  <c r="R234" i="20"/>
  <c r="S234" i="20" s="1"/>
  <c r="J234" i="20" s="1"/>
  <c r="T116" i="20"/>
  <c r="S153" i="20"/>
  <c r="J153" i="20" s="1"/>
  <c r="R218" i="20"/>
  <c r="S218" i="20" s="1"/>
  <c r="J218" i="20" s="1"/>
  <c r="O220" i="20"/>
  <c r="P220" i="20" s="1"/>
  <c r="O252" i="20"/>
  <c r="P252" i="20" s="1"/>
  <c r="O224" i="20"/>
  <c r="P224" i="20" s="1"/>
  <c r="O238" i="20"/>
  <c r="P238" i="20" s="1"/>
  <c r="O249" i="20"/>
  <c r="P249" i="20" s="1"/>
  <c r="O226" i="20"/>
  <c r="P226" i="20" s="1"/>
  <c r="F274" i="1"/>
  <c r="F270" i="1"/>
  <c r="F232" i="1"/>
  <c r="F141" i="1"/>
  <c r="F240" i="1"/>
  <c r="F211" i="1"/>
  <c r="F146" i="1"/>
  <c r="F265" i="1"/>
  <c r="F131" i="1"/>
  <c r="F283" i="1"/>
  <c r="F243" i="1"/>
  <c r="F269" i="1"/>
  <c r="T41" i="20"/>
  <c r="R244" i="20"/>
  <c r="S244" i="20" s="1"/>
  <c r="J244" i="20" s="1"/>
  <c r="J64" i="20"/>
  <c r="R228" i="20"/>
  <c r="S228" i="20" s="1"/>
  <c r="J228" i="20" s="1"/>
  <c r="R225" i="20"/>
  <c r="S225" i="20" s="1"/>
  <c r="J225" i="20" s="1"/>
  <c r="R222" i="20"/>
  <c r="S222" i="20" s="1"/>
  <c r="J222" i="20" s="1"/>
  <c r="R254" i="20"/>
  <c r="S254" i="20" s="1"/>
  <c r="J254" i="20" s="1"/>
  <c r="O225" i="20"/>
  <c r="P225" i="20" s="1"/>
  <c r="O239" i="20"/>
  <c r="P239" i="20" s="1"/>
  <c r="O253" i="20"/>
  <c r="P253" i="20" s="1"/>
  <c r="H16" i="2"/>
  <c r="D27" i="14" s="1"/>
  <c r="J201" i="20"/>
  <c r="R232" i="20"/>
  <c r="S232" i="20" s="1"/>
  <c r="J232" i="20" s="1"/>
  <c r="F266" i="1"/>
  <c r="F202" i="1"/>
  <c r="F137" i="1"/>
  <c r="F257" i="1"/>
  <c r="T21" i="20"/>
  <c r="F277" i="1"/>
  <c r="F253" i="1"/>
  <c r="R217" i="20"/>
  <c r="S217" i="20" s="1"/>
  <c r="J217" i="20" s="1"/>
  <c r="T26" i="20"/>
  <c r="T42" i="20"/>
  <c r="T56" i="20"/>
  <c r="R227" i="20"/>
  <c r="S227" i="20" s="1"/>
  <c r="J227" i="20" s="1"/>
  <c r="O251" i="20"/>
  <c r="P251" i="20" s="1"/>
  <c r="R219" i="20"/>
  <c r="S219" i="20" s="1"/>
  <c r="J219" i="20" s="1"/>
  <c r="O235" i="20"/>
  <c r="P235" i="20" s="1"/>
  <c r="R235" i="20"/>
  <c r="S235" i="20" s="1"/>
  <c r="J235" i="20" s="1"/>
  <c r="O228" i="20"/>
  <c r="P228" i="20" s="1"/>
  <c r="O229" i="20"/>
  <c r="P229" i="20" s="1"/>
  <c r="O240" i="20"/>
  <c r="P240" i="20" s="1"/>
  <c r="O254" i="20"/>
  <c r="P254" i="20" s="1"/>
  <c r="P203" i="20"/>
  <c r="T203" i="20" s="1"/>
  <c r="O234" i="20"/>
  <c r="P234" i="20" s="1"/>
  <c r="F193" i="1"/>
  <c r="F129" i="1"/>
  <c r="F199" i="1"/>
  <c r="F187" i="1"/>
  <c r="T63" i="20" l="1"/>
  <c r="T61" i="20"/>
  <c r="H9" i="2"/>
  <c r="D20" i="14" s="1"/>
  <c r="H6" i="2"/>
  <c r="D17" i="14" s="1"/>
  <c r="T250" i="20"/>
  <c r="H7" i="2"/>
  <c r="D18" i="14" s="1"/>
  <c r="T70" i="20"/>
  <c r="G7" i="2" s="1"/>
  <c r="E18" i="14" s="1"/>
  <c r="T148" i="20"/>
  <c r="H18" i="2"/>
  <c r="D29" i="14" s="1"/>
  <c r="T105" i="20"/>
  <c r="G9" i="2" s="1"/>
  <c r="T238" i="20"/>
  <c r="T155" i="20"/>
  <c r="T229" i="20"/>
  <c r="T240" i="20"/>
  <c r="T211" i="20"/>
  <c r="G18" i="2" s="1"/>
  <c r="T254" i="20"/>
  <c r="T245" i="20"/>
  <c r="T146" i="20"/>
  <c r="T158" i="20"/>
  <c r="T234" i="20"/>
  <c r="T161" i="20"/>
  <c r="T159" i="20"/>
  <c r="G15" i="2"/>
  <c r="E26" i="14" s="1"/>
  <c r="T233" i="20"/>
  <c r="T133" i="20"/>
  <c r="G11" i="2" s="1"/>
  <c r="E22" i="14" s="1"/>
  <c r="G5" i="2"/>
  <c r="E16" i="14" s="1"/>
  <c r="T251" i="20"/>
  <c r="T156" i="20"/>
  <c r="T173" i="20"/>
  <c r="T152" i="20"/>
  <c r="T226" i="20"/>
  <c r="T252" i="20"/>
  <c r="T248" i="20"/>
  <c r="H11" i="2"/>
  <c r="D22" i="14" s="1"/>
  <c r="T224" i="20"/>
  <c r="T246" i="20"/>
  <c r="T231" i="20"/>
  <c r="T239" i="20"/>
  <c r="T237" i="20"/>
  <c r="T221" i="20"/>
  <c r="T241" i="20"/>
  <c r="T249" i="20"/>
  <c r="T80" i="20"/>
  <c r="J168" i="20"/>
  <c r="H13" i="2"/>
  <c r="D24" i="14" s="1"/>
  <c r="T223" i="20"/>
  <c r="T253" i="20"/>
  <c r="T243" i="20"/>
  <c r="G16" i="2"/>
  <c r="E27" i="14" s="1"/>
  <c r="G14" i="2"/>
  <c r="I14" i="2" s="1"/>
  <c r="G25" i="14" s="1"/>
  <c r="T168" i="20"/>
  <c r="T230" i="20"/>
  <c r="T149" i="20"/>
  <c r="T162" i="20"/>
  <c r="T242" i="20"/>
  <c r="T88" i="20"/>
  <c r="J83" i="20"/>
  <c r="T83" i="20"/>
  <c r="J89" i="20"/>
  <c r="T89" i="20"/>
  <c r="J84" i="20"/>
  <c r="T84" i="20"/>
  <c r="J81" i="20"/>
  <c r="T81" i="20"/>
  <c r="G6" i="2"/>
  <c r="T153" i="20"/>
  <c r="T218" i="20"/>
  <c r="T232" i="20"/>
  <c r="T217" i="20"/>
  <c r="G3" i="2"/>
  <c r="H8" i="2"/>
  <c r="D19" i="14" s="1"/>
  <c r="T225" i="20"/>
  <c r="T244" i="20"/>
  <c r="T235" i="20"/>
  <c r="G2" i="2"/>
  <c r="T216" i="20"/>
  <c r="G4" i="2"/>
  <c r="T220" i="20"/>
  <c r="G17" i="2"/>
  <c r="T247" i="20"/>
  <c r="T157" i="20"/>
  <c r="T86" i="20"/>
  <c r="T219" i="20"/>
  <c r="T227" i="20"/>
  <c r="T236" i="20"/>
  <c r="D13" i="14"/>
  <c r="T228" i="20"/>
  <c r="G10" i="2"/>
  <c r="T222" i="20"/>
  <c r="T160" i="20"/>
  <c r="T82" i="20"/>
  <c r="T256" i="20"/>
  <c r="H12" i="2"/>
  <c r="D23" i="14" s="1"/>
  <c r="T255" i="20"/>
  <c r="G13" i="2" l="1"/>
  <c r="E24" i="14" s="1"/>
  <c r="I18" i="2"/>
  <c r="G29" i="14" s="1"/>
  <c r="I15" i="2"/>
  <c r="G26" i="14" s="1"/>
  <c r="I7" i="2"/>
  <c r="G18" i="14" s="1"/>
  <c r="E29" i="14"/>
  <c r="I16" i="2"/>
  <c r="G27" i="14" s="1"/>
  <c r="I5" i="2"/>
  <c r="G16" i="14" s="1"/>
  <c r="I11" i="2"/>
  <c r="G22" i="14" s="1"/>
  <c r="G8" i="2"/>
  <c r="I8" i="2" s="1"/>
  <c r="G19" i="14" s="1"/>
  <c r="E25" i="14"/>
  <c r="G20" i="2"/>
  <c r="E31" i="14" s="1"/>
  <c r="G12" i="2"/>
  <c r="E23" i="14" s="1"/>
  <c r="I2" i="2"/>
  <c r="G13" i="14" s="1"/>
  <c r="E13" i="14"/>
  <c r="E20" i="14"/>
  <c r="I9" i="2"/>
  <c r="G20" i="14" s="1"/>
  <c r="I3" i="2"/>
  <c r="G14" i="14" s="1"/>
  <c r="E14" i="14"/>
  <c r="G19" i="2"/>
  <c r="E30" i="14" s="1"/>
  <c r="H21" i="2"/>
  <c r="D33" i="14" s="1"/>
  <c r="I17" i="2"/>
  <c r="G28" i="14" s="1"/>
  <c r="E28" i="14"/>
  <c r="I4" i="2"/>
  <c r="G15" i="14" s="1"/>
  <c r="E15" i="14"/>
  <c r="I10" i="2"/>
  <c r="G21" i="14" s="1"/>
  <c r="E21" i="14"/>
  <c r="E17" i="14"/>
  <c r="I6" i="2"/>
  <c r="G17" i="14" s="1"/>
  <c r="I13" i="2" l="1"/>
  <c r="G24" i="14" s="1"/>
  <c r="E19" i="14"/>
  <c r="I12" i="2"/>
  <c r="G23" i="14" s="1"/>
  <c r="G21" i="2"/>
  <c r="I21" i="2" l="1"/>
  <c r="G33" i="14" s="1"/>
  <c r="E32" i="14"/>
  <c r="E33" i="14"/>
</calcChain>
</file>

<file path=xl/sharedStrings.xml><?xml version="1.0" encoding="utf-8"?>
<sst xmlns="http://schemas.openxmlformats.org/spreadsheetml/2006/main" count="7702" uniqueCount="3341">
  <si>
    <t>Date</t>
  </si>
  <si>
    <t>General Information</t>
  </si>
  <si>
    <t>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t>
  </si>
  <si>
    <t>Vendor Name</t>
  </si>
  <si>
    <t>Product Name</t>
  </si>
  <si>
    <t>Product Description</t>
  </si>
  <si>
    <t>Web Link to Product Privacy Notice</t>
  </si>
  <si>
    <t>Vendor Contact Name</t>
  </si>
  <si>
    <t>Vendor Contact Title</t>
  </si>
  <si>
    <t>Vendor Contact Email</t>
  </si>
  <si>
    <t>Vendor Contact Phone Number</t>
  </si>
  <si>
    <t>Instructions</t>
  </si>
  <si>
    <t>Qualifiers</t>
  </si>
  <si>
    <t>Vendor Answers</t>
  </si>
  <si>
    <t>Additional Information</t>
  </si>
  <si>
    <t>Guidance</t>
  </si>
  <si>
    <t>Yes</t>
  </si>
  <si>
    <t>Documentation</t>
  </si>
  <si>
    <t>Have you received the Cloud Security Alliance STAR certification?</t>
  </si>
  <si>
    <t>No</t>
  </si>
  <si>
    <t>What legal agreements (i.e. contracts) do you have in place with these third parties that address liability in the event of a data breach?</t>
  </si>
  <si>
    <t>Can we restrict that access based on source IP address?</t>
  </si>
  <si>
    <t>Will you handle data in a FERPA compliant manner?</t>
  </si>
  <si>
    <t>Are your servers separated from other companies via a physical barrier, such as a cage or hardened walls?</t>
  </si>
  <si>
    <t>Are your primary and secondary data centers geographically diverse?</t>
  </si>
  <si>
    <t>Other</t>
  </si>
  <si>
    <t>Are you utilizing a stateful packet inspection (SPI) firewall?</t>
  </si>
  <si>
    <t>Can you enforce password/passphrase aging requirements?</t>
  </si>
  <si>
    <t>Do you have a documented patch management process?</t>
  </si>
  <si>
    <t>Can you accommodate encryption requirements using open standards?</t>
  </si>
  <si>
    <t>Have your developers been trained in secure coding techniques?</t>
  </si>
  <si>
    <t>Was your application developed using secure coding techniques?</t>
  </si>
  <si>
    <t>Are information security principles designed into the product lifecycle?</t>
  </si>
  <si>
    <t>Do you have a documented systems development life cycle (SDLC)?</t>
  </si>
  <si>
    <t>Do you have a formal incident response plan?</t>
  </si>
  <si>
    <t>Do you have an information security awareness program?</t>
  </si>
  <si>
    <t>Do you incorporate customer feedback into security feature requests?</t>
  </si>
  <si>
    <t>Does your application require user and system administrator password changes at a frequency no greater than 90 days?</t>
  </si>
  <si>
    <t>Does your application require a user to set their own password after an administrator reset or on first use of the account?</t>
  </si>
  <si>
    <t xml:space="preserve">Does your application lock-out an account after a number of failed login attempts? </t>
  </si>
  <si>
    <t>Does your application automatically lock or log-out an account after a period of inactivity?</t>
  </si>
  <si>
    <t>Are passwords visible in plain text, whether when stored or entered, including service level accounts (i.e. database accounts, etc.)?</t>
  </si>
  <si>
    <t>Does your application provide the ability to define user access levels?</t>
  </si>
  <si>
    <t>Does your application support varying levels of access to records based on user ID?</t>
  </si>
  <si>
    <t>Is there a limit to the number of groups a user can be assigned?</t>
  </si>
  <si>
    <t xml:space="preserve">Does the application log record access including specific user, date/time of access, and originating IP or device? </t>
  </si>
  <si>
    <t>Does the application log administrative activity, such user account access changes and password changes, including specific user, date/time of changes, and originating IP or device?</t>
  </si>
  <si>
    <t>How long does the application keep access/change logs?</t>
  </si>
  <si>
    <t xml:space="preserve">Can the application logs be archived? </t>
  </si>
  <si>
    <t xml:space="preserve">Can the application logs be saved externally? </t>
  </si>
  <si>
    <t>Do accounts used for vendor supplied remote support abide by the same authentication policies and access logging as the rest of the system?</t>
  </si>
  <si>
    <t>Can you provide a HIPAA compliance attestation document?</t>
  </si>
  <si>
    <t>Are you compliant with the Payment Card Industry Data Security Standard (PCI DSS)?</t>
  </si>
  <si>
    <t>Do you have a current, executed within the past year, Attestation of Compliance (AoC) or Report on Compliance (RoC)?</t>
  </si>
  <si>
    <t>Are you classified as a service provider?</t>
  </si>
  <si>
    <t xml:space="preserve">Are you on the list of VISA approved service providers? </t>
  </si>
  <si>
    <t>Are you classified as a merchant?  If so, what level (1, 2, 3, 4)?</t>
  </si>
  <si>
    <t>Describe the architecture employed by the system to verify and authorize credit card transactions.</t>
  </si>
  <si>
    <t xml:space="preserve">What payment processors/gateways does the system support? </t>
  </si>
  <si>
    <t>Can the application be installed in a PCI DSS compliant manner ?</t>
  </si>
  <si>
    <t xml:space="preserve">Is the application listed as an approved PA-DSS application? </t>
  </si>
  <si>
    <t xml:space="preserve">Include documentation describing the systems' abilities to comply with the PCI DSS and any features or capabilities of the system that must be added or changed in order to operate in compliance with the standards. </t>
  </si>
  <si>
    <t>Campus</t>
  </si>
  <si>
    <t>Answers</t>
  </si>
  <si>
    <t>N/A</t>
  </si>
  <si>
    <t>DRPTestingSchedule</t>
  </si>
  <si>
    <t>Quarterly</t>
  </si>
  <si>
    <t>Semi-annually</t>
  </si>
  <si>
    <t>Annually</t>
  </si>
  <si>
    <t>NetworkTypes</t>
  </si>
  <si>
    <t>Exclusive VLAN</t>
  </si>
  <si>
    <t>Shared VLAN</t>
  </si>
  <si>
    <t>Physically Separate</t>
  </si>
  <si>
    <t>Flat Shared Network</t>
  </si>
  <si>
    <t>Consulting</t>
  </si>
  <si>
    <t>Does your product process protected health information (PHI) or any data covered by the Health Insurance Portability and Accountability Act?</t>
  </si>
  <si>
    <t>HEISC Shared Assessments Working Group</t>
  </si>
  <si>
    <t>Do clients have the option to not participate in or postpone an upgrade to a new release?</t>
  </si>
  <si>
    <t>Are these rights retained even through a provider acquisition or bankruptcy event?</t>
  </si>
  <si>
    <t>In the event of imminent bankruptcy, closing of business, or retirement of service, will you provide 90 days for customers to get their data out of the system and migrate applications?</t>
  </si>
  <si>
    <t>Are upgrades or system changes installed during off-peak hours or in a manner that does not impact the customer?</t>
  </si>
  <si>
    <t>Do procedures exist to provide that emergency changes are documented and authorized (including after the fact approval)?</t>
  </si>
  <si>
    <t>What Tier Level is your data center (per levels defined by the Uptime Institute)?</t>
  </si>
  <si>
    <t>Is media used for long-term retention of business data and archival purposes stored in a secure, environmentally protected area?</t>
  </si>
  <si>
    <t>Have you implemented an Intrusion Detection System (network-based)?</t>
  </si>
  <si>
    <t>Have you implemented an Intrusion Prevention System (network-based)?</t>
  </si>
  <si>
    <t>Do you monitor for intrusions on a 24x7x365 basis?</t>
  </si>
  <si>
    <t>Is intrusion monitoring performed internally or by a third-party service?</t>
  </si>
  <si>
    <t>DR Types</t>
  </si>
  <si>
    <t>Cold</t>
  </si>
  <si>
    <t>Hot</t>
  </si>
  <si>
    <t>Does your organization conduct an annual test of relocating to this site for disaster recovery purposes?</t>
  </si>
  <si>
    <t>Is an owner assigned who is responsible for the maintenance and review of the Business Continuity Plan?</t>
  </si>
  <si>
    <t>Is there a documented communication plan in your DRP for impacted clients?</t>
  </si>
  <si>
    <t>Is there a defined problem/issue escalation plan in your DRP for impacted clients?</t>
  </si>
  <si>
    <t>Is there a defined problem/issue escalation plan in your BCP for impacted clients?</t>
  </si>
  <si>
    <t>Is there a documented communication plan in your BCP for impacted clients?</t>
  </si>
  <si>
    <t>Does your organization conduct training and awareness activities to validate its employees understanding of their roles and responsibilities during a crisis?</t>
  </si>
  <si>
    <t>Are specific crisis management roles and responsibilities defined and documented?</t>
  </si>
  <si>
    <t>Does your organization have an alternative business site or a contracted Business Recovery provider?</t>
  </si>
  <si>
    <t>Do you employ host-based intrusion detection?</t>
  </si>
  <si>
    <t>Do you employ host-based intrusion prevention?</t>
  </si>
  <si>
    <t>Have you completed the Cloud Security Alliance (CSA) self assessment or CAIQ?</t>
  </si>
  <si>
    <t>Do your workforce members receive regular training related to the HIPAA Privacy and Security Rules and the HITECH Act?</t>
  </si>
  <si>
    <t>Do you monitor or receive information regarding changes in HIPAA regulations?</t>
  </si>
  <si>
    <t>Has your organization designated HIPAA Privacy and Security officers as required by the Rules?</t>
  </si>
  <si>
    <t>Do you comply with the requirements of the Health Information Technology for Economic and Clinical Health Act (HITECH)?</t>
  </si>
  <si>
    <t>Have you conducted a risk analysis as required under the Security Rule?</t>
  </si>
  <si>
    <t>Have you identified areas of risks?</t>
  </si>
  <si>
    <t>Have you taken actions to mitigate the identified risks?</t>
  </si>
  <si>
    <t>Does your data backup and retention policies and practices meet HIPAA requirements?</t>
  </si>
  <si>
    <t>Do you have a disaster recovery plan and emergency mode operation plan?</t>
  </si>
  <si>
    <t>Have the policies/plans mentioned above been tested?</t>
  </si>
  <si>
    <t>Are you willing to enter into a Business Associate Agreement (BAA)?</t>
  </si>
  <si>
    <t>Version</t>
  </si>
  <si>
    <t>Description of Change</t>
  </si>
  <si>
    <t>v0.6</t>
  </si>
  <si>
    <t>Do you comply with ISO 9001?</t>
  </si>
  <si>
    <t>Will your company provide quality and performance metrics in relation to the scope of services and performance expectations for the services you are offering?</t>
  </si>
  <si>
    <t>Company Overview</t>
  </si>
  <si>
    <t>Describe your organization’s business background and ownership structure, including all parent and subsidiary relationships.</t>
  </si>
  <si>
    <t>v0.7</t>
  </si>
  <si>
    <t>v0.8</t>
  </si>
  <si>
    <t>v0.9</t>
  </si>
  <si>
    <t>QUAL-01</t>
  </si>
  <si>
    <t>QUAL-02</t>
  </si>
  <si>
    <t>QUAL-03</t>
  </si>
  <si>
    <t>QUAL-04</t>
  </si>
  <si>
    <t>QUAL-05</t>
  </si>
  <si>
    <t>QUAL-06</t>
  </si>
  <si>
    <t>QUAL-07</t>
  </si>
  <si>
    <t>DOCU-01</t>
  </si>
  <si>
    <t>DOCU-02</t>
  </si>
  <si>
    <t>DOCU-03</t>
  </si>
  <si>
    <t>DOCU-04</t>
  </si>
  <si>
    <t>DOCU-05</t>
  </si>
  <si>
    <t>DOCU-06</t>
  </si>
  <si>
    <t>COMP-01</t>
  </si>
  <si>
    <t>COMP-02</t>
  </si>
  <si>
    <t>COMP-03</t>
  </si>
  <si>
    <t>COMP-04</t>
  </si>
  <si>
    <t>COMP-05</t>
  </si>
  <si>
    <t>THRD-01</t>
  </si>
  <si>
    <t>THRD-02</t>
  </si>
  <si>
    <t>THRD-03</t>
  </si>
  <si>
    <t>CONS-01</t>
  </si>
  <si>
    <t>CONS-02</t>
  </si>
  <si>
    <t>CONS-03</t>
  </si>
  <si>
    <t>CONS-04</t>
  </si>
  <si>
    <t>CONS-05</t>
  </si>
  <si>
    <t>CONS-06</t>
  </si>
  <si>
    <t>CONS-07</t>
  </si>
  <si>
    <t>CONS-08</t>
  </si>
  <si>
    <t>CONS-09</t>
  </si>
  <si>
    <t>APPL-01</t>
  </si>
  <si>
    <t>APPL-02</t>
  </si>
  <si>
    <t>APPL-04</t>
  </si>
  <si>
    <t>APPL-05</t>
  </si>
  <si>
    <t>APPL-06</t>
  </si>
  <si>
    <t>APPL-07</t>
  </si>
  <si>
    <t>APPL-08</t>
  </si>
  <si>
    <t>APPL-09</t>
  </si>
  <si>
    <t>APPL-10</t>
  </si>
  <si>
    <t>APPL-11</t>
  </si>
  <si>
    <t>APPL-14</t>
  </si>
  <si>
    <t>BCPL-01</t>
  </si>
  <si>
    <t>AAAI-01</t>
  </si>
  <si>
    <t>AAAI-02</t>
  </si>
  <si>
    <t>AAAI-03</t>
  </si>
  <si>
    <t>AAAI-04</t>
  </si>
  <si>
    <t>AAAI-05</t>
  </si>
  <si>
    <t>AAAI-06</t>
  </si>
  <si>
    <t>AAAI-07</t>
  </si>
  <si>
    <t>AAAI-08</t>
  </si>
  <si>
    <t>AAAI-09</t>
  </si>
  <si>
    <t>AAAI-10</t>
  </si>
  <si>
    <t>AAAI-11</t>
  </si>
  <si>
    <t>AAAI-12</t>
  </si>
  <si>
    <t>AAAI-13</t>
  </si>
  <si>
    <t>AAAI-14</t>
  </si>
  <si>
    <t>AAAI-15</t>
  </si>
  <si>
    <t>AAAI-16</t>
  </si>
  <si>
    <t>AAAI-17</t>
  </si>
  <si>
    <t>BCPL-02</t>
  </si>
  <si>
    <t>BCPL-03</t>
  </si>
  <si>
    <t>BCPL-04</t>
  </si>
  <si>
    <t>BCPL-05</t>
  </si>
  <si>
    <t>BCPL-06</t>
  </si>
  <si>
    <t>BCPL-07</t>
  </si>
  <si>
    <t>BCPL-08</t>
  </si>
  <si>
    <t>BCPL-09</t>
  </si>
  <si>
    <t>BCPL-10</t>
  </si>
  <si>
    <t>CHNG-01</t>
  </si>
  <si>
    <t>CHNG-02</t>
  </si>
  <si>
    <t>CHNG-03</t>
  </si>
  <si>
    <t>CHNG-04</t>
  </si>
  <si>
    <t>CHNG-05</t>
  </si>
  <si>
    <t>CHNG-06</t>
  </si>
  <si>
    <t>CHNG-07</t>
  </si>
  <si>
    <t>CHNG-08</t>
  </si>
  <si>
    <t>CHNG-09</t>
  </si>
  <si>
    <t>CHNG-10</t>
  </si>
  <si>
    <t>CHNG-11</t>
  </si>
  <si>
    <t>CHNG-12</t>
  </si>
  <si>
    <t>CHNG-13</t>
  </si>
  <si>
    <t>CHNG-14</t>
  </si>
  <si>
    <t>CHNG-15</t>
  </si>
  <si>
    <t>DATA-01</t>
  </si>
  <si>
    <t>DATA-02</t>
  </si>
  <si>
    <t>DATA-03</t>
  </si>
  <si>
    <t>DATA-04</t>
  </si>
  <si>
    <t>DATA-05</t>
  </si>
  <si>
    <t>DATA-06</t>
  </si>
  <si>
    <t>DATA-07</t>
  </si>
  <si>
    <t>DATA-08</t>
  </si>
  <si>
    <t>DATA-09</t>
  </si>
  <si>
    <t>DATA-10</t>
  </si>
  <si>
    <t>DATA-11</t>
  </si>
  <si>
    <t>DATA-12</t>
  </si>
  <si>
    <t>DATA-13</t>
  </si>
  <si>
    <t>DATA-14</t>
  </si>
  <si>
    <t>DATA-15</t>
  </si>
  <si>
    <t>DATA-16</t>
  </si>
  <si>
    <t>DATA-17</t>
  </si>
  <si>
    <t>DATA-18</t>
  </si>
  <si>
    <t>DATA-19</t>
  </si>
  <si>
    <t>DATA-20</t>
  </si>
  <si>
    <t>DATA-21</t>
  </si>
  <si>
    <t>DATA-22</t>
  </si>
  <si>
    <t>DATA-23</t>
  </si>
  <si>
    <t>DATA-24</t>
  </si>
  <si>
    <t>DCTR-01</t>
  </si>
  <si>
    <t>DCTR-02</t>
  </si>
  <si>
    <t>DCTR-03</t>
  </si>
  <si>
    <t>DCTR-04</t>
  </si>
  <si>
    <t>DCTR-05</t>
  </si>
  <si>
    <t>DCTR-06</t>
  </si>
  <si>
    <t>DCTR-07</t>
  </si>
  <si>
    <t>DCTR-08</t>
  </si>
  <si>
    <t>DCTR-09</t>
  </si>
  <si>
    <t>DCTR-10</t>
  </si>
  <si>
    <t>DCTR-11</t>
  </si>
  <si>
    <t>DCTR-12</t>
  </si>
  <si>
    <t>DCTR-13</t>
  </si>
  <si>
    <t>DCTR-14</t>
  </si>
  <si>
    <t>DCTR-15</t>
  </si>
  <si>
    <t>DCTR-16</t>
  </si>
  <si>
    <t>DCTR-17</t>
  </si>
  <si>
    <t>DRPL-01</t>
  </si>
  <si>
    <t>DRPL-02</t>
  </si>
  <si>
    <t>DRPL-03</t>
  </si>
  <si>
    <t>DRPL-04</t>
  </si>
  <si>
    <t>DRPL-05</t>
  </si>
  <si>
    <t>DRPL-06</t>
  </si>
  <si>
    <t>DRPL-07</t>
  </si>
  <si>
    <t>DRPL-08</t>
  </si>
  <si>
    <t>DRPL-09</t>
  </si>
  <si>
    <t>DRPL-10</t>
  </si>
  <si>
    <t>DRPL-11</t>
  </si>
  <si>
    <t>FIDP-01</t>
  </si>
  <si>
    <t>FIDP-02</t>
  </si>
  <si>
    <t>FIDP-03</t>
  </si>
  <si>
    <t>FIDP-04</t>
  </si>
  <si>
    <t>FIDP-05</t>
  </si>
  <si>
    <t>FIDP-06</t>
  </si>
  <si>
    <t>FIDP-07</t>
  </si>
  <si>
    <t>FIDP-08</t>
  </si>
  <si>
    <t>FIDP-09</t>
  </si>
  <si>
    <t>FIDP-10</t>
  </si>
  <si>
    <t>FIDP-11</t>
  </si>
  <si>
    <t>PPPR-01</t>
  </si>
  <si>
    <t>PPPR-02</t>
  </si>
  <si>
    <t>PPPR-03</t>
  </si>
  <si>
    <t>PPPR-04</t>
  </si>
  <si>
    <t>PPPR-05</t>
  </si>
  <si>
    <t>PPPR-06</t>
  </si>
  <si>
    <t>PPPR-07</t>
  </si>
  <si>
    <t>PPPR-08</t>
  </si>
  <si>
    <t>PPPR-09</t>
  </si>
  <si>
    <t>PPPR-10</t>
  </si>
  <si>
    <t>PPPR-11</t>
  </si>
  <si>
    <t>PPPR-12</t>
  </si>
  <si>
    <t>PPPR-13</t>
  </si>
  <si>
    <t>PPPR-14</t>
  </si>
  <si>
    <t>PPPR-15</t>
  </si>
  <si>
    <t>PPPR-16</t>
  </si>
  <si>
    <t>QLAS-01</t>
  </si>
  <si>
    <t>QLAS-02</t>
  </si>
  <si>
    <t>QLAS-03</t>
  </si>
  <si>
    <t>QLAS-04</t>
  </si>
  <si>
    <t>QLAS-05</t>
  </si>
  <si>
    <t>VULN-01</t>
  </si>
  <si>
    <t>VULN-02</t>
  </si>
  <si>
    <t>VULN-03</t>
  </si>
  <si>
    <t>VULN-04</t>
  </si>
  <si>
    <t>VULN-05</t>
  </si>
  <si>
    <t>VULN-06</t>
  </si>
  <si>
    <t>HIPA-01</t>
  </si>
  <si>
    <t>HIPA-02</t>
  </si>
  <si>
    <t>HIPA-03</t>
  </si>
  <si>
    <t>HIPA-04</t>
  </si>
  <si>
    <t>HIPA-05</t>
  </si>
  <si>
    <t>HIPA-06</t>
  </si>
  <si>
    <t>HIPA-07</t>
  </si>
  <si>
    <t>HIPA-08</t>
  </si>
  <si>
    <t>HIPA-09</t>
  </si>
  <si>
    <t>HIPA-10</t>
  </si>
  <si>
    <t>HIPA-11</t>
  </si>
  <si>
    <t>HIPA-12</t>
  </si>
  <si>
    <t>HIPA-13</t>
  </si>
  <si>
    <t>HIPA-14</t>
  </si>
  <si>
    <t>HIPA-15</t>
  </si>
  <si>
    <t>HIPA-16</t>
  </si>
  <si>
    <t>HIPA-17</t>
  </si>
  <si>
    <t>HIPA-18</t>
  </si>
  <si>
    <t>HIPA-19</t>
  </si>
  <si>
    <t>HIPA-20</t>
  </si>
  <si>
    <t>HIPA-21</t>
  </si>
  <si>
    <t>HIPA-22</t>
  </si>
  <si>
    <t>HIPA-23</t>
  </si>
  <si>
    <t>HIPA-24</t>
  </si>
  <si>
    <t>HIPA-25</t>
  </si>
  <si>
    <t>HIPA-26</t>
  </si>
  <si>
    <t>HIPA-27</t>
  </si>
  <si>
    <t>HIPA-28</t>
  </si>
  <si>
    <t>HIPA-29</t>
  </si>
  <si>
    <t>PCID-01</t>
  </si>
  <si>
    <t>PCID-02</t>
  </si>
  <si>
    <t>PCID-03</t>
  </si>
  <si>
    <t>PCID-04</t>
  </si>
  <si>
    <t>PCID-05</t>
  </si>
  <si>
    <t>PCID-06</t>
  </si>
  <si>
    <t>PCID-07</t>
  </si>
  <si>
    <t>PCID-08</t>
  </si>
  <si>
    <t>PCID-09</t>
  </si>
  <si>
    <t>PCID-10</t>
  </si>
  <si>
    <t>PCID-11</t>
  </si>
  <si>
    <t>PCID-12</t>
  </si>
  <si>
    <t>DATE-01</t>
  </si>
  <si>
    <t>v0.91</t>
  </si>
  <si>
    <t>v0.92</t>
  </si>
  <si>
    <t>THRD-04</t>
  </si>
  <si>
    <t>GNRL-01</t>
  </si>
  <si>
    <t>GNRL-02</t>
  </si>
  <si>
    <t>GNRL-03</t>
  </si>
  <si>
    <t>GNRL-04</t>
  </si>
  <si>
    <t>GNRL-05</t>
  </si>
  <si>
    <t>GNRL-06</t>
  </si>
  <si>
    <t>GNRL-07</t>
  </si>
  <si>
    <t>GNRL-08</t>
  </si>
  <si>
    <t>GNRL-09</t>
  </si>
  <si>
    <t>GNRL-10</t>
  </si>
  <si>
    <t>Describe or provide a reference to the facilities available in the system to provide separation of duties between security administration and system administration functions.</t>
  </si>
  <si>
    <t>Describe or provide a reference to the retention period for those logs, how logs are protected, and whether they are accessible to the customer (and if so, how).</t>
  </si>
  <si>
    <t>Describe or provide a reference to how you monitor for and protect against common web application security vulnerabilities (e.g. SQL injection, XSS, XSRF, etc.).</t>
  </si>
  <si>
    <t>Describe or provide a reference to your solution support strategy in relation to maintaining software currency. (i.e. how many concurrent versions are you willing to run and support?)</t>
  </si>
  <si>
    <t>v0.93</t>
  </si>
  <si>
    <t>Target Audience</t>
  </si>
  <si>
    <t>Document Layout</t>
  </si>
  <si>
    <t>Safeguards</t>
  </si>
  <si>
    <r>
      <t xml:space="preserve">Populate this section </t>
    </r>
    <r>
      <rPr>
        <b/>
        <sz val="11"/>
        <color indexed="8"/>
        <rFont val="Verdana"/>
        <family val="2"/>
      </rPr>
      <t>completely</t>
    </r>
    <r>
      <rPr>
        <sz val="11"/>
        <color indexed="8"/>
        <rFont val="Verdana"/>
        <family val="2"/>
      </rPr>
      <t xml:space="preserve"> before continuing. Answers in this section can determine which sections will be required for this assessment. By answering "No" to Qualifiers, their matched sections become optional and are highlighted in orange.</t>
    </r>
  </si>
  <si>
    <t>This section is focused on company background, size, and business area experience.</t>
  </si>
  <si>
    <t xml:space="preserve">Figure 1: </t>
  </si>
  <si>
    <t xml:space="preserve">Figure 2: </t>
  </si>
  <si>
    <t>In sections where vendor input is required there are only one or two columns that need modification, Vendor Answers and Additional Information, columns C and D respectively (see Figure 1 below). You will see that sometimes C and D are separate and other times are merged. If they are separate, C will be a selectable, drop-down box and any supporting information should be added to column D. If C and D are merged, the question is looking for the answer to be in narrative form. At the far right is a column titled “Guidance”. After answering questions, check this column to ensure you have submitted information/documentation to sufficiently answer the question. Use the “Additional Information” column to provide any requested details.</t>
  </si>
  <si>
    <t>Optional Safeguards Based on Qualifiers</t>
  </si>
  <si>
    <t>v0.94</t>
  </si>
  <si>
    <t>Added Instructions tab, adjusted question ID background color, updated DRP/BCP copy error.</t>
  </si>
  <si>
    <t>v0.95</t>
  </si>
  <si>
    <t>Changed document title to HECVAT. Integrated KDH input.</t>
  </si>
  <si>
    <t>Is the service hosted in a high availability environment?</t>
  </si>
  <si>
    <t>Has the consultant received training on [sensitive, HIPAA, PCI, etc.] data handling?</t>
  </si>
  <si>
    <t>v0.96</t>
  </si>
  <si>
    <t>Does your organization have a data privacy policy?</t>
  </si>
  <si>
    <t>Will any data be transferred to the consultant's possession?</t>
  </si>
  <si>
    <t>Is it encrypted (at rest) while in the consultant's possession?</t>
  </si>
  <si>
    <t>Do you perform background screenings or multi-state background checks on all employees prior to their first day of work?</t>
  </si>
  <si>
    <t>Have you entered into a BAA with all subcontractors who may have access to protected health information (PHI)?</t>
  </si>
  <si>
    <t>v0.97</t>
  </si>
  <si>
    <t>Updated Sharing Read Me tab with final language and options table.</t>
  </si>
  <si>
    <t>Added input from NL, 36 modifications across all sections.</t>
  </si>
  <si>
    <t xml:space="preserve">Merged initial comments and suggestions of sub-group members. </t>
  </si>
  <si>
    <t>Added SOC2T2 question to datacenter section.</t>
  </si>
  <si>
    <t>Added Systems and Configuration Management section, added MDM, sep. management networks, system configuration images, Internal audit processes and procedures.</t>
  </si>
  <si>
    <t>Added input from WG meeting on 8/22, removed RiskMgmt section, added question ID's, and removed dup network question.</t>
  </si>
  <si>
    <t>Added Introduction, Sharing Read Me, and Acknowledgements tabs and content. Also updated report specifics in Documentation.</t>
  </si>
  <si>
    <t>Integrated grammatical corrections set by Karl, fixed a minor formula error in a guidance cell.</t>
  </si>
  <si>
    <t>SharedAssessmentsConfirmation</t>
  </si>
  <si>
    <t>Yes; OK to Share</t>
  </si>
  <si>
    <t>No; Sharing Disallowed</t>
  </si>
  <si>
    <t>SharedAssessmentListingConfirmation</t>
  </si>
  <si>
    <t>Yes; OK to List</t>
  </si>
  <si>
    <t>No; Listing Disallowed</t>
  </si>
  <si>
    <t>v0.98</t>
  </si>
  <si>
    <t>v1.00</t>
  </si>
  <si>
    <t>v1.01</t>
  </si>
  <si>
    <t>Corrections for grammar, conditional formatting, and question clarification.</t>
  </si>
  <si>
    <t>UptimeTiers</t>
  </si>
  <si>
    <t>Tier I</t>
  </si>
  <si>
    <t>Tier II</t>
  </si>
  <si>
    <t>Tier III</t>
  </si>
  <si>
    <t>Tier IV</t>
  </si>
  <si>
    <t>v1.02</t>
  </si>
  <si>
    <t>Describe or provide a reference that details how administrator access is handled (e.g. provisioning, principle of least privilege, deprovisioning, etc.)</t>
  </si>
  <si>
    <t>Does the hosting provider have a SOC 2 Type 2 report available?</t>
  </si>
  <si>
    <t>Describe or provide a reference to how your disaster recovery plan is tested? (i.e. scope of DR tests, end-to-end testing, etc.)</t>
  </si>
  <si>
    <t>Do you have a documented policy for firewall change requests?</t>
  </si>
  <si>
    <t>Does your application support varying levels of access to administrative tasks defined individually per user?</t>
  </si>
  <si>
    <t>v1.03</t>
  </si>
  <si>
    <t>Grammar and spelling cleanup.</t>
  </si>
  <si>
    <t>Sharing Confirmation section added, updated instructions, updated Sharing Read Me tab, fixed a ton of conditional formatting issues.</t>
  </si>
  <si>
    <t>Finalized for distribution.</t>
  </si>
  <si>
    <t>Provide a brief description for why each of these third parties will have access to institution data.</t>
  </si>
  <si>
    <t>Can you enforce password/passphrase complexity requirements [provided by the institution]?</t>
  </si>
  <si>
    <t xml:space="preserve">Is redundant power available for all datacenters where institution data will reside? </t>
  </si>
  <si>
    <t>Describe or provide a reference to the availability of cooling and fire suppression systems in all datacenters where institution data will reside.</t>
  </si>
  <si>
    <t>Can you provide an evaluation site to the institution for testing?</t>
  </si>
  <si>
    <t>If the application is institution-hosted, can all service level and administrative account passwords be changed by the institution?</t>
  </si>
  <si>
    <t>v1.04</t>
  </si>
  <si>
    <t>Minor layout change in preparation for HECVAT-Lite split</t>
  </si>
  <si>
    <t>v1.05</t>
  </si>
  <si>
    <t>Changed University mentions to Institution; final version before SPC 2017</t>
  </si>
  <si>
    <t>Will the consultant require access to Institution's network resources?</t>
  </si>
  <si>
    <t>Will the consultant require access to hardware in the Institution's data centers?</t>
  </si>
  <si>
    <t>Will the consultant require an account within the Institution's domain (@*.edu)?</t>
  </si>
  <si>
    <t>Will the consultant need remote access to the Institution's network or systems?</t>
  </si>
  <si>
    <t>APPL-03</t>
  </si>
  <si>
    <t>Are audit logs available that include AT LEAST all of the following; login, logout, actions performed, and source IP address?</t>
  </si>
  <si>
    <t>Will Institution's data be stored on any devices (database servers, file servers, SAN, NAS, …) configured with non-RFC 1918/4193 (i.e. publicly routable) IP addresses?</t>
  </si>
  <si>
    <t>Are data backups encrypted?</t>
  </si>
  <si>
    <t>Do current backups include all operating system software, utilities, security software, application software, and data files necessary for recovery?</t>
  </si>
  <si>
    <t>Are physical backups taken off site? (i.e. physically moved off site)</t>
  </si>
  <si>
    <t xml:space="preserve">State how many Internet Service Providers (ISPs) provide connectivity to each datacenter where the institution's data will reside. </t>
  </si>
  <si>
    <t>Does every datacenter where the Institution's data will reside have multiple telephone company or network provider entrances to the facility?</t>
  </si>
  <si>
    <t>Describe or provide a reference to your Disaster Recovery Plan (DRP).</t>
  </si>
  <si>
    <t>Is an owner assigned who is responsible for the maintenance and review of the DRP?</t>
  </si>
  <si>
    <t>Will you comply with the Institution's IT policies with regards to user privacy and data protection?</t>
  </si>
  <si>
    <t>Do you have an implemented system configuration management process? (e.g. secure "gold" images, etc.)</t>
  </si>
  <si>
    <t>CIS Critical Security Controls v6.1</t>
  </si>
  <si>
    <t>HIPAA</t>
  </si>
  <si>
    <t>NIST SP 800-53r4</t>
  </si>
  <si>
    <t>NIST SP 800-171r1</t>
  </si>
  <si>
    <t>NIST Cybersecurity Framework</t>
  </si>
  <si>
    <t>Will institution data be shared with or hosted by any third parties? (e.g. any entity not wholly-owned by your company is considered a third-party)</t>
  </si>
  <si>
    <t>CSC 13</t>
  </si>
  <si>
    <t>CSC 18</t>
  </si>
  <si>
    <t>CSC 10</t>
  </si>
  <si>
    <t>CSC 14</t>
  </si>
  <si>
    <t>CSC 12</t>
  </si>
  <si>
    <t>CSC 2</t>
  </si>
  <si>
    <t>CSC 7</t>
  </si>
  <si>
    <t>CSC 5</t>
  </si>
  <si>
    <t>CSC 16</t>
  </si>
  <si>
    <t>CSC 6</t>
  </si>
  <si>
    <t>CSC 1</t>
  </si>
  <si>
    <t>CSC 3</t>
  </si>
  <si>
    <t>CSC 9</t>
  </si>
  <si>
    <t>CSC 19</t>
  </si>
  <si>
    <t>CSC 4</t>
  </si>
  <si>
    <t>CSC 17</t>
  </si>
  <si>
    <t>CSC 20</t>
  </si>
  <si>
    <t>§164.308(a)(1)(i)</t>
  </si>
  <si>
    <t>§164.308(a)(1)(ii)(B)</t>
  </si>
  <si>
    <t>Discovery</t>
  </si>
  <si>
    <t>18.1.1</t>
  </si>
  <si>
    <t>17.1.2</t>
  </si>
  <si>
    <t>15.2.1</t>
  </si>
  <si>
    <t>18.1.4</t>
  </si>
  <si>
    <t>15.2.2</t>
  </si>
  <si>
    <t>14.2.1</t>
  </si>
  <si>
    <t>15.1.3</t>
  </si>
  <si>
    <t>9.1.2</t>
  </si>
  <si>
    <t>9.2.6</t>
  </si>
  <si>
    <t>11.2.6</t>
  </si>
  <si>
    <t>9.2.2</t>
  </si>
  <si>
    <t>9.1.1</t>
  </si>
  <si>
    <t>12.5.1</t>
  </si>
  <si>
    <t>12.1.1</t>
  </si>
  <si>
    <t>12.1.4</t>
  </si>
  <si>
    <t>14.2.5</t>
  </si>
  <si>
    <t>9.4.3</t>
  </si>
  <si>
    <t>9.2.3, 9.3.1, 9.4.3</t>
  </si>
  <si>
    <t>9.1.1, 9.2.3, 9.3.1, 9.4.3</t>
  </si>
  <si>
    <t>17.1.1</t>
  </si>
  <si>
    <t>17.1.3</t>
  </si>
  <si>
    <t>17.2.1</t>
  </si>
  <si>
    <t>12.1.2</t>
  </si>
  <si>
    <t>12.6.1</t>
  </si>
  <si>
    <t>8.2.1</t>
  </si>
  <si>
    <t>10.1.1</t>
  </si>
  <si>
    <t>8.2.3, 10.1.1</t>
  </si>
  <si>
    <t>8.1.4</t>
  </si>
  <si>
    <t>12.3.1</t>
  </si>
  <si>
    <t>8.1.2</t>
  </si>
  <si>
    <t>10.1.2</t>
  </si>
  <si>
    <t>8.3.1</t>
  </si>
  <si>
    <t>11.1.1</t>
  </si>
  <si>
    <t>13.1.2</t>
  </si>
  <si>
    <t>11.2.1</t>
  </si>
  <si>
    <t>11.1.4</t>
  </si>
  <si>
    <t>7.1.3</t>
  </si>
  <si>
    <t>13.1.1</t>
  </si>
  <si>
    <t>12.4.1</t>
  </si>
  <si>
    <t>8.2.3</t>
  </si>
  <si>
    <t>9.4.2</t>
  </si>
  <si>
    <t>11.1.2</t>
  </si>
  <si>
    <t>5.1.1</t>
  </si>
  <si>
    <t>14.2.8</t>
  </si>
  <si>
    <t>16.1.5</t>
  </si>
  <si>
    <t>7.1.1</t>
  </si>
  <si>
    <t>7.1.2</t>
  </si>
  <si>
    <t>7.2.2</t>
  </si>
  <si>
    <t>9.2.5</t>
  </si>
  <si>
    <t>12.7.1</t>
  </si>
  <si>
    <t>6.2.1</t>
  </si>
  <si>
    <t>18.2.1</t>
  </si>
  <si>
    <t>16.1.1</t>
  </si>
  <si>
    <t>9.2.3</t>
  </si>
  <si>
    <t>ID.GV-3</t>
  </si>
  <si>
    <t>ID.AM-6, PR.AT-3</t>
  </si>
  <si>
    <t>PR.IP-9</t>
  </si>
  <si>
    <t>3.8.2</t>
  </si>
  <si>
    <t>3.1.2</t>
  </si>
  <si>
    <t>3.1.1, 3.1.2, 3.1.7</t>
  </si>
  <si>
    <t>3.4.9</t>
  </si>
  <si>
    <t>3.1.12, 3.1.13, 3.1.14, 3.1.14, 3.1.15, 3.1.8, 3.1.20, 3.7.5, 3.8.2, 3.13.7</t>
  </si>
  <si>
    <t>3.1.4</t>
  </si>
  <si>
    <t>3.5.6</t>
  </si>
  <si>
    <t>3.5.7</t>
  </si>
  <si>
    <t>3.5.1</t>
  </si>
  <si>
    <t>3.5.10</t>
  </si>
  <si>
    <t>3.1.1</t>
  </si>
  <si>
    <t>3.1.7, 3.3.2, 3.3.3, 3.3.4, 3.3.5, 3.4.3, 3.7.1, 3.7.6, 3.10.4, 3.10.5</t>
  </si>
  <si>
    <t>3.12.2</t>
  </si>
  <si>
    <t>3.4.3, 3.4.4</t>
  </si>
  <si>
    <t>3.4.4</t>
  </si>
  <si>
    <t>3.14.4</t>
  </si>
  <si>
    <t>3.1.3, 3.8.1</t>
  </si>
  <si>
    <t>3.1.22</t>
  </si>
  <si>
    <t>3.1.19, 3.8.1</t>
  </si>
  <si>
    <t>3.8.1</t>
  </si>
  <si>
    <t>3.8.9</t>
  </si>
  <si>
    <t>3.13.10</t>
  </si>
  <si>
    <t>3.7.1, 3.7.2, 3.8.3</t>
  </si>
  <si>
    <t>3.8.1, 3.8.2</t>
  </si>
  <si>
    <t>3.1.3</t>
  </si>
  <si>
    <t>3.6.2</t>
  </si>
  <si>
    <t>3.6.1, 3.14.6, 3.14.7</t>
  </si>
  <si>
    <t>3.3.1</t>
  </si>
  <si>
    <t>3.1.19</t>
  </si>
  <si>
    <t>3.8.2, 3.10.1, 3.10.2, 3.10.5, 3.10.6, 3.12.1</t>
  </si>
  <si>
    <t>3.10.2</t>
  </si>
  <si>
    <t>3.8.1, 3.8.5, 3.8.7</t>
  </si>
  <si>
    <t>3.9.1, 3.9.2</t>
  </si>
  <si>
    <t>3.13.2</t>
  </si>
  <si>
    <t>3.6.1, 3.12.2</t>
  </si>
  <si>
    <t>3.9.1</t>
  </si>
  <si>
    <t>3.2.1</t>
  </si>
  <si>
    <t>3.1.7</t>
  </si>
  <si>
    <t>3.13.13</t>
  </si>
  <si>
    <t>3.1.18, 3.7.1, 3.13.13</t>
  </si>
  <si>
    <t>3.11.1, 3.11.2, 3.11.3</t>
  </si>
  <si>
    <t>3.2.2</t>
  </si>
  <si>
    <t>3.5.9</t>
  </si>
  <si>
    <t>3.1.8</t>
  </si>
  <si>
    <t>3.3.2</t>
  </si>
  <si>
    <t>ID.AM-5</t>
  </si>
  <si>
    <t>PR.AC-4</t>
  </si>
  <si>
    <t>PR.AC-4, PR.PT-3</t>
  </si>
  <si>
    <t>PR.PT-3</t>
  </si>
  <si>
    <t>ID.AM-2</t>
  </si>
  <si>
    <t>ID.AM-1, ID.AM-2, ID.AM-4</t>
  </si>
  <si>
    <t>PR.DS-6</t>
  </si>
  <si>
    <t>PR.AC-1</t>
  </si>
  <si>
    <t>PR.AC-1, PR.AC-4</t>
  </si>
  <si>
    <t>PR.PT-1</t>
  </si>
  <si>
    <t>PR.IP-3</t>
  </si>
  <si>
    <t>ID.AM-3</t>
  </si>
  <si>
    <t>PR.AC-2, PR.IP-5</t>
  </si>
  <si>
    <t>PR.DS-2</t>
  </si>
  <si>
    <t>PR.DS-1</t>
  </si>
  <si>
    <t>PR.IP-4</t>
  </si>
  <si>
    <t>PR.DS-3</t>
  </si>
  <si>
    <t>PR.DS-1, PR.DS-2</t>
  </si>
  <si>
    <t>PR.AC-2</t>
  </si>
  <si>
    <t>PR.AC-5</t>
  </si>
  <si>
    <t>PR.DS-4</t>
  </si>
  <si>
    <t>PR.DS-5</t>
  </si>
  <si>
    <t>DE.CM-1</t>
  </si>
  <si>
    <t>DE.CM-1, DE.CM-2, DE.CM-7</t>
  </si>
  <si>
    <t>DE.CM-7</t>
  </si>
  <si>
    <t>PR.AC-2, PR.AT-5, PR.IP-5, DE.CM-2</t>
  </si>
  <si>
    <t>PR.AC-2, PR.AC-4, PR.DS-1, PR.DS-3, PR.DS-5</t>
  </si>
  <si>
    <t>DE.CM-2</t>
  </si>
  <si>
    <t>ID.GV-2</t>
  </si>
  <si>
    <t>PR.IP-12</t>
  </si>
  <si>
    <t>PR.DS-7</t>
  </si>
  <si>
    <t>PR.IP-2</t>
  </si>
  <si>
    <t>PR.IP-11</t>
  </si>
  <si>
    <t>PR.AT-1</t>
  </si>
  <si>
    <t>PR.PT-4</t>
  </si>
  <si>
    <t>PR.IP-1</t>
  </si>
  <si>
    <t>PR.IP-1, PR.IP-2</t>
  </si>
  <si>
    <t>DE.CM-8</t>
  </si>
  <si>
    <t>RA-2</t>
  </si>
  <si>
    <t>AU-7, AU-9, IR-4</t>
  </si>
  <si>
    <t>CA-5, PL-2</t>
  </si>
  <si>
    <t>PE-2, PE-3, PE-5, PE-11, PE-13, PE-14, SA-9</t>
  </si>
  <si>
    <t xml:space="preserve">SA-3, SA-15, SC-2, PM-2, PM-10, SI-5,PM-3 </t>
  </si>
  <si>
    <t>AC-2, AC-3, AC-6</t>
  </si>
  <si>
    <t>AC-3, CM-7; NIST SP 800-46</t>
  </si>
  <si>
    <t>CA-9, SC-4</t>
  </si>
  <si>
    <t>IA-5(1)</t>
  </si>
  <si>
    <t>IA-2, IA-5</t>
  </si>
  <si>
    <t>AU-2(3), AU-6, AU-12, AC-6(9), CM-3, MA-2, MA-5, PE-3</t>
  </si>
  <si>
    <t>AU-7, AU-9, IR-4, AC-5, CP-4, CP-10; NIST SP 800-34</t>
  </si>
  <si>
    <t>AC-5, CP-4, CP-10; NIST SP 800-34</t>
  </si>
  <si>
    <t>CM-3, CM-4, CM-5</t>
  </si>
  <si>
    <t>AC-4, MP-2, MP-4</t>
  </si>
  <si>
    <t>MP-2, AC-19(5)</t>
  </si>
  <si>
    <t>CP-9 MP-6, NIST SP 800-60, NIST SP 800-88, AC-2, AC-6, IA-4, PM-2, PM-10, SI-5, MA-2, MA-3, MP-6</t>
  </si>
  <si>
    <t>CP-9, MP-5</t>
  </si>
  <si>
    <t>IR-2, IR-4, IR-9</t>
  </si>
  <si>
    <t>IR-2, IR-4, IR-10</t>
  </si>
  <si>
    <t>AC-19(5)</t>
  </si>
  <si>
    <t>MP-4, PE-2, PE-5, PE-6, PE-17</t>
  </si>
  <si>
    <t>MP-2, MP-5, MP-7</t>
  </si>
  <si>
    <t>PM-2, PM-10, SI-5, CA-5, PM-1</t>
  </si>
  <si>
    <t>CA-5, PM-1</t>
  </si>
  <si>
    <t>CA-5, PM-1, IR-4, IR-5, IR-7, IR-8</t>
  </si>
  <si>
    <t>CM-2, CM-6, CM-3, AC-19, MA-2</t>
  </si>
  <si>
    <t>ISO 27002:2013</t>
  </si>
  <si>
    <t>v1.06</t>
  </si>
  <si>
    <t>Added standards crosswalk and Cloud Broker Index (CBI) information</t>
  </si>
  <si>
    <t>Do you have a dedicated Information Security staff or office?</t>
  </si>
  <si>
    <t>Use this area to share information about your environment that will assist those who are assessing your company data security program.</t>
  </si>
  <si>
    <t>Will the consulting take place on-premises?</t>
  </si>
  <si>
    <t>Policies for information security</t>
  </si>
  <si>
    <t>5.1.2</t>
  </si>
  <si>
    <t>Review of the policies for information security</t>
  </si>
  <si>
    <t>6.1.1</t>
  </si>
  <si>
    <t>Information security roles and responsibilities</t>
  </si>
  <si>
    <t>6.1.2</t>
  </si>
  <si>
    <t>Segregation of duties</t>
  </si>
  <si>
    <t>6.1.3</t>
  </si>
  <si>
    <t>Contact with authorities</t>
  </si>
  <si>
    <t>6.1.4</t>
  </si>
  <si>
    <t>Contact with special interest groups</t>
  </si>
  <si>
    <t>6.1.5</t>
  </si>
  <si>
    <t>Information security in project management</t>
  </si>
  <si>
    <t>Mobile device policy</t>
  </si>
  <si>
    <t>6.2.2</t>
  </si>
  <si>
    <t>Teleworking</t>
  </si>
  <si>
    <t>Screening</t>
  </si>
  <si>
    <t>Terms and conditions of employment</t>
  </si>
  <si>
    <t>7.2.1</t>
  </si>
  <si>
    <t>Management responsibilities</t>
  </si>
  <si>
    <t>Information security awareness, education and training</t>
  </si>
  <si>
    <t>7.2.3</t>
  </si>
  <si>
    <t>Disciplinary process</t>
  </si>
  <si>
    <t>7.3.1</t>
  </si>
  <si>
    <t>Termination or change of employment responsibilities</t>
  </si>
  <si>
    <t>8.1.1</t>
  </si>
  <si>
    <t>Inventory of assets</t>
  </si>
  <si>
    <t>Ownership of assets</t>
  </si>
  <si>
    <t>8.1.3</t>
  </si>
  <si>
    <t>Acceptable use of assets</t>
  </si>
  <si>
    <t>Return of assets</t>
  </si>
  <si>
    <t>Classification of information</t>
  </si>
  <si>
    <t>8.2.2</t>
  </si>
  <si>
    <t>Labelling of information</t>
  </si>
  <si>
    <t>Handling of assets</t>
  </si>
  <si>
    <t>Management of removable media</t>
  </si>
  <si>
    <t>8.3.2</t>
  </si>
  <si>
    <t>Disposal of media</t>
  </si>
  <si>
    <t>8.3.3</t>
  </si>
  <si>
    <t>Physical media transfer</t>
  </si>
  <si>
    <t>Access control policy</t>
  </si>
  <si>
    <t>Access to networks and network services</t>
  </si>
  <si>
    <t>9.2.1</t>
  </si>
  <si>
    <t>User registration and de-registration</t>
  </si>
  <si>
    <t>User access provisioning</t>
  </si>
  <si>
    <t>Management of privileged access rights</t>
  </si>
  <si>
    <t>9.2.4</t>
  </si>
  <si>
    <t>Management of secret authentication information of users</t>
  </si>
  <si>
    <t>Review of user access rights</t>
  </si>
  <si>
    <t>Removal or adjustment of access rights</t>
  </si>
  <si>
    <t>9.3.1</t>
  </si>
  <si>
    <t>Use of secret authentication information</t>
  </si>
  <si>
    <t>9.4.1</t>
  </si>
  <si>
    <t>Information access restriction</t>
  </si>
  <si>
    <t>Secure log-on procedures</t>
  </si>
  <si>
    <t>Password management system</t>
  </si>
  <si>
    <t>9.4.4</t>
  </si>
  <si>
    <t>Use of privileged utility programs</t>
  </si>
  <si>
    <t>9.4.5</t>
  </si>
  <si>
    <t>Access control to program source code</t>
  </si>
  <si>
    <t>Policy on the use of cryptographic controls</t>
  </si>
  <si>
    <t>Key management</t>
  </si>
  <si>
    <t>Physical security perimeter</t>
  </si>
  <si>
    <t>Physical entry controls</t>
  </si>
  <si>
    <t>11.1.3</t>
  </si>
  <si>
    <t>Securing offices, rooms and facilities</t>
  </si>
  <si>
    <t>Protecting against external and environmental threats</t>
  </si>
  <si>
    <t>11.1.5</t>
  </si>
  <si>
    <t>Working in secure areas</t>
  </si>
  <si>
    <t>11.1.6</t>
  </si>
  <si>
    <t>Delivery and loading areas</t>
  </si>
  <si>
    <t>Equipment siting and protection</t>
  </si>
  <si>
    <t>11.2.2</t>
  </si>
  <si>
    <t>Supporting utilities</t>
  </si>
  <si>
    <t>11.2.3</t>
  </si>
  <si>
    <t>Cabling security</t>
  </si>
  <si>
    <t>11.2.4</t>
  </si>
  <si>
    <t>Equipment maintenance</t>
  </si>
  <si>
    <t>11.2.5</t>
  </si>
  <si>
    <t>Removal of assets</t>
  </si>
  <si>
    <t>Security of equipment and assets off-premises</t>
  </si>
  <si>
    <t>11.2.7</t>
  </si>
  <si>
    <t>Secure disposal or re-use of equipment</t>
  </si>
  <si>
    <t>11.2.8</t>
  </si>
  <si>
    <t>Unattended user equipment</t>
  </si>
  <si>
    <t>11.2.9</t>
  </si>
  <si>
    <t>Clear desk and clear screen policy</t>
  </si>
  <si>
    <t>Documented operating procedures</t>
  </si>
  <si>
    <t>Change management</t>
  </si>
  <si>
    <t>12.1.3</t>
  </si>
  <si>
    <t>Capacity management</t>
  </si>
  <si>
    <t>Separation of development, testing and operational environments</t>
  </si>
  <si>
    <t>12.2.1</t>
  </si>
  <si>
    <t>Controls against malware</t>
  </si>
  <si>
    <t>Information backup</t>
  </si>
  <si>
    <t>Event logging</t>
  </si>
  <si>
    <t>12.4.2</t>
  </si>
  <si>
    <t>Protection of log information</t>
  </si>
  <si>
    <t>12.4.3</t>
  </si>
  <si>
    <t>Administrator and operator logs</t>
  </si>
  <si>
    <t>12.4.4</t>
  </si>
  <si>
    <t>Clock synchronisation</t>
  </si>
  <si>
    <t>Installation of software on operational systems</t>
  </si>
  <si>
    <t>Management of technical vulnerabilities</t>
  </si>
  <si>
    <t>12.6.2</t>
  </si>
  <si>
    <t>Restrictions on software installation</t>
  </si>
  <si>
    <t>Information systems audit controls</t>
  </si>
  <si>
    <t xml:space="preserve">Network controls </t>
  </si>
  <si>
    <t>Security of network services</t>
  </si>
  <si>
    <t>13.1.3</t>
  </si>
  <si>
    <t>Segregation in networks</t>
  </si>
  <si>
    <t>13.2.1</t>
  </si>
  <si>
    <t>Information transfer policies and procedures</t>
  </si>
  <si>
    <t>13.2.2</t>
  </si>
  <si>
    <t>Agreements on information transfer</t>
  </si>
  <si>
    <t>13.2.3</t>
  </si>
  <si>
    <t>Electronic messaging</t>
  </si>
  <si>
    <t>13.2.4</t>
  </si>
  <si>
    <t>Confidentiality or non-disclosure agreements</t>
  </si>
  <si>
    <t>14.1.1</t>
  </si>
  <si>
    <t>Information Security requirements analysis and specification</t>
  </si>
  <si>
    <t>14.1.2</t>
  </si>
  <si>
    <t>Securing application services on public networks</t>
  </si>
  <si>
    <t>14.1.3</t>
  </si>
  <si>
    <t>Protecting application services transactions</t>
  </si>
  <si>
    <t>Secure development policy</t>
  </si>
  <si>
    <t>14.2.2</t>
  </si>
  <si>
    <t>System change control procedures</t>
  </si>
  <si>
    <t>14.2.3</t>
  </si>
  <si>
    <t>Technical review of applications after operating platform changes</t>
  </si>
  <si>
    <t>14.2.4</t>
  </si>
  <si>
    <t>Restrictions on changes to software packages</t>
  </si>
  <si>
    <t>Secure system engineering principles</t>
  </si>
  <si>
    <t>14.2.6</t>
  </si>
  <si>
    <t>Secure development environment</t>
  </si>
  <si>
    <t>14.2.7</t>
  </si>
  <si>
    <t>Outsourced development</t>
  </si>
  <si>
    <t>System security testing</t>
  </si>
  <si>
    <t>14.2.9</t>
  </si>
  <si>
    <t>System acceptance testing</t>
  </si>
  <si>
    <t>14.3.1</t>
  </si>
  <si>
    <t>Protection of test data</t>
  </si>
  <si>
    <t>15.1.1</t>
  </si>
  <si>
    <t>Information security policy for supplier relationships</t>
  </si>
  <si>
    <t>15.1.2</t>
  </si>
  <si>
    <t>Addressing security within supplier agreements</t>
  </si>
  <si>
    <t>Information and communication technology supply chain</t>
  </si>
  <si>
    <t>Monitoring and review of supplier services</t>
  </si>
  <si>
    <t>Managing changes to supplier services</t>
  </si>
  <si>
    <t>Responsibilities and procedures</t>
  </si>
  <si>
    <t>16.1.2</t>
  </si>
  <si>
    <t>Reporting information security events</t>
  </si>
  <si>
    <t>16.1.3</t>
  </si>
  <si>
    <t>Reporting information security weaknesses</t>
  </si>
  <si>
    <t>16.1.4</t>
  </si>
  <si>
    <t>Assessment of and decision on information security events</t>
  </si>
  <si>
    <t>Response to information security incidents</t>
  </si>
  <si>
    <t>16.1.6</t>
  </si>
  <si>
    <t>Learning from information security incidents</t>
  </si>
  <si>
    <t>16.1.7</t>
  </si>
  <si>
    <t>Collection of evidence</t>
  </si>
  <si>
    <t>Planning information security continuity</t>
  </si>
  <si>
    <t>Implementing information security continuity</t>
  </si>
  <si>
    <t>Verify, review and evaluate information security continuity</t>
  </si>
  <si>
    <t>Availability of information processing facilities</t>
  </si>
  <si>
    <t>Identification of applicable legislation and contractual requirements</t>
  </si>
  <si>
    <t>18.1.2</t>
  </si>
  <si>
    <t>Intellectual property rights</t>
  </si>
  <si>
    <t>18.1.3</t>
  </si>
  <si>
    <t>Protection of records</t>
  </si>
  <si>
    <t>Privacy and protection of personally identifiable information</t>
  </si>
  <si>
    <t>18.1.5</t>
  </si>
  <si>
    <t>Regulation of cryptographic controls</t>
  </si>
  <si>
    <t>Independent review of information security</t>
  </si>
  <si>
    <t>18.2.2</t>
  </si>
  <si>
    <t>Compliance with security policies and standards</t>
  </si>
  <si>
    <t>18.2.3</t>
  </si>
  <si>
    <t>Technical compliance review</t>
  </si>
  <si>
    <t>Handling of assets; Policy on the use of cryptographic controls</t>
  </si>
  <si>
    <t>11.1.1,11.1.2</t>
  </si>
  <si>
    <t>Physical security perimeter; Physical entry controls</t>
  </si>
  <si>
    <t>Management of privileged access rights; Use of secret authentication information; Password management system</t>
  </si>
  <si>
    <t>Access control policy; Management of privileged access rights; Use of secret authentication information; Password management system</t>
  </si>
  <si>
    <t>Inventory of Authorized and Unauthorized Devices</t>
  </si>
  <si>
    <t>Inventory of Authorized and Unauthorized Software</t>
  </si>
  <si>
    <t>Secure Configurations for Hardware and Software</t>
  </si>
  <si>
    <t>Continuous Vulnerability Assessment and Remediation</t>
  </si>
  <si>
    <t>Malware Defenses</t>
  </si>
  <si>
    <t>Application Software Security</t>
  </si>
  <si>
    <t>Wireless Access Control</t>
  </si>
  <si>
    <t>CSC 8</t>
  </si>
  <si>
    <t>Data Recovery Capability</t>
  </si>
  <si>
    <t>Security Skills Assessment and Appropriate Training to Fill Gaps</t>
  </si>
  <si>
    <t>Secure Configurations for Network Devices</t>
  </si>
  <si>
    <t>CSC 11</t>
  </si>
  <si>
    <t>Limitation and Control of Network Ports</t>
  </si>
  <si>
    <t>Controlled Use of Administrative Privileges</t>
  </si>
  <si>
    <t>Boundary Defense</t>
  </si>
  <si>
    <t>Maintenance, Monitoring, and Analysis of Audit Logs</t>
  </si>
  <si>
    <t>CSC 15</t>
  </si>
  <si>
    <t>Controlled Access Based on the Need to Know</t>
  </si>
  <si>
    <t>Account Monitoring and Control</t>
  </si>
  <si>
    <t>Data Protection</t>
  </si>
  <si>
    <t>Incident Response and Management</t>
  </si>
  <si>
    <t>Secure Network Engineering</t>
  </si>
  <si>
    <t>Penetration Tests and Red Team Exercises</t>
  </si>
  <si>
    <t>ID.AM-1</t>
  </si>
  <si>
    <t xml:space="preserve"> Physical devices and systems within the organization are inventoried</t>
  </si>
  <si>
    <t xml:space="preserve"> Software platforms and applications within the organization are inventoried</t>
  </si>
  <si>
    <t xml:space="preserve"> Organizational communication and data flows are mapped</t>
  </si>
  <si>
    <t>ID.AM-4</t>
  </si>
  <si>
    <t xml:space="preserve"> External information systems are catalogued</t>
  </si>
  <si>
    <t xml:space="preserve"> Resources (e.g., hardware, devices, data, and software) are prioritized based on their classification, criticality, and business value </t>
  </si>
  <si>
    <t>ID.AM-6</t>
  </si>
  <si>
    <t xml:space="preserve"> Cybersecurity roles and responsibilities for the entire workforce and third-party stakeholders (e.g., suppliers, customers, partners) are established</t>
  </si>
  <si>
    <t>ID.BE-1</t>
  </si>
  <si>
    <t xml:space="preserve"> The organization’s role in the supply chain is identified and communicated</t>
  </si>
  <si>
    <t>ID.BE-2</t>
  </si>
  <si>
    <t xml:space="preserve"> The organization’s place in critical infrastructure and its industry sector is identified and communicated</t>
  </si>
  <si>
    <t>ID.BE-3</t>
  </si>
  <si>
    <t xml:space="preserve"> Priorities for organizational mission, objectives, and activities are established and communicated</t>
  </si>
  <si>
    <t>ID.BE-4</t>
  </si>
  <si>
    <t xml:space="preserve"> Dependencies and critical functions for delivery of critical services are established</t>
  </si>
  <si>
    <t>ID.BE-5</t>
  </si>
  <si>
    <t xml:space="preserve"> Resilience requirements to support delivery of critical services are established</t>
  </si>
  <si>
    <t>ID.GV-1</t>
  </si>
  <si>
    <t xml:space="preserve"> Organizational information security policy is established</t>
  </si>
  <si>
    <t xml:space="preserve"> Information security roles &amp; responsibilities are coordinated and aligned with internal roles and external partners</t>
  </si>
  <si>
    <t xml:space="preserve"> Legal and regulatory requirements regarding cybersecurity, including privacy and civil liberties obligations, are understood and managed</t>
  </si>
  <si>
    <t>ID.GV-4</t>
  </si>
  <si>
    <t xml:space="preserve"> Governance and risk management processes address cybersecurity risks</t>
  </si>
  <si>
    <t>ID.RA-1</t>
  </si>
  <si>
    <t xml:space="preserve"> Asset vulnerabilities are identified and documented</t>
  </si>
  <si>
    <t>ID.RA-2</t>
  </si>
  <si>
    <t xml:space="preserve"> Threat and vulnerability information is received from information sharing forums and sources</t>
  </si>
  <si>
    <t>ID.RA-3</t>
  </si>
  <si>
    <t xml:space="preserve"> Threats, both internal and external, are identified and documented</t>
  </si>
  <si>
    <t>ID.RA-4</t>
  </si>
  <si>
    <t xml:space="preserve"> Potential business impacts and likelihoods are identified</t>
  </si>
  <si>
    <t>ID.RA-5</t>
  </si>
  <si>
    <t xml:space="preserve"> Threats, vulnerabilities, likelihoods, and impacts are used to determine risk</t>
  </si>
  <si>
    <t>ID.RA-6</t>
  </si>
  <si>
    <t xml:space="preserve"> Risk responses are identified and prioritized</t>
  </si>
  <si>
    <t>ID.RM-1</t>
  </si>
  <si>
    <t xml:space="preserve"> Risk management processes are established, managed, and agreed to by organizational stakeholders</t>
  </si>
  <si>
    <t>ID.RM-2</t>
  </si>
  <si>
    <t xml:space="preserve"> Organizational risk tolerance is determined and clearly expressed</t>
  </si>
  <si>
    <t>ID.RM-3</t>
  </si>
  <si>
    <t xml:space="preserve"> The organization’s determination of risk tolerance is informed by its role in critical infrastructure and sector specific risk analysis</t>
  </si>
  <si>
    <t xml:space="preserve"> Identities and credentials are managed for authorized devices and users</t>
  </si>
  <si>
    <t xml:space="preserve"> Physical access to assets is managed and protected</t>
  </si>
  <si>
    <t>PR.AC-3</t>
  </si>
  <si>
    <t xml:space="preserve"> Remote access is managed</t>
  </si>
  <si>
    <t xml:space="preserve"> Access permissions are managed, incorporating the principles of least privilege and separation of duties</t>
  </si>
  <si>
    <t xml:space="preserve"> Network integrity is protected, incorporating network segregation where appropriate</t>
  </si>
  <si>
    <t xml:space="preserve"> All users are informed and trained </t>
  </si>
  <si>
    <t>PR.AT-2</t>
  </si>
  <si>
    <t xml:space="preserve"> Privileged users understand roles &amp; responsibilities </t>
  </si>
  <si>
    <t>PR.AT-3</t>
  </si>
  <si>
    <t xml:space="preserve"> Third-party stakeholders (e.g., suppliers, customers, partners) understand roles &amp; responsibilities </t>
  </si>
  <si>
    <t>PR.AT-4</t>
  </si>
  <si>
    <t xml:space="preserve"> Senior executives understand roles &amp; responsibilities </t>
  </si>
  <si>
    <t>PR.AT-5</t>
  </si>
  <si>
    <t xml:space="preserve"> Physical and information security personnel understand roles &amp; responsibilities </t>
  </si>
  <si>
    <t xml:space="preserve"> Data-at-rest is protected</t>
  </si>
  <si>
    <t xml:space="preserve"> Data-in-transit is protected</t>
  </si>
  <si>
    <t xml:space="preserve"> Assets are formally managed throughout removal, transfers, and disposition</t>
  </si>
  <si>
    <t xml:space="preserve"> Adequate capacity to ensure availability is maintained</t>
  </si>
  <si>
    <t xml:space="preserve"> Protections against data leaks are implemented</t>
  </si>
  <si>
    <t xml:space="preserve"> Integrity checking mechanisms are used to verify software, firmware, and information integrity</t>
  </si>
  <si>
    <t xml:space="preserve"> The development and testing environment(s) are separate from the production environment</t>
  </si>
  <si>
    <t xml:space="preserve"> A baseline configuration of information technology/industrial control systems is created and maintained</t>
  </si>
  <si>
    <t xml:space="preserve"> A System Development Life Cycle to manage systems is implemented</t>
  </si>
  <si>
    <t xml:space="preserve"> Configuration change control processes are in place</t>
  </si>
  <si>
    <t xml:space="preserve"> Backups of information are conducted, maintained, and tested periodically</t>
  </si>
  <si>
    <t>PR.IP-5</t>
  </si>
  <si>
    <t xml:space="preserve"> Policy and regulations regarding the physical operating environment for organizational assets are met</t>
  </si>
  <si>
    <t>PR.IP-6</t>
  </si>
  <si>
    <t xml:space="preserve"> Data is destroyed according to policy</t>
  </si>
  <si>
    <t>PR.IP-7</t>
  </si>
  <si>
    <t xml:space="preserve"> Protection processes are continuously improved</t>
  </si>
  <si>
    <t>PR.IP-8</t>
  </si>
  <si>
    <t xml:space="preserve"> Effectiveness of protection technologies is shared with appropriate parties</t>
  </si>
  <si>
    <t xml:space="preserve"> Response plans (Incident Response and Business Continuity) and recovery plans (Incident Recovery and Disaster Recovery) are in place and managed</t>
  </si>
  <si>
    <t>PR.IP-10</t>
  </si>
  <si>
    <t xml:space="preserve"> Response and recovery plans are tested</t>
  </si>
  <si>
    <t xml:space="preserve"> Cybersecurity is included in human resources practices (e.g., deprovisioning, personnel screening)</t>
  </si>
  <si>
    <t xml:space="preserve"> A vulnerability management plan is developed and implemented</t>
  </si>
  <si>
    <t>PR.MA-1</t>
  </si>
  <si>
    <t xml:space="preserve"> Maintenance and repair of organizational assets is performed and logged in a timely manner, with approved and controlled tools</t>
  </si>
  <si>
    <t>PR.MA-2</t>
  </si>
  <si>
    <t xml:space="preserve"> Remote maintenance of organizational assets is approved, logged, and performed in a manner that prevents unauthorized access</t>
  </si>
  <si>
    <t xml:space="preserve"> Audit/log records are determined, documented, implemented, and reviewed in accordance with policy</t>
  </si>
  <si>
    <t>PR.PT-2</t>
  </si>
  <si>
    <t xml:space="preserve"> Removable media is protected and its use restricted according to policy</t>
  </si>
  <si>
    <t xml:space="preserve"> Access to systems and assets is controlled, incorporating the principle of least functionality</t>
  </si>
  <si>
    <t xml:space="preserve"> Communications and control networks are protected</t>
  </si>
  <si>
    <t>DE.AE-1</t>
  </si>
  <si>
    <t xml:space="preserve"> A baseline of network operations and expected data flows for users and systems is established and managed</t>
  </si>
  <si>
    <t>DE.AE-2</t>
  </si>
  <si>
    <t xml:space="preserve"> Detected events are analyzed to understand attack targets and methods</t>
  </si>
  <si>
    <t>DE.AE-3</t>
  </si>
  <si>
    <t xml:space="preserve"> Event data are aggregated and correlated from multiple sources and sensors</t>
  </si>
  <si>
    <t>DE.AE-4</t>
  </si>
  <si>
    <t xml:space="preserve"> Impact of events is determined</t>
  </si>
  <si>
    <t>DE.AE-5</t>
  </si>
  <si>
    <t xml:space="preserve"> Incident alert thresholds are established</t>
  </si>
  <si>
    <t xml:space="preserve"> The network is monitored to detect potential cybersecurity events</t>
  </si>
  <si>
    <t xml:space="preserve"> The physical environment is monitored to detect potential cybersecurity events</t>
  </si>
  <si>
    <t>DE.CM-3</t>
  </si>
  <si>
    <t xml:space="preserve"> Personnel activity is monitored to detect potential cybersecurity events</t>
  </si>
  <si>
    <t>DE.CM-4</t>
  </si>
  <si>
    <t xml:space="preserve"> Malicious code is detected</t>
  </si>
  <si>
    <t>DE.CM-5</t>
  </si>
  <si>
    <t xml:space="preserve"> Unauthorized mobile code is detected</t>
  </si>
  <si>
    <t>DE.CM-6</t>
  </si>
  <si>
    <t xml:space="preserve"> External service provider activity is monitored to detect potential cybersecurity events</t>
  </si>
  <si>
    <t xml:space="preserve"> Monitoring for unauthorized personnel, connections, devices, and software is performed</t>
  </si>
  <si>
    <t xml:space="preserve"> Vulnerability scans are performed</t>
  </si>
  <si>
    <t>DE.DP-1</t>
  </si>
  <si>
    <t xml:space="preserve"> Roles and responsibilities for detection are well defined to ensure accountability</t>
  </si>
  <si>
    <t>DE.DP-2</t>
  </si>
  <si>
    <t xml:space="preserve"> Detection activities comply with all applicable requirements</t>
  </si>
  <si>
    <t>DE.DP-3</t>
  </si>
  <si>
    <t xml:space="preserve"> Detection processes are tested</t>
  </si>
  <si>
    <t>DE.DP-4</t>
  </si>
  <si>
    <t xml:space="preserve"> Event detection information is communicated to appropriate parties</t>
  </si>
  <si>
    <t>DE.DP-5</t>
  </si>
  <si>
    <t xml:space="preserve"> Detection processes are continuously improved</t>
  </si>
  <si>
    <t>RS.RP-1</t>
  </si>
  <si>
    <t xml:space="preserve"> Response plan is executed during or after an event</t>
  </si>
  <si>
    <t>RS.CO-1</t>
  </si>
  <si>
    <t xml:space="preserve"> Personnel know their roles and order of operations when a response is needed</t>
  </si>
  <si>
    <t>RS.CO-2</t>
  </si>
  <si>
    <t xml:space="preserve"> Events are reported consistent with established criteria</t>
  </si>
  <si>
    <t>RS.CO-3</t>
  </si>
  <si>
    <t xml:space="preserve"> Information is shared consistent with response plans</t>
  </si>
  <si>
    <t>RS.CO-4</t>
  </si>
  <si>
    <t xml:space="preserve"> Coordination with stakeholders occurs consistent with response plans</t>
  </si>
  <si>
    <t>RS.CO-5</t>
  </si>
  <si>
    <t xml:space="preserve"> Voluntary information sharing occurs with external stakeholders to achieve broader cybersecurity situational awareness </t>
  </si>
  <si>
    <t>RS.AN-1</t>
  </si>
  <si>
    <t xml:space="preserve"> Notifications from detection systems are investigated </t>
  </si>
  <si>
    <t>RS.AN-2</t>
  </si>
  <si>
    <t xml:space="preserve"> The impact of the incident is understood</t>
  </si>
  <si>
    <t>RS.AN-3</t>
  </si>
  <si>
    <t xml:space="preserve"> Forensics are performed</t>
  </si>
  <si>
    <t>RS.AN-4</t>
  </si>
  <si>
    <t xml:space="preserve"> Incidents are categorized consistent with response plans</t>
  </si>
  <si>
    <t>RS.MI-1</t>
  </si>
  <si>
    <t xml:space="preserve"> Incidents are contained</t>
  </si>
  <si>
    <t>RS.MI-2</t>
  </si>
  <si>
    <t xml:space="preserve"> Incidents are mitigated</t>
  </si>
  <si>
    <t>RS.MI-3</t>
  </si>
  <si>
    <t xml:space="preserve"> Newly identified vulnerabilities are mitigated or documented as accepted risks</t>
  </si>
  <si>
    <t>RS.IM-1</t>
  </si>
  <si>
    <t xml:space="preserve"> Response plans incorporate lessons learned</t>
  </si>
  <si>
    <t>RS.IM-2</t>
  </si>
  <si>
    <t xml:space="preserve"> Response strategies are updated</t>
  </si>
  <si>
    <t>RC.RP-1</t>
  </si>
  <si>
    <t xml:space="preserve"> Recovery plan is executed during or after an event</t>
  </si>
  <si>
    <t>RC.IM-1</t>
  </si>
  <si>
    <t xml:space="preserve"> Recovery plans incorporate lessons learned</t>
  </si>
  <si>
    <t>RC.IM-2</t>
  </si>
  <si>
    <t xml:space="preserve"> Recovery strategies are updated</t>
  </si>
  <si>
    <t>RC.CO-1</t>
  </si>
  <si>
    <t xml:space="preserve"> Public relations are managed</t>
  </si>
  <si>
    <t>RC.CO-2</t>
  </si>
  <si>
    <t xml:space="preserve"> Reputation after an event is repaired</t>
  </si>
  <si>
    <t>RC.CO-3</t>
  </si>
  <si>
    <t xml:space="preserve"> Recovery activities are communicated to internal stakeholders and executive and management teams</t>
  </si>
  <si>
    <t xml:space="preserve"> Access permissions are managed, incorporating the principles of least privilege and separation of duties;  Access to systems and assets is controlled, incorporating the principle of least functionality</t>
  </si>
  <si>
    <t xml:space="preserve"> Physical devices and systems within the organization are inventoried;  Software platforms and applications within the organization are inventoried;  Organizational communication and data flows are mapped</t>
  </si>
  <si>
    <t xml:space="preserve"> Identities and credentials are managed for authorized devices and users;  Access permissions are managed, incorporating the principles of least privilege and separation of duties</t>
  </si>
  <si>
    <t xml:space="preserve"> Physical access to assets is managed and protected;  Policy and regulations regarding the physical operating environment for organizational assets are met</t>
  </si>
  <si>
    <t xml:space="preserve"> Data-at-rest is protected;  Data-in-transit is protected</t>
  </si>
  <si>
    <t xml:space="preserve"> The network is monitored to detect potential cybersecurity events;  The physical environment is monitored to detect potential cybersecurity events;  Monitoring for unauthorized personnel, connections, devices, and software is performed</t>
  </si>
  <si>
    <t xml:space="preserve"> Physical access to assets is managed and protected;  Physical and information security personnel understand roles &amp; responsibilities ;  Policy and regulations regarding the physical operating environment for organizational assets are met;  The physical environment is monitored to detect potential cybersecurity events</t>
  </si>
  <si>
    <t xml:space="preserve"> Physical access to assets is managed and protected,  Access permissions are managed, incorporating the principles of least privilege and separation of duties;  Data-at-rest is protected;  Assets are formally managed throughout removal, transfers, and disposition;  Protections against data leaks are implemented</t>
  </si>
  <si>
    <t xml:space="preserve"> A baseline configuration of information technology/industrial control systems is created and maintained;  A System Development Life Cycle to manage systems is implemented</t>
  </si>
  <si>
    <t>Limit system access to authorized users, processes acting on behalf of authorized users, and devices (including other systems).</t>
  </si>
  <si>
    <t>Limit system access to the types of transactions and functions that authorized users are permitted to execute.</t>
  </si>
  <si>
    <t>Control the flow of CUI in accordance with approved authorizations.</t>
  </si>
  <si>
    <t>Separate the duties of individuals to reduce the risk of malevolent activity without collusion.</t>
  </si>
  <si>
    <t>3.1.5</t>
  </si>
  <si>
    <t>Employ the principle of least privilege, including for specific security functions and privileged accounts.</t>
  </si>
  <si>
    <t>3.1.6</t>
  </si>
  <si>
    <t>Use non-privileged accounts or roles when accessing nonsecurity functions.</t>
  </si>
  <si>
    <t>Prevent non-privileged users from executing privileged functions and capture the execution of such functions in audit logs.</t>
  </si>
  <si>
    <t>Limit unsuccessful logon attempts.</t>
  </si>
  <si>
    <t>3.1.9</t>
  </si>
  <si>
    <t>Provide privacy and security notices consistent with applicable CUI rules.</t>
  </si>
  <si>
    <t>3.1.10</t>
  </si>
  <si>
    <t>Use session lock with pattern-hiding displays to prevent access and viewing of data after a period of inactivity.</t>
  </si>
  <si>
    <t>3.1.11</t>
  </si>
  <si>
    <t>Terminate (automatically) a user session after a defined condition.</t>
  </si>
  <si>
    <t>3.1.12</t>
  </si>
  <si>
    <t>Monitor and control remote access sessions.</t>
  </si>
  <si>
    <t>3.1.13</t>
  </si>
  <si>
    <t>Employ cryptographic mechanisms to protect the confidentiality of remote access sessions.</t>
  </si>
  <si>
    <t>3.1.14</t>
  </si>
  <si>
    <t>Route remote access via managed access control points.</t>
  </si>
  <si>
    <t>3.1.15</t>
  </si>
  <si>
    <t>Authorize remote execution of privileged commands and remote access to security-relevant information</t>
  </si>
  <si>
    <t>3.1.16</t>
  </si>
  <si>
    <t>Authorize wireless access prior to allowing such connections.</t>
  </si>
  <si>
    <t>3.1.17</t>
  </si>
  <si>
    <t>Protect wireless access using authentication and encryption.</t>
  </si>
  <si>
    <t>3.1.18</t>
  </si>
  <si>
    <t>Control connection of mobile devices.</t>
  </si>
  <si>
    <t>Encrypt CUI on mobile devices and mobile computing platforms.21</t>
  </si>
  <si>
    <t>3.1.20</t>
  </si>
  <si>
    <t>Verify and control/limit connections to and use of external systems.</t>
  </si>
  <si>
    <t>3.1.21</t>
  </si>
  <si>
    <t>Limit use of portable storage devices on external systems.</t>
  </si>
  <si>
    <t>Control CUI posted or processed on publicly accessible systems.</t>
  </si>
  <si>
    <t>Ensure that managers, systems administrators, and users of organizational systems are made aware of the security risks associated with their activities and of the applicable policies, standards, and procedures related to the security of those systems.</t>
  </si>
  <si>
    <t>Ensure that personnel are trained to carry out their assigned information security-related duties and responsibilities.</t>
  </si>
  <si>
    <t>3.2.3</t>
  </si>
  <si>
    <t>Provide security awareness training on recognizing and reporting potential indicators of insider reat.</t>
  </si>
  <si>
    <t>Create and retain system audit logs and records to the extent needed to enable the monitoring, analysis, investigation, and reporting of unlawful or unauthorized system activity.</t>
  </si>
  <si>
    <t>Ensure that the actions of individual system users can be uniquely traced to those users so they can be held accountable for their actions.</t>
  </si>
  <si>
    <t>3.3.3</t>
  </si>
  <si>
    <t>Review and update logged events.</t>
  </si>
  <si>
    <t>3.3.4</t>
  </si>
  <si>
    <t>Alert in the event of an audit logging process failure.</t>
  </si>
  <si>
    <t>3.3.5</t>
  </si>
  <si>
    <t>Correlate audit record review, analysis, and reporting processes for investigation and response to indications of unlawful, unauthorized, suspicious, or unusual activity.</t>
  </si>
  <si>
    <t>3.3.6</t>
  </si>
  <si>
    <t>Provide audit record reduction and report generation to support on-demand analysis and reporting.</t>
  </si>
  <si>
    <t>3.3.7</t>
  </si>
  <si>
    <t>Provide a system capability that compares and synchronizes internal system clocks with an authoritative source to generate time stamps for audit records.</t>
  </si>
  <si>
    <t>3.3.8</t>
  </si>
  <si>
    <t>Protect audit information and audit logging tools from unauthorized access, modification, and deletion.</t>
  </si>
  <si>
    <t>3.3.9</t>
  </si>
  <si>
    <t>Limit management of audit logging functionality to a subset of privileged users.</t>
  </si>
  <si>
    <t>3.4.1</t>
  </si>
  <si>
    <t>Establish and maintain baseline configurations and inventories of organizational systems (including hardware, software, firmware, and documentation) throughout the respective system development life cycles.</t>
  </si>
  <si>
    <t>3.4.2</t>
  </si>
  <si>
    <t>Establish and enforce security configuration settings for information technology products employed in organizational systems.</t>
  </si>
  <si>
    <t>3.4.3</t>
  </si>
  <si>
    <t>Track, review, approve or disapprove, and log changes to organizational systems.</t>
  </si>
  <si>
    <t>Analyze the security impact of changes prior to implementation.</t>
  </si>
  <si>
    <t>3.4.5</t>
  </si>
  <si>
    <t>Define, document, approve, and enforce physical and logical access restrictions associated with changes to organizational systems.</t>
  </si>
  <si>
    <t>3.4.6</t>
  </si>
  <si>
    <t>Employ the principle of least functionality by configuring organizational systems to provide only essential capabilities.</t>
  </si>
  <si>
    <t>3.4.7</t>
  </si>
  <si>
    <t>Restrict, disable, or prevent the use of nonessential programs, functions, ports, protocols, and services.</t>
  </si>
  <si>
    <t>3.4.8</t>
  </si>
  <si>
    <t>Apply deny-by-exception (blacklisting) policy to prevent the use of unauthorized software or deny-all, permit-by-exception (whitelisting) policy to allow the execution of authorized software.</t>
  </si>
  <si>
    <t>Control and monitor user-installed software.</t>
  </si>
  <si>
    <t>Identify system users, processes acting on behalf of users, and devices.</t>
  </si>
  <si>
    <t>3.5.2</t>
  </si>
  <si>
    <t>Authenticate (or verify) the identities of users, processes, or devices, as a prerequisite to allowing access to organizational systems.</t>
  </si>
  <si>
    <t>3.5.3</t>
  </si>
  <si>
    <t>Use multifactor authentication 22 for local and network access 23 to privileged accounts and for network access to non-privileged accounts.</t>
  </si>
  <si>
    <t>3.5.4</t>
  </si>
  <si>
    <t>Employ replay-resistant authentication mechanisms for network access to privileged and non- privileged accounts.</t>
  </si>
  <si>
    <t>3.5.5</t>
  </si>
  <si>
    <t>Prevent reuse of identifiers for a defined period.</t>
  </si>
  <si>
    <t>Disable identifiers after a defined period of inactivity.</t>
  </si>
  <si>
    <t>Enforce a minimum password complexity and change of characters when new passwords are created.</t>
  </si>
  <si>
    <t>3.5.8</t>
  </si>
  <si>
    <t>Prohibit password reuse for a specified number of generations.</t>
  </si>
  <si>
    <t>Allow temporary password use for system logons with an immediate change to a permanent password.</t>
  </si>
  <si>
    <t>Store and transmit only cryptographically-protected passwords.</t>
  </si>
  <si>
    <t>3.5.11</t>
  </si>
  <si>
    <t>Obscure feedback of authentication information.</t>
  </si>
  <si>
    <t>3.6.1</t>
  </si>
  <si>
    <t>Establish an operational incident-handling capability for organizational systems that includes preparation, detection, analysis, containment, recovery, and user response activities.</t>
  </si>
  <si>
    <t>Track, document, and report incidents to designated officials and/or authorities both internal and external to the organization.</t>
  </si>
  <si>
    <t>3.6.3</t>
  </si>
  <si>
    <t>Test the organizational incident response capability.</t>
  </si>
  <si>
    <t>3.7.1</t>
  </si>
  <si>
    <t>Perform maintenance on organizational systems.</t>
  </si>
  <si>
    <t>3.7.2</t>
  </si>
  <si>
    <t>Provide controls on the tools, techniques, mechanisms, and personnel used to conduct system maintenance.</t>
  </si>
  <si>
    <t>3.7.3</t>
  </si>
  <si>
    <t>Ensure equipment removed for off-site maintenance is sanitized of any CUI.</t>
  </si>
  <si>
    <t>3.7.4</t>
  </si>
  <si>
    <t>Check media containing diagnostic and test programs for malicious code before the media are used in organizational systems.</t>
  </si>
  <si>
    <t>3.7.5</t>
  </si>
  <si>
    <t>Require multifactor authentication to establish nonlocal maintenance sessions via external netw connections and terminate such connections when nonlocal maintenance is complete.</t>
  </si>
  <si>
    <t>3.7.6</t>
  </si>
  <si>
    <t>Supervise the maintenance activities of maintenance personnel without required access authorization.</t>
  </si>
  <si>
    <t>Protect (i.e., physically control and securely store) system media containing CUI, both paper and digital.</t>
  </si>
  <si>
    <t>Limit access to CUI on system media to authorized users.</t>
  </si>
  <si>
    <t>3.8.3</t>
  </si>
  <si>
    <t>Sanitize or destroy system media containing CUI before disposal or release for reuse.</t>
  </si>
  <si>
    <t>3.8.4</t>
  </si>
  <si>
    <t xml:space="preserve">Mark media with necessary CUI markings and distribution limitations. </t>
  </si>
  <si>
    <t>3.8.5</t>
  </si>
  <si>
    <t>Control access to media containing CUI and maintain accountability for media during transport outside of controlled areas.</t>
  </si>
  <si>
    <t>3.8.6</t>
  </si>
  <si>
    <t>Implement cryptographic mechanisms to protect the confidentiality of CUI stored on digital media during transport unless otherwise protected by alternative physical safeguards.</t>
  </si>
  <si>
    <t>3.8.7</t>
  </si>
  <si>
    <t>Control the use of removable media on system components.</t>
  </si>
  <si>
    <t>3.8.8</t>
  </si>
  <si>
    <t>Prohibit the use of portable storage devices when such devices have no identifiable owner.</t>
  </si>
  <si>
    <t>Protect the confidentiality of backup CUI at storage locations.</t>
  </si>
  <si>
    <t>Screen individuals prior to authorizing access to organizational systems containing CUI.</t>
  </si>
  <si>
    <t>3.9.2</t>
  </si>
  <si>
    <t>Ensure that organizational systems containing CUI are protected during and after personnel actions such as terminations and transfers.</t>
  </si>
  <si>
    <t>3.10.1</t>
  </si>
  <si>
    <t>Limit physical access to organizational systems, equipment, and the respective operating environments to authorized individuals.</t>
  </si>
  <si>
    <t>Protect and monitor the physical facility and support infrastructure for organizational systems.</t>
  </si>
  <si>
    <t>3.10.3</t>
  </si>
  <si>
    <t>Escort visitors and monitor visitor activity.</t>
  </si>
  <si>
    <t>3.10.4</t>
  </si>
  <si>
    <t>Maintain audit logs of physical access.</t>
  </si>
  <si>
    <t>3.10.5</t>
  </si>
  <si>
    <t>Control and manage physical access devices.</t>
  </si>
  <si>
    <t>3.10.6</t>
  </si>
  <si>
    <t>Enforce safeguarding measures for CUI at alternate work sites.</t>
  </si>
  <si>
    <t>3.11.1</t>
  </si>
  <si>
    <t>Periodically assess the risk to organizational operations (including mission, functions, image, or reputation), organizational assets, and individuals, resulting from the operation of organizational systems and the associated processing, storage, or transmission of CUI.</t>
  </si>
  <si>
    <t>3.11.2</t>
  </si>
  <si>
    <t>Scan for vulnerabilities in organizational systems and applications periodically and when new vulnerabilities affecting those systems and applications are identified.</t>
  </si>
  <si>
    <t>3.11.3</t>
  </si>
  <si>
    <t>Remediate vulnerabilities in accordance with risk assessments.</t>
  </si>
  <si>
    <t>3.12.1</t>
  </si>
  <si>
    <t>Periodically assess the security controls in organizational systems to determine if the controls are effective in their application.</t>
  </si>
  <si>
    <t>Develop and implement plans of action designed to correct deficiencies and reduce or eliminate vulnerabilities in organizational systems.</t>
  </si>
  <si>
    <t>3.12.3</t>
  </si>
  <si>
    <t>Monitor security controls on an ongoing basis to ensure the continued effectiveness of the controls.</t>
  </si>
  <si>
    <t>3.12.4</t>
  </si>
  <si>
    <t>Develop, document, and periodically update system security plans that describe system boundaries, system environments of operation, how security requirements are implemented, and the relationships with or connections to other systems.</t>
  </si>
  <si>
    <t>3.13.1</t>
  </si>
  <si>
    <t>Monitor, control, and protect communications (i.e., information transmitted or received by organizational systems) at the external boundaries and key internal boundaries of organizational systems.</t>
  </si>
  <si>
    <t>Employ architectural designs, software development techniques, and systems engineering principles that promote effective information security within organizational systems.</t>
  </si>
  <si>
    <t>3.13.3</t>
  </si>
  <si>
    <t>Separate user functionality from system management functionality.</t>
  </si>
  <si>
    <t>3.13.4</t>
  </si>
  <si>
    <t>Prevent unauthorized and unintended information transfer via shared system resources.</t>
  </si>
  <si>
    <t>3.13.5</t>
  </si>
  <si>
    <t>Implement subnetworks for publicly accessible system components that are physically or logically separated from internal networks.</t>
  </si>
  <si>
    <t>3.13.6</t>
  </si>
  <si>
    <t>Deny network communications traffic by default and allow network communications traffic by exception (i.e., deny all, permit by exception).</t>
  </si>
  <si>
    <t>3.13.7</t>
  </si>
  <si>
    <t>Prevent remote devices from simultaneously establishing non-remote connections with organizational systems and communicating via some other connection to resources in external networks (i.e., split tunneling).</t>
  </si>
  <si>
    <t>3.13.8</t>
  </si>
  <si>
    <t>Implement cryptographic mechanisms to prevent unauthorized disclosure of CUI during transmission unless otherwise protected by alternative physical safeguards.</t>
  </si>
  <si>
    <t>3.13.9</t>
  </si>
  <si>
    <t>Terminate network connections associated with communications sessions at the end of the sessions or after a defined period of inactivity.</t>
  </si>
  <si>
    <t>Establish and manage cryptographic keys for cryptography employed in organizational systems.</t>
  </si>
  <si>
    <t>3.13.11</t>
  </si>
  <si>
    <t>Employ FIPS-validated cryptography when used to protect the confidentiality of CUI.</t>
  </si>
  <si>
    <t>3.13.12</t>
  </si>
  <si>
    <t>Prohibit remote activation 27 of collaborative computing devices and provide indication of devices in use to users present at the device.</t>
  </si>
  <si>
    <t>Control and monitor the use of mobile code.</t>
  </si>
  <si>
    <t>3.13.14</t>
  </si>
  <si>
    <t>Control and monitor the use of Voice over Internet Protocol (VoIP) technologies.</t>
  </si>
  <si>
    <t>3.13.15</t>
  </si>
  <si>
    <t>Protect the authenticity of communications sessions.</t>
  </si>
  <si>
    <t>3.13.16</t>
  </si>
  <si>
    <t>Protect the confidentiality of CUI at rest.</t>
  </si>
  <si>
    <t>3.14.1</t>
  </si>
  <si>
    <t>Identify, report, and correct system flaws in a timely manner.</t>
  </si>
  <si>
    <t>3.14.2</t>
  </si>
  <si>
    <t>Provide protection from malicious code at designated locations within organizational systems.</t>
  </si>
  <si>
    <t>3.14.3</t>
  </si>
  <si>
    <t>Monitor system security alerts and advisories and take action in response.</t>
  </si>
  <si>
    <t>Update malicious code protection mechanisms when new releases are available.</t>
  </si>
  <si>
    <t>3.14.5</t>
  </si>
  <si>
    <t>Perform periodic scans of organizational systems and real-time scans of files from external sources as files are downloaded, opened, or executed.</t>
  </si>
  <si>
    <t>3.14.6</t>
  </si>
  <si>
    <t>Monitor organizational systems, including inbound and outbound communications traffic, to detect attacks and indicators of potential attacks.</t>
  </si>
  <si>
    <t>3.14.7</t>
  </si>
  <si>
    <t>Identify unauthorized use of organizational systems.</t>
  </si>
  <si>
    <t>Limit system access to authorized users, processes acting on behalf of authorized users, and devices (including other systems).; Limit system access to the types of transactions and functions that authorized users are permitted to execute.; Prevent non-privileged users from executing privileged functions and capture the execution of such functions in audit logs.</t>
  </si>
  <si>
    <t>Monitor and control remote access sessions.; Employ cryptographic mechanisms to protect the confidentiality of remote access sessions.; Route remote access via managed access control points.; Authorize remote execution of privileged commands and remote access to security-relevant information; Limit unsuccessful logon attempts.; Require multifactor authentication to establish nonlocal maintenance sessions via external netw connections and terminate such connections when nonlocal maintenance is complete.; Limit access to CUI on system media to authorized users.; Prevent remote devices from simultaneously establishing non-remote connections with organizational systems and communicating via some other connection to resources in external networks (i.e., split tunneling).</t>
  </si>
  <si>
    <t>Prevent non-privileged users from executing privileged functions and capture the execution of such functions in audit logs.; Ensure that the actions of individual system users can be uniquely traced to those users so they can be held accountable for their actions.; Review and update logged events.; Alert in the event of an audit logging process failure.; Correlate audit record review, analysis, and reporting processes for investigation and response to indications of unlawful, unauthorized, suspicious, or unusual activity.; Track, review, approve or disapprove, and log changes to organizational systems.; Perform maintenance on organizational systems.; Supervise the maintenance activities of maintenance personnel without required access authorization.;Maintain audit logs of physical access.;Control and manage physical access devices.</t>
  </si>
  <si>
    <t>Track, review, approve or disapprove, and log changes to organizational systems.; Analyze the security impact of changes prior to implementation.</t>
  </si>
  <si>
    <t>Control the flow of CUI in accordance with approved authorizations.;Protect (i.e., physically control and securely store) system media containing CUI, both paper and digital.</t>
  </si>
  <si>
    <t>Encrypt CUI on mobile devices and mobile computing platforms.21;Protect (i.e., physically control and securely store) system media containing CUI, both paper and digital.</t>
  </si>
  <si>
    <t>Perform maintenance on organizational systems.;Provide controls on the tools, techniques, mechanisms, and personnel used to conduct system maintenance.;Sanitize or destroy system media containing CUI before disposal or release for reuse.</t>
  </si>
  <si>
    <t>Protect (i.e., physically control and securely store) system media containing CUI, both paper and digital.;Limit access to CUI on system media to authorized users.</t>
  </si>
  <si>
    <t>Establish an operational incident-handling capability for organizational systems that includes preparation, detection, analysis, containment, recovery, and user response activities.;Monitor organizational systems, including inbound and outbound communications traffic, to detect attacks and indicators of potential attacks.;Identify unauthorized use of organizational systems.</t>
  </si>
  <si>
    <t>Limit access to CUI on system media to authorized users.; Limit physical access to organizational systems, equipment, and the respective operating environments to authorized individuals.; Protect and monitor the physical facility and support infrastructure for organizational systems.; Control and manage physical access devices.; Enforce safeguarding measures for CUI at alternate work sites.; Periodically assess the security controls in organizational systems to determine if the controls are effective in their application.</t>
  </si>
  <si>
    <t>Protect (i.e., physically control and securely store) system media containing CUI, both paper and digital.;Control access to media containing CUI and maintain accountability for media during transport outside of controlled areas.;Control the use of removable media on system components.</t>
  </si>
  <si>
    <t>Screen individuals prior to authorizing access to organizational systems containing CUI.;Ensure that organizational systems containing CUI are protected during and after personnel actions such as terminations and transfers.</t>
  </si>
  <si>
    <t>Establish an operational incident-handling capability for organizational systems that includes preparation, detection, analysis, containment, recovery, and user response activities.;Develop and implement plans of action designed to correct deficiencies and reduce or eliminate vulnerabilities in organizational systems.</t>
  </si>
  <si>
    <t>Control connection of mobile devices.;Perform maintenance on organizational systems.;Separate user functionality from system management functionality.</t>
  </si>
  <si>
    <t>Periodically assess the risk to organizational operations (including mission, functions, image, or reputation), organizational assets, and individuals, resulting from the operation of organizational systems and the associated processing, storage, or transmission of CUI.;Scan for vulnerabilities in organizational systems and applications periodically and when new vulnerabilities affecting those systems and applications are identified.;Remediate vulnerabilities in accordance with risk assessments.</t>
  </si>
  <si>
    <r>
      <rPr>
        <sz val="10"/>
        <color rgb="FF231F20"/>
        <rFont val="Helvetica"/>
        <family val="2"/>
        <scheme val="minor"/>
      </rPr>
      <t>AC-1</t>
    </r>
  </si>
  <si>
    <r>
      <rPr>
        <sz val="10"/>
        <color rgb="FF231F20"/>
        <rFont val="Helvetica"/>
        <family val="2"/>
        <scheme val="minor"/>
      </rPr>
      <t>Access Control Policy and Procedures</t>
    </r>
  </si>
  <si>
    <r>
      <rPr>
        <sz val="10"/>
        <color rgb="FF231F20"/>
        <rFont val="Helvetica"/>
        <family val="2"/>
        <scheme val="minor"/>
      </rPr>
      <t>AC-2</t>
    </r>
  </si>
  <si>
    <r>
      <rPr>
        <sz val="10"/>
        <color rgb="FF231F20"/>
        <rFont val="Helvetica"/>
        <family val="2"/>
        <scheme val="minor"/>
      </rPr>
      <t>Account Management</t>
    </r>
  </si>
  <si>
    <r>
      <rPr>
        <sz val="10"/>
        <color rgb="FF231F20"/>
        <rFont val="Helvetica"/>
        <family val="2"/>
        <scheme val="minor"/>
      </rPr>
      <t>AC-3</t>
    </r>
  </si>
  <si>
    <r>
      <rPr>
        <sz val="10"/>
        <color rgb="FF231F20"/>
        <rFont val="Helvetica"/>
        <family val="2"/>
        <scheme val="minor"/>
      </rPr>
      <t>Access Enforcement</t>
    </r>
  </si>
  <si>
    <r>
      <rPr>
        <sz val="10"/>
        <color rgb="FF231F20"/>
        <rFont val="Helvetica"/>
        <family val="2"/>
        <scheme val="minor"/>
      </rPr>
      <t>AC-4</t>
    </r>
  </si>
  <si>
    <r>
      <rPr>
        <sz val="10"/>
        <color rgb="FF231F20"/>
        <rFont val="Helvetica"/>
        <family val="2"/>
        <scheme val="minor"/>
      </rPr>
      <t>Information Flow Enforcement</t>
    </r>
  </si>
  <si>
    <r>
      <rPr>
        <sz val="10"/>
        <color rgb="FF231F20"/>
        <rFont val="Helvetica"/>
        <family val="2"/>
        <scheme val="minor"/>
      </rPr>
      <t>AC-5</t>
    </r>
  </si>
  <si>
    <r>
      <rPr>
        <sz val="10"/>
        <color rgb="FF231F20"/>
        <rFont val="Helvetica"/>
        <family val="2"/>
        <scheme val="minor"/>
      </rPr>
      <t>Separation of Duties</t>
    </r>
  </si>
  <si>
    <r>
      <rPr>
        <sz val="10"/>
        <color rgb="FF231F20"/>
        <rFont val="Helvetica"/>
        <family val="2"/>
        <scheme val="minor"/>
      </rPr>
      <t>AC-6</t>
    </r>
  </si>
  <si>
    <r>
      <rPr>
        <sz val="10"/>
        <color rgb="FF231F20"/>
        <rFont val="Helvetica"/>
        <family val="2"/>
        <scheme val="minor"/>
      </rPr>
      <t>Least Privilege</t>
    </r>
  </si>
  <si>
    <t>AC-6(9)</t>
  </si>
  <si>
    <t>Access Control: Auditing use of privileged functions</t>
  </si>
  <si>
    <r>
      <rPr>
        <sz val="10"/>
        <color rgb="FF231F20"/>
        <rFont val="Helvetica"/>
        <family val="2"/>
        <scheme val="minor"/>
      </rPr>
      <t>AC-7</t>
    </r>
  </si>
  <si>
    <r>
      <rPr>
        <sz val="10"/>
        <color rgb="FF231F20"/>
        <rFont val="Helvetica"/>
        <family val="2"/>
        <scheme val="minor"/>
      </rPr>
      <t>Unsuccessful Logon Attempts</t>
    </r>
  </si>
  <si>
    <r>
      <rPr>
        <sz val="10"/>
        <color rgb="FF231F20"/>
        <rFont val="Helvetica"/>
        <family val="2"/>
        <scheme val="minor"/>
      </rPr>
      <t>AC-8</t>
    </r>
  </si>
  <si>
    <r>
      <rPr>
        <sz val="10"/>
        <color rgb="FF231F20"/>
        <rFont val="Helvetica"/>
        <family val="2"/>
        <scheme val="minor"/>
      </rPr>
      <t>System Use Notification</t>
    </r>
  </si>
  <si>
    <r>
      <rPr>
        <sz val="10"/>
        <color rgb="FF231F20"/>
        <rFont val="Helvetica"/>
        <family val="2"/>
        <scheme val="minor"/>
      </rPr>
      <t>AC-9</t>
    </r>
  </si>
  <si>
    <r>
      <rPr>
        <sz val="10"/>
        <color rgb="FF231F20"/>
        <rFont val="Helvetica"/>
        <family val="2"/>
        <scheme val="minor"/>
      </rPr>
      <t>Previous Logon (Access) Notification</t>
    </r>
  </si>
  <si>
    <r>
      <rPr>
        <sz val="10"/>
        <color rgb="FF231F20"/>
        <rFont val="Helvetica"/>
        <family val="2"/>
        <scheme val="minor"/>
      </rPr>
      <t>AC-10</t>
    </r>
  </si>
  <si>
    <r>
      <rPr>
        <sz val="10"/>
        <color rgb="FF231F20"/>
        <rFont val="Helvetica"/>
        <family val="2"/>
        <scheme val="minor"/>
      </rPr>
      <t>Concurrent Session Control</t>
    </r>
  </si>
  <si>
    <r>
      <rPr>
        <sz val="10"/>
        <color rgb="FF231F20"/>
        <rFont val="Helvetica"/>
        <family val="2"/>
        <scheme val="minor"/>
      </rPr>
      <t>AC-11</t>
    </r>
  </si>
  <si>
    <r>
      <rPr>
        <sz val="10"/>
        <color rgb="FF231F20"/>
        <rFont val="Helvetica"/>
        <family val="2"/>
        <scheme val="minor"/>
      </rPr>
      <t>Session Lock</t>
    </r>
  </si>
  <si>
    <r>
      <rPr>
        <sz val="10"/>
        <color rgb="FF231F20"/>
        <rFont val="Helvetica"/>
        <family val="2"/>
        <scheme val="minor"/>
      </rPr>
      <t>AC-12</t>
    </r>
  </si>
  <si>
    <r>
      <rPr>
        <sz val="10"/>
        <color rgb="FF231F20"/>
        <rFont val="Helvetica"/>
        <family val="2"/>
        <scheme val="minor"/>
      </rPr>
      <t>Session Termination</t>
    </r>
  </si>
  <si>
    <r>
      <rPr>
        <sz val="10"/>
        <color rgb="FF231F20"/>
        <rFont val="Helvetica"/>
        <family val="2"/>
        <scheme val="minor"/>
      </rPr>
      <t>AC-13</t>
    </r>
  </si>
  <si>
    <r>
      <rPr>
        <b/>
        <sz val="10"/>
        <color rgb="FF231F20"/>
        <rFont val="Helvetica"/>
        <family val="2"/>
        <scheme val="minor"/>
      </rPr>
      <t>Withdrawn</t>
    </r>
  </si>
  <si>
    <r>
      <rPr>
        <sz val="10"/>
        <color rgb="FF231F20"/>
        <rFont val="Helvetica"/>
        <family val="2"/>
        <scheme val="minor"/>
      </rPr>
      <t>AC-14</t>
    </r>
  </si>
  <si>
    <t>Permitted Actions without Identification or Authentication</t>
  </si>
  <si>
    <r>
      <rPr>
        <sz val="10"/>
        <color rgb="FF231F20"/>
        <rFont val="Helvetica"/>
        <family val="2"/>
        <scheme val="minor"/>
      </rPr>
      <t>AC-15</t>
    </r>
  </si>
  <si>
    <r>
      <rPr>
        <sz val="10"/>
        <color rgb="FF231F20"/>
        <rFont val="Helvetica"/>
        <family val="2"/>
        <scheme val="minor"/>
      </rPr>
      <t>AC-16</t>
    </r>
  </si>
  <si>
    <r>
      <rPr>
        <sz val="10"/>
        <color rgb="FF231F20"/>
        <rFont val="Helvetica"/>
        <family val="2"/>
        <scheme val="minor"/>
      </rPr>
      <t>Security Attributes</t>
    </r>
  </si>
  <si>
    <r>
      <rPr>
        <sz val="10"/>
        <color rgb="FF231F20"/>
        <rFont val="Helvetica"/>
        <family val="2"/>
        <scheme val="minor"/>
      </rPr>
      <t>AC-17</t>
    </r>
  </si>
  <si>
    <r>
      <rPr>
        <sz val="10"/>
        <color rgb="FF231F20"/>
        <rFont val="Helvetica"/>
        <family val="2"/>
        <scheme val="minor"/>
      </rPr>
      <t>Remote Access</t>
    </r>
  </si>
  <si>
    <r>
      <rPr>
        <sz val="10"/>
        <color rgb="FF231F20"/>
        <rFont val="Helvetica"/>
        <family val="2"/>
        <scheme val="minor"/>
      </rPr>
      <t>AC-18</t>
    </r>
  </si>
  <si>
    <r>
      <rPr>
        <sz val="10"/>
        <color rgb="FF231F20"/>
        <rFont val="Helvetica"/>
        <family val="2"/>
        <scheme val="minor"/>
      </rPr>
      <t>Wireless Access</t>
    </r>
  </si>
  <si>
    <r>
      <rPr>
        <sz val="10"/>
        <color rgb="FF231F20"/>
        <rFont val="Helvetica"/>
        <family val="2"/>
        <scheme val="minor"/>
      </rPr>
      <t>AC-19</t>
    </r>
  </si>
  <si>
    <r>
      <rPr>
        <sz val="10"/>
        <color rgb="FF231F20"/>
        <rFont val="Helvetica"/>
        <family val="2"/>
        <scheme val="minor"/>
      </rPr>
      <t>Access Control for Mobile Devices</t>
    </r>
  </si>
  <si>
    <t>Access Control: Full device / container based encryption</t>
  </si>
  <si>
    <r>
      <rPr>
        <sz val="10"/>
        <color rgb="FF231F20"/>
        <rFont val="Helvetica"/>
        <family val="2"/>
        <scheme val="minor"/>
      </rPr>
      <t>AC-20</t>
    </r>
  </si>
  <si>
    <r>
      <rPr>
        <sz val="10"/>
        <color rgb="FF231F20"/>
        <rFont val="Helvetica"/>
        <family val="2"/>
        <scheme val="minor"/>
      </rPr>
      <t>Use of External Information Systems</t>
    </r>
  </si>
  <si>
    <r>
      <rPr>
        <sz val="10"/>
        <color rgb="FF231F20"/>
        <rFont val="Helvetica"/>
        <family val="2"/>
        <scheme val="minor"/>
      </rPr>
      <t>AC-21</t>
    </r>
  </si>
  <si>
    <r>
      <rPr>
        <sz val="10"/>
        <color rgb="FF231F20"/>
        <rFont val="Helvetica"/>
        <family val="2"/>
        <scheme val="minor"/>
      </rPr>
      <t>Information Sharing</t>
    </r>
  </si>
  <si>
    <r>
      <rPr>
        <sz val="10"/>
        <color rgb="FF231F20"/>
        <rFont val="Helvetica"/>
        <family val="2"/>
        <scheme val="minor"/>
      </rPr>
      <t>AC-22</t>
    </r>
  </si>
  <si>
    <r>
      <rPr>
        <sz val="10"/>
        <color rgb="FF231F20"/>
        <rFont val="Helvetica"/>
        <family val="2"/>
        <scheme val="minor"/>
      </rPr>
      <t>Publicly Accessible Content</t>
    </r>
  </si>
  <si>
    <r>
      <rPr>
        <sz val="10"/>
        <color rgb="FF231F20"/>
        <rFont val="Helvetica"/>
        <family val="2"/>
        <scheme val="minor"/>
      </rPr>
      <t>AC-23</t>
    </r>
  </si>
  <si>
    <r>
      <rPr>
        <sz val="10"/>
        <color rgb="FF231F20"/>
        <rFont val="Helvetica"/>
        <family val="2"/>
        <scheme val="minor"/>
      </rPr>
      <t>Data Mining Protection</t>
    </r>
  </si>
  <si>
    <r>
      <rPr>
        <sz val="10"/>
        <color rgb="FF231F20"/>
        <rFont val="Helvetica"/>
        <family val="2"/>
        <scheme val="minor"/>
      </rPr>
      <t>AC-24</t>
    </r>
  </si>
  <si>
    <r>
      <rPr>
        <sz val="10"/>
        <color rgb="FF231F20"/>
        <rFont val="Helvetica"/>
        <family val="2"/>
        <scheme val="minor"/>
      </rPr>
      <t>Access Control Decisions</t>
    </r>
  </si>
  <si>
    <r>
      <rPr>
        <sz val="10"/>
        <color rgb="FF231F20"/>
        <rFont val="Helvetica"/>
        <family val="2"/>
        <scheme val="minor"/>
      </rPr>
      <t>AC-25</t>
    </r>
  </si>
  <si>
    <r>
      <rPr>
        <sz val="10"/>
        <color rgb="FF231F20"/>
        <rFont val="Helvetica"/>
        <family val="2"/>
        <scheme val="minor"/>
      </rPr>
      <t>Reference Monitor</t>
    </r>
  </si>
  <si>
    <r>
      <rPr>
        <sz val="10"/>
        <color rgb="FF231F20"/>
        <rFont val="Helvetica"/>
        <family val="2"/>
        <scheme val="minor"/>
      </rPr>
      <t>AT-1</t>
    </r>
  </si>
  <si>
    <t>Security Awareness and Training Policy and Procedures</t>
  </si>
  <si>
    <r>
      <rPr>
        <sz val="10"/>
        <color rgb="FF231F20"/>
        <rFont val="Helvetica"/>
        <family val="2"/>
        <scheme val="minor"/>
      </rPr>
      <t>AT-2</t>
    </r>
  </si>
  <si>
    <r>
      <rPr>
        <sz val="10"/>
        <color rgb="FF231F20"/>
        <rFont val="Helvetica"/>
        <family val="2"/>
        <scheme val="minor"/>
      </rPr>
      <t>Security Awareness Training</t>
    </r>
  </si>
  <si>
    <r>
      <rPr>
        <sz val="10"/>
        <color rgb="FF231F20"/>
        <rFont val="Helvetica"/>
        <family val="2"/>
        <scheme val="minor"/>
      </rPr>
      <t>AT-3</t>
    </r>
  </si>
  <si>
    <r>
      <rPr>
        <sz val="10"/>
        <color rgb="FF231F20"/>
        <rFont val="Helvetica"/>
        <family val="2"/>
        <scheme val="minor"/>
      </rPr>
      <t>Role-Based Security Training</t>
    </r>
  </si>
  <si>
    <r>
      <rPr>
        <sz val="10"/>
        <color rgb="FF231F20"/>
        <rFont val="Helvetica"/>
        <family val="2"/>
        <scheme val="minor"/>
      </rPr>
      <t>AT-4</t>
    </r>
  </si>
  <si>
    <r>
      <rPr>
        <sz val="10"/>
        <color rgb="FF231F20"/>
        <rFont val="Helvetica"/>
        <family val="2"/>
        <scheme val="minor"/>
      </rPr>
      <t>Security Training Records</t>
    </r>
  </si>
  <si>
    <r>
      <rPr>
        <sz val="10"/>
        <color rgb="FF231F20"/>
        <rFont val="Helvetica"/>
        <family val="2"/>
        <scheme val="minor"/>
      </rPr>
      <t>AT-5</t>
    </r>
  </si>
  <si>
    <r>
      <rPr>
        <sz val="10"/>
        <color rgb="FF231F20"/>
        <rFont val="Helvetica"/>
        <family val="2"/>
        <scheme val="minor"/>
      </rPr>
      <t>AU-1</t>
    </r>
  </si>
  <si>
    <t>Audit and Accountability Policy and Procedures</t>
  </si>
  <si>
    <r>
      <rPr>
        <sz val="10"/>
        <color rgb="FF231F20"/>
        <rFont val="Helvetica"/>
        <family val="2"/>
        <scheme val="minor"/>
      </rPr>
      <t>AU-2</t>
    </r>
  </si>
  <si>
    <r>
      <rPr>
        <sz val="10"/>
        <color rgb="FF231F20"/>
        <rFont val="Helvetica"/>
        <family val="2"/>
        <scheme val="minor"/>
      </rPr>
      <t>Audit Events</t>
    </r>
  </si>
  <si>
    <t>AU-2(3)</t>
  </si>
  <si>
    <t>Audit and Accountability: reviews and updates</t>
  </si>
  <si>
    <r>
      <rPr>
        <sz val="10"/>
        <color rgb="FF231F20"/>
        <rFont val="Helvetica"/>
        <family val="2"/>
        <scheme val="minor"/>
      </rPr>
      <t>AU-3</t>
    </r>
  </si>
  <si>
    <r>
      <rPr>
        <sz val="10"/>
        <color rgb="FF231F20"/>
        <rFont val="Helvetica"/>
        <family val="2"/>
        <scheme val="minor"/>
      </rPr>
      <t>Content of Audit Records</t>
    </r>
  </si>
  <si>
    <r>
      <rPr>
        <sz val="10"/>
        <color rgb="FF231F20"/>
        <rFont val="Helvetica"/>
        <family val="2"/>
        <scheme val="minor"/>
      </rPr>
      <t>AU-4</t>
    </r>
  </si>
  <si>
    <r>
      <rPr>
        <sz val="10"/>
        <color rgb="FF231F20"/>
        <rFont val="Helvetica"/>
        <family val="2"/>
        <scheme val="minor"/>
      </rPr>
      <t>Audit Storage Capacity</t>
    </r>
  </si>
  <si>
    <r>
      <rPr>
        <sz val="10"/>
        <color rgb="FF231F20"/>
        <rFont val="Helvetica"/>
        <family val="2"/>
        <scheme val="minor"/>
      </rPr>
      <t>AU-5</t>
    </r>
  </si>
  <si>
    <r>
      <rPr>
        <sz val="10"/>
        <color rgb="FF231F20"/>
        <rFont val="Helvetica"/>
        <family val="2"/>
        <scheme val="minor"/>
      </rPr>
      <t>Response to Audit Processing Failures</t>
    </r>
  </si>
  <si>
    <r>
      <rPr>
        <sz val="10"/>
        <color rgb="FF231F20"/>
        <rFont val="Helvetica"/>
        <family val="2"/>
        <scheme val="minor"/>
      </rPr>
      <t>AU-6</t>
    </r>
  </si>
  <si>
    <r>
      <rPr>
        <sz val="10"/>
        <color rgb="FF231F20"/>
        <rFont val="Helvetica"/>
        <family val="2"/>
        <scheme val="minor"/>
      </rPr>
      <t>Audit Review, Analysis, and Reporting</t>
    </r>
  </si>
  <si>
    <r>
      <rPr>
        <sz val="10"/>
        <color rgb="FF231F20"/>
        <rFont val="Helvetica"/>
        <family val="2"/>
        <scheme val="minor"/>
      </rPr>
      <t>AU-7</t>
    </r>
  </si>
  <si>
    <r>
      <rPr>
        <sz val="10"/>
        <color rgb="FF231F20"/>
        <rFont val="Helvetica"/>
        <family val="2"/>
        <scheme val="minor"/>
      </rPr>
      <t>Audit Reduction and Report Generation</t>
    </r>
  </si>
  <si>
    <r>
      <rPr>
        <sz val="10"/>
        <color rgb="FF231F20"/>
        <rFont val="Helvetica"/>
        <family val="2"/>
        <scheme val="minor"/>
      </rPr>
      <t>AU-8</t>
    </r>
  </si>
  <si>
    <r>
      <rPr>
        <sz val="10"/>
        <color rgb="FF231F20"/>
        <rFont val="Helvetica"/>
        <family val="2"/>
        <scheme val="minor"/>
      </rPr>
      <t>Time Stamps</t>
    </r>
  </si>
  <si>
    <r>
      <rPr>
        <sz val="10"/>
        <color rgb="FF231F20"/>
        <rFont val="Helvetica"/>
        <family val="2"/>
        <scheme val="minor"/>
      </rPr>
      <t>AU-9</t>
    </r>
  </si>
  <si>
    <r>
      <rPr>
        <sz val="10"/>
        <color rgb="FF231F20"/>
        <rFont val="Helvetica"/>
        <family val="2"/>
        <scheme val="minor"/>
      </rPr>
      <t>Protection of Audit Information</t>
    </r>
  </si>
  <si>
    <r>
      <rPr>
        <sz val="10"/>
        <color rgb="FF231F20"/>
        <rFont val="Helvetica"/>
        <family val="2"/>
        <scheme val="minor"/>
      </rPr>
      <t>AU-10</t>
    </r>
  </si>
  <si>
    <r>
      <rPr>
        <sz val="10"/>
        <color rgb="FF231F20"/>
        <rFont val="Helvetica"/>
        <family val="2"/>
        <scheme val="minor"/>
      </rPr>
      <t>Non-repudiation</t>
    </r>
  </si>
  <si>
    <r>
      <rPr>
        <sz val="10"/>
        <color rgb="FF231F20"/>
        <rFont val="Helvetica"/>
        <family val="2"/>
        <scheme val="minor"/>
      </rPr>
      <t>AU-11</t>
    </r>
  </si>
  <si>
    <r>
      <rPr>
        <sz val="10"/>
        <color rgb="FF231F20"/>
        <rFont val="Helvetica"/>
        <family val="2"/>
        <scheme val="minor"/>
      </rPr>
      <t>Audit Record Retention</t>
    </r>
  </si>
  <si>
    <r>
      <rPr>
        <sz val="10"/>
        <color rgb="FF231F20"/>
        <rFont val="Helvetica"/>
        <family val="2"/>
        <scheme val="minor"/>
      </rPr>
      <t>AU-12</t>
    </r>
  </si>
  <si>
    <r>
      <rPr>
        <sz val="10"/>
        <color rgb="FF231F20"/>
        <rFont val="Helvetica"/>
        <family val="2"/>
        <scheme val="minor"/>
      </rPr>
      <t>Audit Generation</t>
    </r>
  </si>
  <si>
    <r>
      <rPr>
        <sz val="10"/>
        <color rgb="FF231F20"/>
        <rFont val="Helvetica"/>
        <family val="2"/>
        <scheme val="minor"/>
      </rPr>
      <t>AU-13</t>
    </r>
  </si>
  <si>
    <r>
      <rPr>
        <sz val="10"/>
        <color rgb="FF231F20"/>
        <rFont val="Helvetica"/>
        <family val="2"/>
        <scheme val="minor"/>
      </rPr>
      <t>Monitoring for Information Disclosure</t>
    </r>
  </si>
  <si>
    <r>
      <rPr>
        <sz val="10"/>
        <color rgb="FF231F20"/>
        <rFont val="Helvetica"/>
        <family val="2"/>
        <scheme val="minor"/>
      </rPr>
      <t>AU-14</t>
    </r>
  </si>
  <si>
    <r>
      <rPr>
        <sz val="10"/>
        <color rgb="FF231F20"/>
        <rFont val="Helvetica"/>
        <family val="2"/>
        <scheme val="minor"/>
      </rPr>
      <t>Session Audit</t>
    </r>
  </si>
  <si>
    <r>
      <rPr>
        <sz val="10"/>
        <color rgb="FF231F20"/>
        <rFont val="Helvetica"/>
        <family val="2"/>
        <scheme val="minor"/>
      </rPr>
      <t>AU-15</t>
    </r>
  </si>
  <si>
    <r>
      <rPr>
        <sz val="10"/>
        <color rgb="FF231F20"/>
        <rFont val="Helvetica"/>
        <family val="2"/>
        <scheme val="minor"/>
      </rPr>
      <t>Alternate Audit Capability</t>
    </r>
  </si>
  <si>
    <r>
      <rPr>
        <sz val="10"/>
        <color rgb="FF231F20"/>
        <rFont val="Helvetica"/>
        <family val="2"/>
        <scheme val="minor"/>
      </rPr>
      <t>AU-16</t>
    </r>
  </si>
  <si>
    <r>
      <rPr>
        <sz val="10"/>
        <color rgb="FF231F20"/>
        <rFont val="Helvetica"/>
        <family val="2"/>
        <scheme val="minor"/>
      </rPr>
      <t>Cross-Organizational Auditing</t>
    </r>
  </si>
  <si>
    <r>
      <rPr>
        <sz val="10"/>
        <color rgb="FF231F20"/>
        <rFont val="Helvetica"/>
        <family val="2"/>
        <scheme val="minor"/>
      </rPr>
      <t>CA-1</t>
    </r>
  </si>
  <si>
    <t>Security Assessment and Authorization Policies and Procedures</t>
  </si>
  <si>
    <r>
      <rPr>
        <sz val="10"/>
        <color rgb="FF231F20"/>
        <rFont val="Helvetica"/>
        <family val="2"/>
        <scheme val="minor"/>
      </rPr>
      <t>CA-2</t>
    </r>
  </si>
  <si>
    <r>
      <rPr>
        <sz val="10"/>
        <color rgb="FF231F20"/>
        <rFont val="Helvetica"/>
        <family val="2"/>
        <scheme val="minor"/>
      </rPr>
      <t>Security Assessments</t>
    </r>
  </si>
  <si>
    <r>
      <rPr>
        <sz val="10"/>
        <color rgb="FF231F20"/>
        <rFont val="Helvetica"/>
        <family val="2"/>
        <scheme val="minor"/>
      </rPr>
      <t>CA-3</t>
    </r>
  </si>
  <si>
    <r>
      <rPr>
        <sz val="10"/>
        <color rgb="FF231F20"/>
        <rFont val="Helvetica"/>
        <family val="2"/>
        <scheme val="minor"/>
      </rPr>
      <t>System Interconnections</t>
    </r>
  </si>
  <si>
    <r>
      <rPr>
        <sz val="10"/>
        <color rgb="FF231F20"/>
        <rFont val="Helvetica"/>
        <family val="2"/>
        <scheme val="minor"/>
      </rPr>
      <t>CA-4</t>
    </r>
  </si>
  <si>
    <r>
      <rPr>
        <sz val="10"/>
        <color rgb="FF231F20"/>
        <rFont val="Helvetica"/>
        <family val="2"/>
        <scheme val="minor"/>
      </rPr>
      <t>CA-5</t>
    </r>
  </si>
  <si>
    <r>
      <rPr>
        <sz val="10"/>
        <color rgb="FF231F20"/>
        <rFont val="Helvetica"/>
        <family val="2"/>
        <scheme val="minor"/>
      </rPr>
      <t>Plan of Action and Milestones</t>
    </r>
  </si>
  <si>
    <r>
      <rPr>
        <sz val="10"/>
        <color rgb="FF231F20"/>
        <rFont val="Helvetica"/>
        <family val="2"/>
        <scheme val="minor"/>
      </rPr>
      <t>CA-6</t>
    </r>
  </si>
  <si>
    <r>
      <rPr>
        <sz val="10"/>
        <color rgb="FF231F20"/>
        <rFont val="Helvetica"/>
        <family val="2"/>
        <scheme val="minor"/>
      </rPr>
      <t>Security Authorization</t>
    </r>
  </si>
  <si>
    <r>
      <rPr>
        <sz val="10"/>
        <color rgb="FF231F20"/>
        <rFont val="Helvetica"/>
        <family val="2"/>
        <scheme val="minor"/>
      </rPr>
      <t>CA-7</t>
    </r>
  </si>
  <si>
    <r>
      <rPr>
        <sz val="10"/>
        <color rgb="FF231F20"/>
        <rFont val="Helvetica"/>
        <family val="2"/>
        <scheme val="minor"/>
      </rPr>
      <t>Continuous Monitoring</t>
    </r>
  </si>
  <si>
    <r>
      <rPr>
        <sz val="10"/>
        <color rgb="FF231F20"/>
        <rFont val="Helvetica"/>
        <family val="2"/>
        <scheme val="minor"/>
      </rPr>
      <t>CA-8</t>
    </r>
  </si>
  <si>
    <r>
      <rPr>
        <sz val="10"/>
        <color rgb="FF231F20"/>
        <rFont val="Helvetica"/>
        <family val="2"/>
        <scheme val="minor"/>
      </rPr>
      <t>Penetration Testing</t>
    </r>
  </si>
  <si>
    <r>
      <rPr>
        <sz val="10"/>
        <color rgb="FF231F20"/>
        <rFont val="Helvetica"/>
        <family val="2"/>
        <scheme val="minor"/>
      </rPr>
      <t>CA-9</t>
    </r>
  </si>
  <si>
    <r>
      <rPr>
        <sz val="10"/>
        <color rgb="FF231F20"/>
        <rFont val="Helvetica"/>
        <family val="2"/>
        <scheme val="minor"/>
      </rPr>
      <t>Internal System Connections</t>
    </r>
  </si>
  <si>
    <r>
      <rPr>
        <sz val="10"/>
        <color rgb="FF231F20"/>
        <rFont val="Helvetica"/>
        <family val="2"/>
        <scheme val="minor"/>
      </rPr>
      <t>CM-1</t>
    </r>
  </si>
  <si>
    <t>Configuration Management Policy and Procedures</t>
  </si>
  <si>
    <r>
      <rPr>
        <sz val="10"/>
        <color rgb="FF231F20"/>
        <rFont val="Helvetica"/>
        <family val="2"/>
        <scheme val="minor"/>
      </rPr>
      <t>CM-2</t>
    </r>
  </si>
  <si>
    <r>
      <rPr>
        <sz val="10"/>
        <color rgb="FF231F20"/>
        <rFont val="Helvetica"/>
        <family val="2"/>
        <scheme val="minor"/>
      </rPr>
      <t>Baseline Configuration</t>
    </r>
  </si>
  <si>
    <r>
      <rPr>
        <sz val="10"/>
        <color rgb="FF231F20"/>
        <rFont val="Helvetica"/>
        <family val="2"/>
        <scheme val="minor"/>
      </rPr>
      <t>CM-3</t>
    </r>
  </si>
  <si>
    <r>
      <rPr>
        <sz val="10"/>
        <color rgb="FF231F20"/>
        <rFont val="Helvetica"/>
        <family val="2"/>
        <scheme val="minor"/>
      </rPr>
      <t>Configuration Change Control</t>
    </r>
  </si>
  <si>
    <r>
      <rPr>
        <sz val="10"/>
        <color rgb="FF231F20"/>
        <rFont val="Helvetica"/>
        <family val="2"/>
        <scheme val="minor"/>
      </rPr>
      <t>CM-4</t>
    </r>
  </si>
  <si>
    <r>
      <rPr>
        <sz val="10"/>
        <color rgb="FF231F20"/>
        <rFont val="Helvetica"/>
        <family val="2"/>
        <scheme val="minor"/>
      </rPr>
      <t>Security Impact Analysis</t>
    </r>
  </si>
  <si>
    <r>
      <rPr>
        <sz val="10"/>
        <color rgb="FF231F20"/>
        <rFont val="Helvetica"/>
        <family val="2"/>
        <scheme val="minor"/>
      </rPr>
      <t>CM-5</t>
    </r>
  </si>
  <si>
    <r>
      <rPr>
        <sz val="10"/>
        <color rgb="FF231F20"/>
        <rFont val="Helvetica"/>
        <family val="2"/>
        <scheme val="minor"/>
      </rPr>
      <t>Access Restrictions for Change</t>
    </r>
  </si>
  <si>
    <r>
      <rPr>
        <sz val="10"/>
        <color rgb="FF231F20"/>
        <rFont val="Helvetica"/>
        <family val="2"/>
        <scheme val="minor"/>
      </rPr>
      <t>CM-6</t>
    </r>
  </si>
  <si>
    <r>
      <rPr>
        <sz val="10"/>
        <color rgb="FF231F20"/>
        <rFont val="Helvetica"/>
        <family val="2"/>
        <scheme val="minor"/>
      </rPr>
      <t>Configuration Settings</t>
    </r>
  </si>
  <si>
    <r>
      <rPr>
        <sz val="10"/>
        <color rgb="FF231F20"/>
        <rFont val="Helvetica"/>
        <family val="2"/>
        <scheme val="minor"/>
      </rPr>
      <t>CM-7</t>
    </r>
  </si>
  <si>
    <r>
      <rPr>
        <sz val="10"/>
        <color rgb="FF231F20"/>
        <rFont val="Helvetica"/>
        <family val="2"/>
        <scheme val="minor"/>
      </rPr>
      <t>Least Functionality</t>
    </r>
  </si>
  <si>
    <r>
      <rPr>
        <sz val="10"/>
        <color rgb="FF231F20"/>
        <rFont val="Helvetica"/>
        <family val="2"/>
        <scheme val="minor"/>
      </rPr>
      <t>CM-8</t>
    </r>
  </si>
  <si>
    <r>
      <rPr>
        <sz val="10"/>
        <color rgb="FF231F20"/>
        <rFont val="Helvetica"/>
        <family val="2"/>
        <scheme val="minor"/>
      </rPr>
      <t>Information System Component Inventory</t>
    </r>
  </si>
  <si>
    <r>
      <rPr>
        <sz val="10"/>
        <color rgb="FF231F20"/>
        <rFont val="Helvetica"/>
        <family val="2"/>
        <scheme val="minor"/>
      </rPr>
      <t>CM-9</t>
    </r>
  </si>
  <si>
    <r>
      <rPr>
        <sz val="10"/>
        <color rgb="FF231F20"/>
        <rFont val="Helvetica"/>
        <family val="2"/>
        <scheme val="minor"/>
      </rPr>
      <t>Configuration Management Plan</t>
    </r>
  </si>
  <si>
    <r>
      <rPr>
        <sz val="10"/>
        <color rgb="FF231F20"/>
        <rFont val="Helvetica"/>
        <family val="2"/>
        <scheme val="minor"/>
      </rPr>
      <t>CM-10</t>
    </r>
  </si>
  <si>
    <r>
      <rPr>
        <sz val="10"/>
        <color rgb="FF231F20"/>
        <rFont val="Helvetica"/>
        <family val="2"/>
        <scheme val="minor"/>
      </rPr>
      <t>Software Usage Restrictions</t>
    </r>
  </si>
  <si>
    <r>
      <rPr>
        <sz val="10"/>
        <color rgb="FF231F20"/>
        <rFont val="Helvetica"/>
        <family val="2"/>
        <scheme val="minor"/>
      </rPr>
      <t>CM-11</t>
    </r>
  </si>
  <si>
    <r>
      <rPr>
        <sz val="10"/>
        <color rgb="FF231F20"/>
        <rFont val="Helvetica"/>
        <family val="2"/>
        <scheme val="minor"/>
      </rPr>
      <t>User-Installed Software</t>
    </r>
  </si>
  <si>
    <r>
      <rPr>
        <sz val="10"/>
        <color rgb="FF231F20"/>
        <rFont val="Helvetica"/>
        <family val="2"/>
        <scheme val="minor"/>
      </rPr>
      <t>CP-1</t>
    </r>
  </si>
  <si>
    <t>Contingency Planning Policy and Procedures</t>
  </si>
  <si>
    <r>
      <rPr>
        <sz val="10"/>
        <color rgb="FF231F20"/>
        <rFont val="Helvetica"/>
        <family val="2"/>
        <scheme val="minor"/>
      </rPr>
      <t>CP-2</t>
    </r>
  </si>
  <si>
    <r>
      <rPr>
        <sz val="10"/>
        <color rgb="FF231F20"/>
        <rFont val="Helvetica"/>
        <family val="2"/>
        <scheme val="minor"/>
      </rPr>
      <t>Contingency Plan</t>
    </r>
  </si>
  <si>
    <r>
      <rPr>
        <sz val="10"/>
        <color rgb="FF231F20"/>
        <rFont val="Helvetica"/>
        <family val="2"/>
        <scheme val="minor"/>
      </rPr>
      <t>CP-3</t>
    </r>
  </si>
  <si>
    <r>
      <rPr>
        <sz val="10"/>
        <color rgb="FF231F20"/>
        <rFont val="Helvetica"/>
        <family val="2"/>
        <scheme val="minor"/>
      </rPr>
      <t>Contingency Training</t>
    </r>
  </si>
  <si>
    <r>
      <rPr>
        <sz val="10"/>
        <color rgb="FF231F20"/>
        <rFont val="Helvetica"/>
        <family val="2"/>
        <scheme val="minor"/>
      </rPr>
      <t>CP-4</t>
    </r>
  </si>
  <si>
    <r>
      <rPr>
        <sz val="10"/>
        <color rgb="FF231F20"/>
        <rFont val="Helvetica"/>
        <family val="2"/>
        <scheme val="minor"/>
      </rPr>
      <t>Contingency Plan Testing</t>
    </r>
  </si>
  <si>
    <r>
      <rPr>
        <sz val="10"/>
        <color rgb="FF231F20"/>
        <rFont val="Helvetica"/>
        <family val="2"/>
        <scheme val="minor"/>
      </rPr>
      <t>CP-5</t>
    </r>
  </si>
  <si>
    <r>
      <rPr>
        <sz val="10"/>
        <color rgb="FF231F20"/>
        <rFont val="Helvetica"/>
        <family val="2"/>
        <scheme val="minor"/>
      </rPr>
      <t>CP-6</t>
    </r>
  </si>
  <si>
    <r>
      <rPr>
        <sz val="10"/>
        <color rgb="FF231F20"/>
        <rFont val="Helvetica"/>
        <family val="2"/>
        <scheme val="minor"/>
      </rPr>
      <t>Alternate Storage Site</t>
    </r>
  </si>
  <si>
    <r>
      <rPr>
        <sz val="10"/>
        <color rgb="FF231F20"/>
        <rFont val="Helvetica"/>
        <family val="2"/>
        <scheme val="minor"/>
      </rPr>
      <t>CP-7</t>
    </r>
  </si>
  <si>
    <r>
      <rPr>
        <sz val="10"/>
        <color rgb="FF231F20"/>
        <rFont val="Helvetica"/>
        <family val="2"/>
        <scheme val="minor"/>
      </rPr>
      <t>Alternate Processing Site</t>
    </r>
  </si>
  <si>
    <r>
      <rPr>
        <sz val="10"/>
        <color rgb="FF231F20"/>
        <rFont val="Helvetica"/>
        <family val="2"/>
        <scheme val="minor"/>
      </rPr>
      <t>CP-8</t>
    </r>
  </si>
  <si>
    <r>
      <rPr>
        <sz val="10"/>
        <color rgb="FF231F20"/>
        <rFont val="Helvetica"/>
        <family val="2"/>
        <scheme val="minor"/>
      </rPr>
      <t>Telecommunications Services</t>
    </r>
  </si>
  <si>
    <r>
      <rPr>
        <sz val="10"/>
        <color rgb="FF231F20"/>
        <rFont val="Helvetica"/>
        <family val="2"/>
        <scheme val="minor"/>
      </rPr>
      <t>CP-9</t>
    </r>
  </si>
  <si>
    <r>
      <rPr>
        <sz val="10"/>
        <color rgb="FF231F20"/>
        <rFont val="Helvetica"/>
        <family val="2"/>
        <scheme val="minor"/>
      </rPr>
      <t>Information System Backup</t>
    </r>
  </si>
  <si>
    <r>
      <rPr>
        <sz val="10"/>
        <color rgb="FF231F20"/>
        <rFont val="Helvetica"/>
        <family val="2"/>
        <scheme val="minor"/>
      </rPr>
      <t>CP-10</t>
    </r>
  </si>
  <si>
    <t>Information System Recovery and Reconstitution</t>
  </si>
  <si>
    <r>
      <rPr>
        <sz val="10"/>
        <color rgb="FF231F20"/>
        <rFont val="Helvetica"/>
        <family val="2"/>
        <scheme val="minor"/>
      </rPr>
      <t>CP-11</t>
    </r>
  </si>
  <si>
    <r>
      <rPr>
        <sz val="10"/>
        <color rgb="FF231F20"/>
        <rFont val="Helvetica"/>
        <family val="2"/>
        <scheme val="minor"/>
      </rPr>
      <t>Alternate Communications Protocols</t>
    </r>
  </si>
  <si>
    <r>
      <rPr>
        <sz val="10"/>
        <color rgb="FF231F20"/>
        <rFont val="Helvetica"/>
        <family val="2"/>
        <scheme val="minor"/>
      </rPr>
      <t>CP-12</t>
    </r>
  </si>
  <si>
    <r>
      <rPr>
        <sz val="10"/>
        <color rgb="FF231F20"/>
        <rFont val="Helvetica"/>
        <family val="2"/>
        <scheme val="minor"/>
      </rPr>
      <t>Safe Mode</t>
    </r>
  </si>
  <si>
    <r>
      <rPr>
        <sz val="10"/>
        <color rgb="FF231F20"/>
        <rFont val="Helvetica"/>
        <family val="2"/>
        <scheme val="minor"/>
      </rPr>
      <t>CP-13</t>
    </r>
  </si>
  <si>
    <r>
      <rPr>
        <sz val="10"/>
        <color rgb="FF231F20"/>
        <rFont val="Helvetica"/>
        <family val="2"/>
        <scheme val="minor"/>
      </rPr>
      <t>Alternative Security Mechanisms</t>
    </r>
  </si>
  <si>
    <r>
      <rPr>
        <sz val="10"/>
        <color rgb="FF231F20"/>
        <rFont val="Helvetica"/>
        <family val="2"/>
        <scheme val="minor"/>
      </rPr>
      <t>IA-1</t>
    </r>
  </si>
  <si>
    <t>Identification and Authentication Policy and Procedures</t>
  </si>
  <si>
    <r>
      <rPr>
        <sz val="10"/>
        <color rgb="FF231F20"/>
        <rFont val="Helvetica"/>
        <family val="2"/>
        <scheme val="minor"/>
      </rPr>
      <t>IA-2</t>
    </r>
  </si>
  <si>
    <t>Identification and Authentication (Organizational Users)</t>
  </si>
  <si>
    <r>
      <rPr>
        <sz val="10"/>
        <color rgb="FF231F20"/>
        <rFont val="Helvetica"/>
        <family val="2"/>
        <scheme val="minor"/>
      </rPr>
      <t>IA-3</t>
    </r>
  </si>
  <si>
    <r>
      <rPr>
        <sz val="10"/>
        <color rgb="FF231F20"/>
        <rFont val="Helvetica"/>
        <family val="2"/>
        <scheme val="minor"/>
      </rPr>
      <t>Device Identification and Authentication</t>
    </r>
  </si>
  <si>
    <r>
      <rPr>
        <sz val="10"/>
        <color rgb="FF231F20"/>
        <rFont val="Helvetica"/>
        <family val="2"/>
        <scheme val="minor"/>
      </rPr>
      <t>IA-4</t>
    </r>
  </si>
  <si>
    <r>
      <rPr>
        <sz val="10"/>
        <color rgb="FF231F20"/>
        <rFont val="Helvetica"/>
        <family val="2"/>
        <scheme val="minor"/>
      </rPr>
      <t>Identifier Management</t>
    </r>
  </si>
  <si>
    <r>
      <rPr>
        <sz val="10"/>
        <color rgb="FF231F20"/>
        <rFont val="Helvetica"/>
        <family val="2"/>
        <scheme val="minor"/>
      </rPr>
      <t>IA-5</t>
    </r>
  </si>
  <si>
    <r>
      <rPr>
        <sz val="10"/>
        <color rgb="FF231F20"/>
        <rFont val="Helvetica"/>
        <family val="2"/>
        <scheme val="minor"/>
      </rPr>
      <t>Authenticator Management</t>
    </r>
  </si>
  <si>
    <t>Password -Based Authentication: Enforces minimum complexity</t>
  </si>
  <si>
    <r>
      <rPr>
        <sz val="10"/>
        <color rgb="FF231F20"/>
        <rFont val="Helvetica"/>
        <family val="2"/>
        <scheme val="minor"/>
      </rPr>
      <t>IA-6</t>
    </r>
  </si>
  <si>
    <r>
      <rPr>
        <sz val="10"/>
        <color rgb="FF231F20"/>
        <rFont val="Helvetica"/>
        <family val="2"/>
        <scheme val="minor"/>
      </rPr>
      <t>Authenticator Feedback</t>
    </r>
  </si>
  <si>
    <r>
      <rPr>
        <sz val="10"/>
        <color rgb="FF231F20"/>
        <rFont val="Helvetica"/>
        <family val="2"/>
        <scheme val="minor"/>
      </rPr>
      <t>IA-7</t>
    </r>
  </si>
  <si>
    <r>
      <rPr>
        <sz val="10"/>
        <color rgb="FF231F20"/>
        <rFont val="Helvetica"/>
        <family val="2"/>
        <scheme val="minor"/>
      </rPr>
      <t>Cryptographic Module Authentication</t>
    </r>
  </si>
  <si>
    <r>
      <rPr>
        <sz val="10"/>
        <color rgb="FF231F20"/>
        <rFont val="Helvetica"/>
        <family val="2"/>
        <scheme val="minor"/>
      </rPr>
      <t>IA-8</t>
    </r>
  </si>
  <si>
    <r>
      <rPr>
        <sz val="10"/>
        <color rgb="FF231F20"/>
        <rFont val="Helvetica"/>
        <family val="2"/>
        <scheme val="minor"/>
      </rPr>
      <t>Identification and Authentication (Non- Organizational Users)</t>
    </r>
  </si>
  <si>
    <r>
      <rPr>
        <sz val="10"/>
        <color rgb="FF231F20"/>
        <rFont val="Helvetica"/>
        <family val="2"/>
        <scheme val="minor"/>
      </rPr>
      <t>IA-9</t>
    </r>
  </si>
  <si>
    <r>
      <rPr>
        <sz val="10"/>
        <color rgb="FF231F20"/>
        <rFont val="Helvetica"/>
        <family val="2"/>
        <scheme val="minor"/>
      </rPr>
      <t>Service Identification and Authentication</t>
    </r>
  </si>
  <si>
    <r>
      <rPr>
        <sz val="10"/>
        <color rgb="FF231F20"/>
        <rFont val="Helvetica"/>
        <family val="2"/>
        <scheme val="minor"/>
      </rPr>
      <t>IA-10</t>
    </r>
  </si>
  <si>
    <r>
      <rPr>
        <sz val="10"/>
        <color rgb="FF231F20"/>
        <rFont val="Helvetica"/>
        <family val="2"/>
        <scheme val="minor"/>
      </rPr>
      <t>Adaptive Identification and Authentication</t>
    </r>
  </si>
  <si>
    <r>
      <rPr>
        <sz val="10"/>
        <color rgb="FF231F20"/>
        <rFont val="Helvetica"/>
        <family val="2"/>
        <scheme val="minor"/>
      </rPr>
      <t>IA-11</t>
    </r>
  </si>
  <si>
    <r>
      <rPr>
        <sz val="10"/>
        <color rgb="FF231F20"/>
        <rFont val="Helvetica"/>
        <family val="2"/>
        <scheme val="minor"/>
      </rPr>
      <t>Re-authentication</t>
    </r>
  </si>
  <si>
    <r>
      <rPr>
        <sz val="10"/>
        <color rgb="FF231F20"/>
        <rFont val="Helvetica"/>
        <family val="2"/>
        <scheme val="minor"/>
      </rPr>
      <t>IR-1</t>
    </r>
  </si>
  <si>
    <r>
      <rPr>
        <sz val="10"/>
        <color rgb="FF231F20"/>
        <rFont val="Helvetica"/>
        <family val="2"/>
        <scheme val="minor"/>
      </rPr>
      <t>Incident Response Policy and Procedures</t>
    </r>
  </si>
  <si>
    <r>
      <rPr>
        <sz val="10"/>
        <color rgb="FF231F20"/>
        <rFont val="Helvetica"/>
        <family val="2"/>
        <scheme val="minor"/>
      </rPr>
      <t>IR-2</t>
    </r>
  </si>
  <si>
    <r>
      <rPr>
        <sz val="10"/>
        <color rgb="FF231F20"/>
        <rFont val="Helvetica"/>
        <family val="2"/>
        <scheme val="minor"/>
      </rPr>
      <t>Incident Response Training</t>
    </r>
  </si>
  <si>
    <r>
      <rPr>
        <sz val="10"/>
        <color rgb="FF231F20"/>
        <rFont val="Helvetica"/>
        <family val="2"/>
        <scheme val="minor"/>
      </rPr>
      <t>IR-3</t>
    </r>
  </si>
  <si>
    <r>
      <rPr>
        <sz val="10"/>
        <color rgb="FF231F20"/>
        <rFont val="Helvetica"/>
        <family val="2"/>
        <scheme val="minor"/>
      </rPr>
      <t>Incident Response Testing</t>
    </r>
  </si>
  <si>
    <r>
      <rPr>
        <sz val="10"/>
        <color rgb="FF231F20"/>
        <rFont val="Helvetica"/>
        <family val="2"/>
        <scheme val="minor"/>
      </rPr>
      <t>IR-4</t>
    </r>
  </si>
  <si>
    <r>
      <rPr>
        <sz val="10"/>
        <color rgb="FF231F20"/>
        <rFont val="Helvetica"/>
        <family val="2"/>
        <scheme val="minor"/>
      </rPr>
      <t>Incident Handling</t>
    </r>
  </si>
  <si>
    <r>
      <rPr>
        <sz val="10"/>
        <color rgb="FF231F20"/>
        <rFont val="Helvetica"/>
        <family val="2"/>
        <scheme val="minor"/>
      </rPr>
      <t>IR-5</t>
    </r>
  </si>
  <si>
    <r>
      <rPr>
        <sz val="10"/>
        <color rgb="FF231F20"/>
        <rFont val="Helvetica"/>
        <family val="2"/>
        <scheme val="minor"/>
      </rPr>
      <t>Incident Monitoring</t>
    </r>
  </si>
  <si>
    <r>
      <rPr>
        <sz val="10"/>
        <color rgb="FF231F20"/>
        <rFont val="Helvetica"/>
        <family val="2"/>
        <scheme val="minor"/>
      </rPr>
      <t>IR-6</t>
    </r>
  </si>
  <si>
    <r>
      <rPr>
        <sz val="10"/>
        <color rgb="FF231F20"/>
        <rFont val="Helvetica"/>
        <family val="2"/>
        <scheme val="minor"/>
      </rPr>
      <t>Incident Reporting</t>
    </r>
  </si>
  <si>
    <r>
      <rPr>
        <sz val="10"/>
        <color rgb="FF231F20"/>
        <rFont val="Helvetica"/>
        <family val="2"/>
        <scheme val="minor"/>
      </rPr>
      <t>IR-7</t>
    </r>
  </si>
  <si>
    <r>
      <rPr>
        <sz val="10"/>
        <color rgb="FF231F20"/>
        <rFont val="Helvetica"/>
        <family val="2"/>
        <scheme val="minor"/>
      </rPr>
      <t>Incident Response Assistance</t>
    </r>
  </si>
  <si>
    <r>
      <rPr>
        <sz val="10"/>
        <color rgb="FF231F20"/>
        <rFont val="Helvetica"/>
        <family val="2"/>
        <scheme val="minor"/>
      </rPr>
      <t>IR-8</t>
    </r>
  </si>
  <si>
    <r>
      <rPr>
        <sz val="10"/>
        <color rgb="FF231F20"/>
        <rFont val="Helvetica"/>
        <family val="2"/>
        <scheme val="minor"/>
      </rPr>
      <t>Incident Response Plan</t>
    </r>
  </si>
  <si>
    <r>
      <rPr>
        <sz val="10"/>
        <color rgb="FF231F20"/>
        <rFont val="Helvetica"/>
        <family val="2"/>
        <scheme val="minor"/>
      </rPr>
      <t>IR-9</t>
    </r>
  </si>
  <si>
    <r>
      <rPr>
        <sz val="10"/>
        <color rgb="FF231F20"/>
        <rFont val="Helvetica"/>
        <family val="2"/>
        <scheme val="minor"/>
      </rPr>
      <t>Information Spillage Response</t>
    </r>
  </si>
  <si>
    <r>
      <rPr>
        <sz val="10"/>
        <color rgb="FF231F20"/>
        <rFont val="Helvetica"/>
        <family val="2"/>
        <scheme val="minor"/>
      </rPr>
      <t>IR-10</t>
    </r>
  </si>
  <si>
    <t>Integrated Information Security Analysis Team</t>
  </si>
  <si>
    <r>
      <rPr>
        <sz val="10"/>
        <color rgb="FF231F20"/>
        <rFont val="Helvetica"/>
        <family val="2"/>
        <scheme val="minor"/>
      </rPr>
      <t>MA-1</t>
    </r>
  </si>
  <si>
    <r>
      <rPr>
        <sz val="10"/>
        <color rgb="FF231F20"/>
        <rFont val="Helvetica"/>
        <family val="2"/>
        <scheme val="minor"/>
      </rPr>
      <t>System Maintenance Policy and Procedures</t>
    </r>
  </si>
  <si>
    <r>
      <rPr>
        <sz val="10"/>
        <color rgb="FF231F20"/>
        <rFont val="Helvetica"/>
        <family val="2"/>
        <scheme val="minor"/>
      </rPr>
      <t>MA-2</t>
    </r>
  </si>
  <si>
    <r>
      <rPr>
        <sz val="10"/>
        <color rgb="FF231F20"/>
        <rFont val="Helvetica"/>
        <family val="2"/>
        <scheme val="minor"/>
      </rPr>
      <t>Controlled Maintenance</t>
    </r>
  </si>
  <si>
    <r>
      <rPr>
        <sz val="10"/>
        <color rgb="FF231F20"/>
        <rFont val="Helvetica"/>
        <family val="2"/>
        <scheme val="minor"/>
      </rPr>
      <t>MA-3</t>
    </r>
  </si>
  <si>
    <r>
      <rPr>
        <sz val="10"/>
        <color rgb="FF231F20"/>
        <rFont val="Helvetica"/>
        <family val="2"/>
        <scheme val="minor"/>
      </rPr>
      <t>Maintenance Tools</t>
    </r>
  </si>
  <si>
    <r>
      <rPr>
        <sz val="10"/>
        <color rgb="FF231F20"/>
        <rFont val="Helvetica"/>
        <family val="2"/>
        <scheme val="minor"/>
      </rPr>
      <t>MA-4</t>
    </r>
  </si>
  <si>
    <r>
      <rPr>
        <sz val="10"/>
        <color rgb="FF231F20"/>
        <rFont val="Helvetica"/>
        <family val="2"/>
        <scheme val="minor"/>
      </rPr>
      <t>Nonlocal Maintenance</t>
    </r>
  </si>
  <si>
    <r>
      <rPr>
        <sz val="10"/>
        <color rgb="FF231F20"/>
        <rFont val="Helvetica"/>
        <family val="2"/>
        <scheme val="minor"/>
      </rPr>
      <t>MA-5</t>
    </r>
  </si>
  <si>
    <r>
      <rPr>
        <sz val="10"/>
        <color rgb="FF231F20"/>
        <rFont val="Helvetica"/>
        <family val="2"/>
        <scheme val="minor"/>
      </rPr>
      <t>Maintenance Personnel</t>
    </r>
  </si>
  <si>
    <r>
      <rPr>
        <sz val="10"/>
        <color rgb="FF231F20"/>
        <rFont val="Helvetica"/>
        <family val="2"/>
        <scheme val="minor"/>
      </rPr>
      <t>MA-6</t>
    </r>
  </si>
  <si>
    <r>
      <rPr>
        <sz val="10"/>
        <color rgb="FF231F20"/>
        <rFont val="Helvetica"/>
        <family val="2"/>
        <scheme val="minor"/>
      </rPr>
      <t>Timely Maintenance</t>
    </r>
  </si>
  <si>
    <r>
      <rPr>
        <sz val="10"/>
        <color rgb="FF231F20"/>
        <rFont val="Helvetica"/>
        <family val="2"/>
        <scheme val="minor"/>
      </rPr>
      <t>MP-1</t>
    </r>
  </si>
  <si>
    <r>
      <rPr>
        <sz val="10"/>
        <color rgb="FF231F20"/>
        <rFont val="Helvetica"/>
        <family val="2"/>
        <scheme val="minor"/>
      </rPr>
      <t>Media Protection Policy and Procedures</t>
    </r>
  </si>
  <si>
    <r>
      <rPr>
        <sz val="10"/>
        <color rgb="FF231F20"/>
        <rFont val="Helvetica"/>
        <family val="2"/>
        <scheme val="minor"/>
      </rPr>
      <t>MP-2</t>
    </r>
  </si>
  <si>
    <r>
      <rPr>
        <sz val="10"/>
        <color rgb="FF231F20"/>
        <rFont val="Helvetica"/>
        <family val="2"/>
        <scheme val="minor"/>
      </rPr>
      <t>Media Access</t>
    </r>
  </si>
  <si>
    <r>
      <rPr>
        <sz val="10"/>
        <color rgb="FF231F20"/>
        <rFont val="Helvetica"/>
        <family val="2"/>
        <scheme val="minor"/>
      </rPr>
      <t>MP-3</t>
    </r>
  </si>
  <si>
    <r>
      <rPr>
        <sz val="10"/>
        <color rgb="FF231F20"/>
        <rFont val="Helvetica"/>
        <family val="2"/>
        <scheme val="minor"/>
      </rPr>
      <t>Media Marking</t>
    </r>
  </si>
  <si>
    <r>
      <rPr>
        <sz val="10"/>
        <color rgb="FF231F20"/>
        <rFont val="Helvetica"/>
        <family val="2"/>
        <scheme val="minor"/>
      </rPr>
      <t>MP-4</t>
    </r>
  </si>
  <si>
    <r>
      <rPr>
        <sz val="10"/>
        <color rgb="FF231F20"/>
        <rFont val="Helvetica"/>
        <family val="2"/>
        <scheme val="minor"/>
      </rPr>
      <t>Media Storage</t>
    </r>
  </si>
  <si>
    <r>
      <rPr>
        <sz val="10"/>
        <color rgb="FF231F20"/>
        <rFont val="Helvetica"/>
        <family val="2"/>
        <scheme val="minor"/>
      </rPr>
      <t>MP-5</t>
    </r>
  </si>
  <si>
    <r>
      <rPr>
        <sz val="10"/>
        <color rgb="FF231F20"/>
        <rFont val="Helvetica"/>
        <family val="2"/>
        <scheme val="minor"/>
      </rPr>
      <t>Media Transport</t>
    </r>
  </si>
  <si>
    <r>
      <rPr>
        <sz val="10"/>
        <color rgb="FF231F20"/>
        <rFont val="Helvetica"/>
        <family val="2"/>
        <scheme val="minor"/>
      </rPr>
      <t>MP-6</t>
    </r>
  </si>
  <si>
    <r>
      <rPr>
        <sz val="10"/>
        <color rgb="FF231F20"/>
        <rFont val="Helvetica"/>
        <family val="2"/>
        <scheme val="minor"/>
      </rPr>
      <t>Media Sanitization</t>
    </r>
  </si>
  <si>
    <r>
      <rPr>
        <sz val="10"/>
        <color rgb="FF231F20"/>
        <rFont val="Helvetica"/>
        <family val="2"/>
        <scheme val="minor"/>
      </rPr>
      <t>MP-7</t>
    </r>
  </si>
  <si>
    <r>
      <rPr>
        <sz val="10"/>
        <color rgb="FF231F20"/>
        <rFont val="Helvetica"/>
        <family val="2"/>
        <scheme val="minor"/>
      </rPr>
      <t>Media Use</t>
    </r>
  </si>
  <si>
    <r>
      <rPr>
        <sz val="10"/>
        <color rgb="FF231F20"/>
        <rFont val="Helvetica"/>
        <family val="2"/>
        <scheme val="minor"/>
      </rPr>
      <t>MP-8</t>
    </r>
  </si>
  <si>
    <r>
      <rPr>
        <sz val="10"/>
        <color rgb="FF231F20"/>
        <rFont val="Helvetica"/>
        <family val="2"/>
        <scheme val="minor"/>
      </rPr>
      <t>Media Downgrading</t>
    </r>
  </si>
  <si>
    <r>
      <rPr>
        <sz val="10"/>
        <color rgb="FF231F20"/>
        <rFont val="Helvetica"/>
        <family val="2"/>
        <scheme val="minor"/>
      </rPr>
      <t>PE-1</t>
    </r>
  </si>
  <si>
    <t>Physical and Environmental Protection Policy and Procedures</t>
  </si>
  <si>
    <r>
      <rPr>
        <sz val="10"/>
        <color rgb="FF231F20"/>
        <rFont val="Helvetica"/>
        <family val="2"/>
        <scheme val="minor"/>
      </rPr>
      <t>PE-2</t>
    </r>
  </si>
  <si>
    <r>
      <rPr>
        <sz val="10"/>
        <color rgb="FF231F20"/>
        <rFont val="Helvetica"/>
        <family val="2"/>
        <scheme val="minor"/>
      </rPr>
      <t>Physical Access Authorizations</t>
    </r>
  </si>
  <si>
    <r>
      <rPr>
        <sz val="10"/>
        <color rgb="FF231F20"/>
        <rFont val="Helvetica"/>
        <family val="2"/>
        <scheme val="minor"/>
      </rPr>
      <t>PE-3</t>
    </r>
  </si>
  <si>
    <r>
      <rPr>
        <sz val="10"/>
        <color rgb="FF231F20"/>
        <rFont val="Helvetica"/>
        <family val="2"/>
        <scheme val="minor"/>
      </rPr>
      <t>Physical Access Control</t>
    </r>
  </si>
  <si>
    <r>
      <rPr>
        <sz val="10"/>
        <color rgb="FF231F20"/>
        <rFont val="Helvetica"/>
        <family val="2"/>
        <scheme val="minor"/>
      </rPr>
      <t>PE-4</t>
    </r>
  </si>
  <si>
    <r>
      <rPr>
        <sz val="10"/>
        <color rgb="FF231F20"/>
        <rFont val="Helvetica"/>
        <family val="2"/>
        <scheme val="minor"/>
      </rPr>
      <t>Access Control for Transmission Medium</t>
    </r>
  </si>
  <si>
    <r>
      <rPr>
        <sz val="10"/>
        <color rgb="FF231F20"/>
        <rFont val="Helvetica"/>
        <family val="2"/>
        <scheme val="minor"/>
      </rPr>
      <t>PE-5</t>
    </r>
  </si>
  <si>
    <r>
      <rPr>
        <sz val="10"/>
        <color rgb="FF231F20"/>
        <rFont val="Helvetica"/>
        <family val="2"/>
        <scheme val="minor"/>
      </rPr>
      <t>Access Control for Output Devices</t>
    </r>
  </si>
  <si>
    <r>
      <rPr>
        <sz val="10"/>
        <color rgb="FF231F20"/>
        <rFont val="Helvetica"/>
        <family val="2"/>
        <scheme val="minor"/>
      </rPr>
      <t>PE-6</t>
    </r>
  </si>
  <si>
    <r>
      <rPr>
        <sz val="10"/>
        <color rgb="FF231F20"/>
        <rFont val="Helvetica"/>
        <family val="2"/>
        <scheme val="minor"/>
      </rPr>
      <t>Monitoring Physical Access</t>
    </r>
  </si>
  <si>
    <r>
      <rPr>
        <sz val="10"/>
        <color rgb="FF231F20"/>
        <rFont val="Helvetica"/>
        <family val="2"/>
        <scheme val="minor"/>
      </rPr>
      <t>PE-7</t>
    </r>
  </si>
  <si>
    <r>
      <rPr>
        <sz val="10"/>
        <color rgb="FF231F20"/>
        <rFont val="Helvetica"/>
        <family val="2"/>
        <scheme val="minor"/>
      </rPr>
      <t>PE-8</t>
    </r>
  </si>
  <si>
    <r>
      <rPr>
        <sz val="10"/>
        <color rgb="FF231F20"/>
        <rFont val="Helvetica"/>
        <family val="2"/>
        <scheme val="minor"/>
      </rPr>
      <t>Visitor Access Records</t>
    </r>
  </si>
  <si>
    <r>
      <rPr>
        <sz val="10"/>
        <color rgb="FF231F20"/>
        <rFont val="Helvetica"/>
        <family val="2"/>
        <scheme val="minor"/>
      </rPr>
      <t>PE-9</t>
    </r>
  </si>
  <si>
    <r>
      <rPr>
        <sz val="10"/>
        <color rgb="FF231F20"/>
        <rFont val="Helvetica"/>
        <family val="2"/>
        <scheme val="minor"/>
      </rPr>
      <t>Power Equipment and Cabling</t>
    </r>
  </si>
  <si>
    <r>
      <rPr>
        <sz val="10"/>
        <color rgb="FF231F20"/>
        <rFont val="Helvetica"/>
        <family val="2"/>
        <scheme val="minor"/>
      </rPr>
      <t>PE-10</t>
    </r>
  </si>
  <si>
    <r>
      <rPr>
        <sz val="10"/>
        <color rgb="FF231F20"/>
        <rFont val="Helvetica"/>
        <family val="2"/>
        <scheme val="minor"/>
      </rPr>
      <t>Emergency Shutoff</t>
    </r>
  </si>
  <si>
    <r>
      <rPr>
        <sz val="10"/>
        <color rgb="FF231F20"/>
        <rFont val="Helvetica"/>
        <family val="2"/>
        <scheme val="minor"/>
      </rPr>
      <t>PE-11</t>
    </r>
  </si>
  <si>
    <r>
      <rPr>
        <sz val="10"/>
        <color rgb="FF231F20"/>
        <rFont val="Helvetica"/>
        <family val="2"/>
        <scheme val="minor"/>
      </rPr>
      <t>Emergency Power</t>
    </r>
  </si>
  <si>
    <r>
      <rPr>
        <sz val="10"/>
        <color rgb="FF231F20"/>
        <rFont val="Helvetica"/>
        <family val="2"/>
        <scheme val="minor"/>
      </rPr>
      <t>PE-12</t>
    </r>
  </si>
  <si>
    <r>
      <rPr>
        <sz val="10"/>
        <color rgb="FF231F20"/>
        <rFont val="Helvetica"/>
        <family val="2"/>
        <scheme val="minor"/>
      </rPr>
      <t>Emergency Lighting</t>
    </r>
  </si>
  <si>
    <r>
      <rPr>
        <sz val="10"/>
        <color rgb="FF231F20"/>
        <rFont val="Helvetica"/>
        <family val="2"/>
        <scheme val="minor"/>
      </rPr>
      <t>PE-13</t>
    </r>
  </si>
  <si>
    <r>
      <rPr>
        <sz val="10"/>
        <color rgb="FF231F20"/>
        <rFont val="Helvetica"/>
        <family val="2"/>
        <scheme val="minor"/>
      </rPr>
      <t>Fire Protection</t>
    </r>
  </si>
  <si>
    <r>
      <rPr>
        <sz val="10"/>
        <color rgb="FF231F20"/>
        <rFont val="Helvetica"/>
        <family val="2"/>
        <scheme val="minor"/>
      </rPr>
      <t>PE-14</t>
    </r>
  </si>
  <si>
    <r>
      <rPr>
        <sz val="10"/>
        <color rgb="FF231F20"/>
        <rFont val="Helvetica"/>
        <family val="2"/>
        <scheme val="minor"/>
      </rPr>
      <t>Temperature and Humidity Controls</t>
    </r>
  </si>
  <si>
    <r>
      <rPr>
        <sz val="10"/>
        <color rgb="FF231F20"/>
        <rFont val="Helvetica"/>
        <family val="2"/>
        <scheme val="minor"/>
      </rPr>
      <t>PE-15</t>
    </r>
  </si>
  <si>
    <r>
      <rPr>
        <sz val="10"/>
        <color rgb="FF231F20"/>
        <rFont val="Helvetica"/>
        <family val="2"/>
        <scheme val="minor"/>
      </rPr>
      <t>Water Damage Protection</t>
    </r>
  </si>
  <si>
    <r>
      <rPr>
        <sz val="10"/>
        <color rgb="FF231F20"/>
        <rFont val="Helvetica"/>
        <family val="2"/>
        <scheme val="minor"/>
      </rPr>
      <t>PE-16</t>
    </r>
  </si>
  <si>
    <r>
      <rPr>
        <sz val="10"/>
        <color rgb="FF231F20"/>
        <rFont val="Helvetica"/>
        <family val="2"/>
        <scheme val="minor"/>
      </rPr>
      <t>Delivery and Removal</t>
    </r>
  </si>
  <si>
    <r>
      <rPr>
        <sz val="10"/>
        <color rgb="FF231F20"/>
        <rFont val="Helvetica"/>
        <family val="2"/>
        <scheme val="minor"/>
      </rPr>
      <t>PE-17</t>
    </r>
  </si>
  <si>
    <r>
      <rPr>
        <sz val="10"/>
        <color rgb="FF231F20"/>
        <rFont val="Helvetica"/>
        <family val="2"/>
        <scheme val="minor"/>
      </rPr>
      <t>Alternate Work Site</t>
    </r>
  </si>
  <si>
    <r>
      <rPr>
        <sz val="10"/>
        <color rgb="FF231F20"/>
        <rFont val="Helvetica"/>
        <family val="2"/>
        <scheme val="minor"/>
      </rPr>
      <t>PE-18</t>
    </r>
  </si>
  <si>
    <r>
      <rPr>
        <sz val="10"/>
        <color rgb="FF231F20"/>
        <rFont val="Helvetica"/>
        <family val="2"/>
        <scheme val="minor"/>
      </rPr>
      <t>Location of Information System Components</t>
    </r>
  </si>
  <si>
    <r>
      <rPr>
        <sz val="10"/>
        <color rgb="FF231F20"/>
        <rFont val="Helvetica"/>
        <family val="2"/>
        <scheme val="minor"/>
      </rPr>
      <t>PE-19</t>
    </r>
  </si>
  <si>
    <r>
      <rPr>
        <sz val="10"/>
        <color rgb="FF231F20"/>
        <rFont val="Helvetica"/>
        <family val="2"/>
        <scheme val="minor"/>
      </rPr>
      <t>Information Leakage</t>
    </r>
  </si>
  <si>
    <r>
      <rPr>
        <sz val="10"/>
        <color rgb="FF231F20"/>
        <rFont val="Helvetica"/>
        <family val="2"/>
        <scheme val="minor"/>
      </rPr>
      <t>PE-20</t>
    </r>
  </si>
  <si>
    <r>
      <rPr>
        <sz val="10"/>
        <color rgb="FF231F20"/>
        <rFont val="Helvetica"/>
        <family val="2"/>
        <scheme val="minor"/>
      </rPr>
      <t>Asset Monitoring and Tracking</t>
    </r>
  </si>
  <si>
    <r>
      <rPr>
        <sz val="10"/>
        <color rgb="FF231F20"/>
        <rFont val="Helvetica"/>
        <family val="2"/>
        <scheme val="minor"/>
      </rPr>
      <t>PL-1</t>
    </r>
  </si>
  <si>
    <r>
      <rPr>
        <sz val="10"/>
        <color rgb="FF231F20"/>
        <rFont val="Helvetica"/>
        <family val="2"/>
        <scheme val="minor"/>
      </rPr>
      <t>Security Planning Policy and Procedures</t>
    </r>
  </si>
  <si>
    <r>
      <rPr>
        <sz val="10"/>
        <color rgb="FF231F20"/>
        <rFont val="Helvetica"/>
        <family val="2"/>
        <scheme val="minor"/>
      </rPr>
      <t>PL-2</t>
    </r>
  </si>
  <si>
    <r>
      <rPr>
        <sz val="10"/>
        <color rgb="FF231F20"/>
        <rFont val="Helvetica"/>
        <family val="2"/>
        <scheme val="minor"/>
      </rPr>
      <t>System Security Plan</t>
    </r>
  </si>
  <si>
    <r>
      <rPr>
        <sz val="10"/>
        <color rgb="FF231F20"/>
        <rFont val="Helvetica"/>
        <family val="2"/>
        <scheme val="minor"/>
      </rPr>
      <t>PL-3</t>
    </r>
  </si>
  <si>
    <r>
      <rPr>
        <sz val="10"/>
        <color rgb="FF231F20"/>
        <rFont val="Helvetica"/>
        <family val="2"/>
        <scheme val="minor"/>
      </rPr>
      <t>PL-4</t>
    </r>
  </si>
  <si>
    <r>
      <rPr>
        <sz val="10"/>
        <color rgb="FF231F20"/>
        <rFont val="Helvetica"/>
        <family val="2"/>
        <scheme val="minor"/>
      </rPr>
      <t>Rules of Behavior</t>
    </r>
  </si>
  <si>
    <r>
      <rPr>
        <sz val="10"/>
        <color rgb="FF231F20"/>
        <rFont val="Helvetica"/>
        <family val="2"/>
        <scheme val="minor"/>
      </rPr>
      <t>PL-5</t>
    </r>
  </si>
  <si>
    <r>
      <rPr>
        <sz val="10"/>
        <color rgb="FF231F20"/>
        <rFont val="Helvetica"/>
        <family val="2"/>
        <scheme val="minor"/>
      </rPr>
      <t>PL-6</t>
    </r>
  </si>
  <si>
    <r>
      <rPr>
        <sz val="10"/>
        <color rgb="FF231F20"/>
        <rFont val="Helvetica"/>
        <family val="2"/>
        <scheme val="minor"/>
      </rPr>
      <t>PL-7</t>
    </r>
  </si>
  <si>
    <r>
      <rPr>
        <sz val="10"/>
        <color rgb="FF231F20"/>
        <rFont val="Helvetica"/>
        <family val="2"/>
        <scheme val="minor"/>
      </rPr>
      <t>Security Concept of Operations</t>
    </r>
  </si>
  <si>
    <r>
      <rPr>
        <sz val="10"/>
        <color rgb="FF231F20"/>
        <rFont val="Helvetica"/>
        <family val="2"/>
        <scheme val="minor"/>
      </rPr>
      <t>PL-8</t>
    </r>
  </si>
  <si>
    <r>
      <rPr>
        <sz val="10"/>
        <color rgb="FF231F20"/>
        <rFont val="Helvetica"/>
        <family val="2"/>
        <scheme val="minor"/>
      </rPr>
      <t>Information Security Architecture</t>
    </r>
  </si>
  <si>
    <r>
      <rPr>
        <sz val="10"/>
        <color rgb="FF231F20"/>
        <rFont val="Helvetica"/>
        <family val="2"/>
        <scheme val="minor"/>
      </rPr>
      <t>PL-9</t>
    </r>
  </si>
  <si>
    <r>
      <rPr>
        <sz val="10"/>
        <color rgb="FF231F20"/>
        <rFont val="Helvetica"/>
        <family val="2"/>
        <scheme val="minor"/>
      </rPr>
      <t>Central Management</t>
    </r>
  </si>
  <si>
    <r>
      <rPr>
        <sz val="10"/>
        <color rgb="FF231F20"/>
        <rFont val="Helvetica"/>
        <family val="2"/>
        <scheme val="minor"/>
      </rPr>
      <t>PS-1</t>
    </r>
  </si>
  <si>
    <r>
      <rPr>
        <sz val="10"/>
        <color rgb="FF231F20"/>
        <rFont val="Helvetica"/>
        <family val="2"/>
        <scheme val="minor"/>
      </rPr>
      <t>Personnel Security Policy and Procedures</t>
    </r>
  </si>
  <si>
    <r>
      <rPr>
        <sz val="10"/>
        <color rgb="FF231F20"/>
        <rFont val="Helvetica"/>
        <family val="2"/>
        <scheme val="minor"/>
      </rPr>
      <t>PS-2</t>
    </r>
  </si>
  <si>
    <r>
      <rPr>
        <sz val="10"/>
        <color rgb="FF231F20"/>
        <rFont val="Helvetica"/>
        <family val="2"/>
        <scheme val="minor"/>
      </rPr>
      <t>Position Risk Designation</t>
    </r>
  </si>
  <si>
    <r>
      <rPr>
        <sz val="10"/>
        <color rgb="FF231F20"/>
        <rFont val="Helvetica"/>
        <family val="2"/>
        <scheme val="minor"/>
      </rPr>
      <t>PS-3</t>
    </r>
  </si>
  <si>
    <r>
      <rPr>
        <sz val="10"/>
        <color rgb="FF231F20"/>
        <rFont val="Helvetica"/>
        <family val="2"/>
        <scheme val="minor"/>
      </rPr>
      <t>Personnel Screening</t>
    </r>
  </si>
  <si>
    <r>
      <rPr>
        <sz val="10"/>
        <color rgb="FF231F20"/>
        <rFont val="Helvetica"/>
        <family val="2"/>
        <scheme val="minor"/>
      </rPr>
      <t>PS-4</t>
    </r>
  </si>
  <si>
    <r>
      <rPr>
        <sz val="10"/>
        <color rgb="FF231F20"/>
        <rFont val="Helvetica"/>
        <family val="2"/>
        <scheme val="minor"/>
      </rPr>
      <t>Personnel Termination</t>
    </r>
  </si>
  <si>
    <r>
      <rPr>
        <sz val="10"/>
        <color rgb="FF231F20"/>
        <rFont val="Helvetica"/>
        <family val="2"/>
        <scheme val="minor"/>
      </rPr>
      <t>PS-5</t>
    </r>
  </si>
  <si>
    <r>
      <rPr>
        <sz val="10"/>
        <color rgb="FF231F20"/>
        <rFont val="Helvetica"/>
        <family val="2"/>
        <scheme val="minor"/>
      </rPr>
      <t>Personnel Transfer</t>
    </r>
  </si>
  <si>
    <r>
      <rPr>
        <sz val="10"/>
        <color rgb="FF231F20"/>
        <rFont val="Helvetica"/>
        <family val="2"/>
        <scheme val="minor"/>
      </rPr>
      <t>PS-6</t>
    </r>
  </si>
  <si>
    <r>
      <rPr>
        <sz val="10"/>
        <color rgb="FF231F20"/>
        <rFont val="Helvetica"/>
        <family val="2"/>
        <scheme val="minor"/>
      </rPr>
      <t>Access Agreements</t>
    </r>
  </si>
  <si>
    <r>
      <rPr>
        <sz val="10"/>
        <color rgb="FF231F20"/>
        <rFont val="Helvetica"/>
        <family val="2"/>
        <scheme val="minor"/>
      </rPr>
      <t>PS-7</t>
    </r>
  </si>
  <si>
    <r>
      <rPr>
        <sz val="10"/>
        <color rgb="FF231F20"/>
        <rFont val="Helvetica"/>
        <family val="2"/>
        <scheme val="minor"/>
      </rPr>
      <t>Third-Party Personnel Security</t>
    </r>
  </si>
  <si>
    <r>
      <rPr>
        <sz val="10"/>
        <color rgb="FF231F20"/>
        <rFont val="Helvetica"/>
        <family val="2"/>
        <scheme val="minor"/>
      </rPr>
      <t>PS-8</t>
    </r>
  </si>
  <si>
    <r>
      <rPr>
        <sz val="10"/>
        <color rgb="FF231F20"/>
        <rFont val="Helvetica"/>
        <family val="2"/>
        <scheme val="minor"/>
      </rPr>
      <t>Personnel Sanctions</t>
    </r>
  </si>
  <si>
    <r>
      <rPr>
        <sz val="10"/>
        <color rgb="FF231F20"/>
        <rFont val="Helvetica"/>
        <family val="2"/>
        <scheme val="minor"/>
      </rPr>
      <t>RA-1</t>
    </r>
  </si>
  <si>
    <r>
      <rPr>
        <sz val="10"/>
        <color rgb="FF231F20"/>
        <rFont val="Helvetica"/>
        <family val="2"/>
        <scheme val="minor"/>
      </rPr>
      <t>Risk Assessment Policy and Procedures</t>
    </r>
  </si>
  <si>
    <r>
      <rPr>
        <sz val="10"/>
        <color rgb="FF231F20"/>
        <rFont val="Helvetica"/>
        <family val="2"/>
        <scheme val="minor"/>
      </rPr>
      <t>RA-2</t>
    </r>
  </si>
  <si>
    <r>
      <rPr>
        <sz val="10"/>
        <color rgb="FF231F20"/>
        <rFont val="Helvetica"/>
        <family val="2"/>
        <scheme val="minor"/>
      </rPr>
      <t>Security Categorization</t>
    </r>
  </si>
  <si>
    <r>
      <rPr>
        <sz val="10"/>
        <color rgb="FF231F20"/>
        <rFont val="Helvetica"/>
        <family val="2"/>
        <scheme val="minor"/>
      </rPr>
      <t>RA-3</t>
    </r>
  </si>
  <si>
    <r>
      <rPr>
        <sz val="10"/>
        <color rgb="FF231F20"/>
        <rFont val="Helvetica"/>
        <family val="2"/>
        <scheme val="minor"/>
      </rPr>
      <t>Risk Assessment</t>
    </r>
  </si>
  <si>
    <r>
      <rPr>
        <sz val="10"/>
        <color rgb="FF231F20"/>
        <rFont val="Helvetica"/>
        <family val="2"/>
        <scheme val="minor"/>
      </rPr>
      <t>RA-4</t>
    </r>
  </si>
  <si>
    <r>
      <rPr>
        <sz val="10"/>
        <color rgb="FF231F20"/>
        <rFont val="Helvetica"/>
        <family val="2"/>
        <scheme val="minor"/>
      </rPr>
      <t>RA-5</t>
    </r>
  </si>
  <si>
    <r>
      <rPr>
        <sz val="10"/>
        <color rgb="FF231F20"/>
        <rFont val="Helvetica"/>
        <family val="2"/>
        <scheme val="minor"/>
      </rPr>
      <t>Vulnerability Scanning</t>
    </r>
  </si>
  <si>
    <r>
      <rPr>
        <sz val="10"/>
        <color rgb="FF231F20"/>
        <rFont val="Helvetica"/>
        <family val="2"/>
        <scheme val="minor"/>
      </rPr>
      <t>RA-6</t>
    </r>
  </si>
  <si>
    <t>Technical Surveillance Countermeasures Survey</t>
  </si>
  <si>
    <r>
      <rPr>
        <sz val="10"/>
        <color rgb="FF231F20"/>
        <rFont val="Helvetica"/>
        <family val="2"/>
        <scheme val="minor"/>
      </rPr>
      <t>SA-1</t>
    </r>
  </si>
  <si>
    <t>System and Services Acquisition Policy and Procedures</t>
  </si>
  <si>
    <r>
      <rPr>
        <sz val="10"/>
        <color rgb="FF231F20"/>
        <rFont val="Helvetica"/>
        <family val="2"/>
        <scheme val="minor"/>
      </rPr>
      <t>SA-2</t>
    </r>
  </si>
  <si>
    <r>
      <rPr>
        <sz val="10"/>
        <color rgb="FF231F20"/>
        <rFont val="Helvetica"/>
        <family val="2"/>
        <scheme val="minor"/>
      </rPr>
      <t>Allocation of Resources</t>
    </r>
  </si>
  <si>
    <r>
      <rPr>
        <sz val="10"/>
        <color rgb="FF231F20"/>
        <rFont val="Helvetica"/>
        <family val="2"/>
        <scheme val="minor"/>
      </rPr>
      <t>SA-3</t>
    </r>
  </si>
  <si>
    <r>
      <rPr>
        <sz val="10"/>
        <color rgb="FF231F20"/>
        <rFont val="Helvetica"/>
        <family val="2"/>
        <scheme val="minor"/>
      </rPr>
      <t>System Development Life Cycle</t>
    </r>
  </si>
  <si>
    <r>
      <rPr>
        <sz val="10"/>
        <color rgb="FF231F20"/>
        <rFont val="Helvetica"/>
        <family val="2"/>
        <scheme val="minor"/>
      </rPr>
      <t>SA-4</t>
    </r>
  </si>
  <si>
    <r>
      <rPr>
        <sz val="10"/>
        <color rgb="FF231F20"/>
        <rFont val="Helvetica"/>
        <family val="2"/>
        <scheme val="minor"/>
      </rPr>
      <t>Acquisition Process</t>
    </r>
  </si>
  <si>
    <r>
      <rPr>
        <sz val="10"/>
        <color rgb="FF231F20"/>
        <rFont val="Helvetica"/>
        <family val="2"/>
        <scheme val="minor"/>
      </rPr>
      <t>SA-5</t>
    </r>
  </si>
  <si>
    <r>
      <rPr>
        <sz val="10"/>
        <color rgb="FF231F20"/>
        <rFont val="Helvetica"/>
        <family val="2"/>
        <scheme val="minor"/>
      </rPr>
      <t>Information System Documentation</t>
    </r>
  </si>
  <si>
    <r>
      <rPr>
        <sz val="10"/>
        <color rgb="FF231F20"/>
        <rFont val="Helvetica"/>
        <family val="2"/>
        <scheme val="minor"/>
      </rPr>
      <t>SA-6</t>
    </r>
  </si>
  <si>
    <r>
      <rPr>
        <sz val="10"/>
        <color rgb="FF231F20"/>
        <rFont val="Helvetica"/>
        <family val="2"/>
        <scheme val="minor"/>
      </rPr>
      <t>SA-7</t>
    </r>
  </si>
  <si>
    <r>
      <rPr>
        <sz val="10"/>
        <color rgb="FF231F20"/>
        <rFont val="Helvetica"/>
        <family val="2"/>
        <scheme val="minor"/>
      </rPr>
      <t>SA-8</t>
    </r>
  </si>
  <si>
    <r>
      <rPr>
        <sz val="10"/>
        <color rgb="FF231F20"/>
        <rFont val="Helvetica"/>
        <family val="2"/>
        <scheme val="minor"/>
      </rPr>
      <t>Security Engineering Principles</t>
    </r>
  </si>
  <si>
    <r>
      <rPr>
        <sz val="10"/>
        <color rgb="FF231F20"/>
        <rFont val="Helvetica"/>
        <family val="2"/>
        <scheme val="minor"/>
      </rPr>
      <t>SA-9</t>
    </r>
  </si>
  <si>
    <r>
      <rPr>
        <sz val="10"/>
        <color rgb="FF231F20"/>
        <rFont val="Helvetica"/>
        <family val="2"/>
        <scheme val="minor"/>
      </rPr>
      <t>External Information System Services</t>
    </r>
  </si>
  <si>
    <r>
      <rPr>
        <sz val="10"/>
        <color rgb="FF231F20"/>
        <rFont val="Helvetica"/>
        <family val="2"/>
        <scheme val="minor"/>
      </rPr>
      <t>SA-10</t>
    </r>
  </si>
  <si>
    <r>
      <rPr>
        <sz val="10"/>
        <color rgb="FF231F20"/>
        <rFont val="Helvetica"/>
        <family val="2"/>
        <scheme val="minor"/>
      </rPr>
      <t>Developer Configuration Management</t>
    </r>
  </si>
  <si>
    <r>
      <rPr>
        <sz val="10"/>
        <color rgb="FF231F20"/>
        <rFont val="Helvetica"/>
        <family val="2"/>
        <scheme val="minor"/>
      </rPr>
      <t>SA-11</t>
    </r>
  </si>
  <si>
    <r>
      <rPr>
        <sz val="10"/>
        <color rgb="FF231F20"/>
        <rFont val="Helvetica"/>
        <family val="2"/>
        <scheme val="minor"/>
      </rPr>
      <t>Developer Security Testing and Evaluation</t>
    </r>
  </si>
  <si>
    <r>
      <rPr>
        <sz val="10"/>
        <color rgb="FF231F20"/>
        <rFont val="Helvetica"/>
        <family val="2"/>
        <scheme val="minor"/>
      </rPr>
      <t>SA-12</t>
    </r>
  </si>
  <si>
    <r>
      <rPr>
        <sz val="10"/>
        <color rgb="FF231F20"/>
        <rFont val="Helvetica"/>
        <family val="2"/>
        <scheme val="minor"/>
      </rPr>
      <t>Supply Chain Protection</t>
    </r>
  </si>
  <si>
    <r>
      <rPr>
        <sz val="10"/>
        <color rgb="FF231F20"/>
        <rFont val="Helvetica"/>
        <family val="2"/>
        <scheme val="minor"/>
      </rPr>
      <t>SA-13</t>
    </r>
  </si>
  <si>
    <r>
      <rPr>
        <sz val="10"/>
        <color rgb="FF231F20"/>
        <rFont val="Helvetica"/>
        <family val="2"/>
        <scheme val="minor"/>
      </rPr>
      <t>Trustworthiness</t>
    </r>
  </si>
  <si>
    <r>
      <rPr>
        <sz val="10"/>
        <color rgb="FF231F20"/>
        <rFont val="Helvetica"/>
        <family val="2"/>
        <scheme val="minor"/>
      </rPr>
      <t>SA-14</t>
    </r>
  </si>
  <si>
    <r>
      <rPr>
        <sz val="10"/>
        <color rgb="FF231F20"/>
        <rFont val="Helvetica"/>
        <family val="2"/>
        <scheme val="minor"/>
      </rPr>
      <t>Criticality Analysis</t>
    </r>
  </si>
  <si>
    <r>
      <rPr>
        <sz val="10"/>
        <color rgb="FF231F20"/>
        <rFont val="Helvetica"/>
        <family val="2"/>
        <scheme val="minor"/>
      </rPr>
      <t>SA-15</t>
    </r>
  </si>
  <si>
    <t>Development Process, Standards, and Tools</t>
  </si>
  <si>
    <r>
      <rPr>
        <sz val="10"/>
        <color rgb="FF231F20"/>
        <rFont val="Helvetica"/>
        <family val="2"/>
        <scheme val="minor"/>
      </rPr>
      <t>SA-16</t>
    </r>
  </si>
  <si>
    <r>
      <rPr>
        <sz val="10"/>
        <color rgb="FF231F20"/>
        <rFont val="Helvetica"/>
        <family val="2"/>
        <scheme val="minor"/>
      </rPr>
      <t>Developer-Provided Training</t>
    </r>
  </si>
  <si>
    <r>
      <rPr>
        <sz val="10"/>
        <color rgb="FF231F20"/>
        <rFont val="Helvetica"/>
        <family val="2"/>
        <scheme val="minor"/>
      </rPr>
      <t>SA-17</t>
    </r>
  </si>
  <si>
    <r>
      <rPr>
        <sz val="10"/>
        <color rgb="FF231F20"/>
        <rFont val="Helvetica"/>
        <family val="2"/>
        <scheme val="minor"/>
      </rPr>
      <t>Developer Security Architecture and Design</t>
    </r>
  </si>
  <si>
    <r>
      <rPr>
        <sz val="10"/>
        <color rgb="FF231F20"/>
        <rFont val="Helvetica"/>
        <family val="2"/>
        <scheme val="minor"/>
      </rPr>
      <t>SA-18</t>
    </r>
  </si>
  <si>
    <r>
      <rPr>
        <sz val="10"/>
        <color rgb="FF231F20"/>
        <rFont val="Helvetica"/>
        <family val="2"/>
        <scheme val="minor"/>
      </rPr>
      <t>Tamper Resistance and Detection</t>
    </r>
  </si>
  <si>
    <r>
      <rPr>
        <sz val="10"/>
        <color rgb="FF231F20"/>
        <rFont val="Helvetica"/>
        <family val="2"/>
        <scheme val="minor"/>
      </rPr>
      <t>SA-19</t>
    </r>
  </si>
  <si>
    <r>
      <rPr>
        <sz val="10"/>
        <color rgb="FF231F20"/>
        <rFont val="Helvetica"/>
        <family val="2"/>
        <scheme val="minor"/>
      </rPr>
      <t>Component Authenticity</t>
    </r>
  </si>
  <si>
    <r>
      <rPr>
        <sz val="10"/>
        <color rgb="FF231F20"/>
        <rFont val="Helvetica"/>
        <family val="2"/>
        <scheme val="minor"/>
      </rPr>
      <t>SA-20</t>
    </r>
  </si>
  <si>
    <t>Customized Development of Critical Components</t>
  </si>
  <si>
    <r>
      <rPr>
        <sz val="10"/>
        <color rgb="FF231F20"/>
        <rFont val="Helvetica"/>
        <family val="2"/>
        <scheme val="minor"/>
      </rPr>
      <t>SA-21</t>
    </r>
  </si>
  <si>
    <r>
      <rPr>
        <sz val="10"/>
        <color rgb="FF231F20"/>
        <rFont val="Helvetica"/>
        <family val="2"/>
        <scheme val="minor"/>
      </rPr>
      <t>Developer Screening</t>
    </r>
  </si>
  <si>
    <r>
      <rPr>
        <sz val="10"/>
        <color rgb="FF231F20"/>
        <rFont val="Helvetica"/>
        <family val="2"/>
        <scheme val="minor"/>
      </rPr>
      <t>SA-22</t>
    </r>
  </si>
  <si>
    <r>
      <rPr>
        <sz val="10"/>
        <color rgb="FF231F20"/>
        <rFont val="Helvetica"/>
        <family val="2"/>
        <scheme val="minor"/>
      </rPr>
      <t>Unsupported System Components</t>
    </r>
  </si>
  <si>
    <r>
      <rPr>
        <sz val="10"/>
        <color rgb="FF231F20"/>
        <rFont val="Helvetica"/>
        <family val="2"/>
        <scheme val="minor"/>
      </rPr>
      <t>SC-1</t>
    </r>
  </si>
  <si>
    <t>System and Communications Protection Policy and Procedures</t>
  </si>
  <si>
    <r>
      <rPr>
        <sz val="10"/>
        <color rgb="FF231F20"/>
        <rFont val="Helvetica"/>
        <family val="2"/>
        <scheme val="minor"/>
      </rPr>
      <t>SC-2</t>
    </r>
  </si>
  <si>
    <r>
      <rPr>
        <sz val="10"/>
        <color rgb="FF231F20"/>
        <rFont val="Helvetica"/>
        <family val="2"/>
        <scheme val="minor"/>
      </rPr>
      <t>Application Partitioning</t>
    </r>
  </si>
  <si>
    <r>
      <rPr>
        <sz val="10"/>
        <color rgb="FF231F20"/>
        <rFont val="Helvetica"/>
        <family val="2"/>
        <scheme val="minor"/>
      </rPr>
      <t>SC-3</t>
    </r>
  </si>
  <si>
    <r>
      <rPr>
        <sz val="10"/>
        <color rgb="FF231F20"/>
        <rFont val="Helvetica"/>
        <family val="2"/>
        <scheme val="minor"/>
      </rPr>
      <t>Security Function Isolation</t>
    </r>
  </si>
  <si>
    <r>
      <rPr>
        <sz val="10"/>
        <color rgb="FF231F20"/>
        <rFont val="Helvetica"/>
        <family val="2"/>
        <scheme val="minor"/>
      </rPr>
      <t>SC-4</t>
    </r>
  </si>
  <si>
    <r>
      <rPr>
        <sz val="10"/>
        <color rgb="FF231F20"/>
        <rFont val="Helvetica"/>
        <family val="2"/>
        <scheme val="minor"/>
      </rPr>
      <t>Information in Shared Resources</t>
    </r>
  </si>
  <si>
    <r>
      <rPr>
        <sz val="10"/>
        <color rgb="FF231F20"/>
        <rFont val="Helvetica"/>
        <family val="2"/>
        <scheme val="minor"/>
      </rPr>
      <t>SC-5</t>
    </r>
  </si>
  <si>
    <r>
      <rPr>
        <sz val="10"/>
        <color rgb="FF231F20"/>
        <rFont val="Helvetica"/>
        <family val="2"/>
        <scheme val="minor"/>
      </rPr>
      <t>Denial of Service Protection</t>
    </r>
  </si>
  <si>
    <r>
      <rPr>
        <sz val="10"/>
        <color rgb="FF231F20"/>
        <rFont val="Helvetica"/>
        <family val="2"/>
        <scheme val="minor"/>
      </rPr>
      <t>SC-6</t>
    </r>
  </si>
  <si>
    <r>
      <rPr>
        <sz val="10"/>
        <color rgb="FF231F20"/>
        <rFont val="Helvetica"/>
        <family val="2"/>
        <scheme val="minor"/>
      </rPr>
      <t>Resource Availability</t>
    </r>
  </si>
  <si>
    <r>
      <rPr>
        <sz val="10"/>
        <color rgb="FF231F20"/>
        <rFont val="Helvetica"/>
        <family val="2"/>
        <scheme val="minor"/>
      </rPr>
      <t>SC-7</t>
    </r>
  </si>
  <si>
    <r>
      <rPr>
        <sz val="10"/>
        <color rgb="FF231F20"/>
        <rFont val="Helvetica"/>
        <family val="2"/>
        <scheme val="minor"/>
      </rPr>
      <t>Boundary Protection</t>
    </r>
  </si>
  <si>
    <r>
      <rPr>
        <sz val="10"/>
        <color rgb="FF231F20"/>
        <rFont val="Helvetica"/>
        <family val="2"/>
        <scheme val="minor"/>
      </rPr>
      <t>SC-8</t>
    </r>
  </si>
  <si>
    <r>
      <rPr>
        <sz val="10"/>
        <color rgb="FF231F20"/>
        <rFont val="Helvetica"/>
        <family val="2"/>
        <scheme val="minor"/>
      </rPr>
      <t>Transmission Confidentiality and Integrity</t>
    </r>
  </si>
  <si>
    <r>
      <rPr>
        <sz val="10"/>
        <color rgb="FF231F20"/>
        <rFont val="Helvetica"/>
        <family val="2"/>
        <scheme val="minor"/>
      </rPr>
      <t>SC-9</t>
    </r>
  </si>
  <si>
    <r>
      <rPr>
        <sz val="10"/>
        <color rgb="FF231F20"/>
        <rFont val="Helvetica"/>
        <family val="2"/>
        <scheme val="minor"/>
      </rPr>
      <t>SC-10</t>
    </r>
  </si>
  <si>
    <r>
      <rPr>
        <sz val="10"/>
        <color rgb="FF231F20"/>
        <rFont val="Helvetica"/>
        <family val="2"/>
        <scheme val="minor"/>
      </rPr>
      <t>Network Disconnect</t>
    </r>
  </si>
  <si>
    <r>
      <rPr>
        <sz val="10"/>
        <color rgb="FF231F20"/>
        <rFont val="Helvetica"/>
        <family val="2"/>
        <scheme val="minor"/>
      </rPr>
      <t>SC-11</t>
    </r>
  </si>
  <si>
    <r>
      <rPr>
        <sz val="10"/>
        <color rgb="FF231F20"/>
        <rFont val="Helvetica"/>
        <family val="2"/>
        <scheme val="minor"/>
      </rPr>
      <t>Trusted Path</t>
    </r>
  </si>
  <si>
    <r>
      <rPr>
        <sz val="10"/>
        <color rgb="FF231F20"/>
        <rFont val="Helvetica"/>
        <family val="2"/>
        <scheme val="minor"/>
      </rPr>
      <t>SC-12</t>
    </r>
  </si>
  <si>
    <t>Cryptographic Key Establishment and Management</t>
  </si>
  <si>
    <r>
      <rPr>
        <sz val="10"/>
        <color rgb="FF231F20"/>
        <rFont val="Helvetica"/>
        <family val="2"/>
        <scheme val="minor"/>
      </rPr>
      <t>SC-13</t>
    </r>
  </si>
  <si>
    <r>
      <rPr>
        <sz val="10"/>
        <color rgb="FF231F20"/>
        <rFont val="Helvetica"/>
        <family val="2"/>
        <scheme val="minor"/>
      </rPr>
      <t>Cryptographic Protection</t>
    </r>
  </si>
  <si>
    <r>
      <rPr>
        <sz val="10"/>
        <color rgb="FF231F20"/>
        <rFont val="Helvetica"/>
        <family val="2"/>
        <scheme val="minor"/>
      </rPr>
      <t>SC-14</t>
    </r>
  </si>
  <si>
    <r>
      <rPr>
        <sz val="10"/>
        <color rgb="FF231F20"/>
        <rFont val="Helvetica"/>
        <family val="2"/>
        <scheme val="minor"/>
      </rPr>
      <t>SC-15</t>
    </r>
  </si>
  <si>
    <r>
      <rPr>
        <sz val="10"/>
        <color rgb="FF231F20"/>
        <rFont val="Helvetica"/>
        <family val="2"/>
        <scheme val="minor"/>
      </rPr>
      <t>Collaborative Computing Devices</t>
    </r>
  </si>
  <si>
    <r>
      <rPr>
        <sz val="10"/>
        <color rgb="FF231F20"/>
        <rFont val="Helvetica"/>
        <family val="2"/>
        <scheme val="minor"/>
      </rPr>
      <t>SC-16</t>
    </r>
  </si>
  <si>
    <r>
      <rPr>
        <sz val="10"/>
        <color rgb="FF231F20"/>
        <rFont val="Helvetica"/>
        <family val="2"/>
        <scheme val="minor"/>
      </rPr>
      <t>Transmission of Security Attributes</t>
    </r>
  </si>
  <si>
    <r>
      <rPr>
        <sz val="10"/>
        <color rgb="FF231F20"/>
        <rFont val="Helvetica"/>
        <family val="2"/>
        <scheme val="minor"/>
      </rPr>
      <t>SC-17</t>
    </r>
  </si>
  <si>
    <r>
      <rPr>
        <sz val="10"/>
        <color rgb="FF231F20"/>
        <rFont val="Helvetica"/>
        <family val="2"/>
        <scheme val="minor"/>
      </rPr>
      <t>Public Key Infrastructure Certificates</t>
    </r>
  </si>
  <si>
    <r>
      <rPr>
        <sz val="10"/>
        <color rgb="FF231F20"/>
        <rFont val="Helvetica"/>
        <family val="2"/>
        <scheme val="minor"/>
      </rPr>
      <t>SC-18</t>
    </r>
  </si>
  <si>
    <r>
      <rPr>
        <sz val="10"/>
        <color rgb="FF231F20"/>
        <rFont val="Helvetica"/>
        <family val="2"/>
        <scheme val="minor"/>
      </rPr>
      <t>Mobile Code</t>
    </r>
  </si>
  <si>
    <r>
      <rPr>
        <sz val="10"/>
        <color rgb="FF231F20"/>
        <rFont val="Helvetica"/>
        <family val="2"/>
        <scheme val="minor"/>
      </rPr>
      <t>SC-19</t>
    </r>
  </si>
  <si>
    <r>
      <rPr>
        <sz val="10"/>
        <color rgb="FF231F20"/>
        <rFont val="Helvetica"/>
        <family val="2"/>
        <scheme val="minor"/>
      </rPr>
      <t>Voice Over Internet Protocol</t>
    </r>
  </si>
  <si>
    <r>
      <rPr>
        <sz val="10"/>
        <color rgb="FF231F20"/>
        <rFont val="Helvetica"/>
        <family val="2"/>
        <scheme val="minor"/>
      </rPr>
      <t>SC-20</t>
    </r>
  </si>
  <si>
    <t>Secure Name /Address Resolution Service (Authoritative Source)</t>
  </si>
  <si>
    <r>
      <rPr>
        <sz val="10"/>
        <color rgb="FF231F20"/>
        <rFont val="Helvetica"/>
        <family val="2"/>
        <scheme val="minor"/>
      </rPr>
      <t>SC-21</t>
    </r>
  </si>
  <si>
    <t>Secure Name /Address Resolution Service (Recursive or Caching Resolver)</t>
  </si>
  <si>
    <r>
      <rPr>
        <sz val="10"/>
        <color rgb="FF231F20"/>
        <rFont val="Helvetica"/>
        <family val="2"/>
        <scheme val="minor"/>
      </rPr>
      <t>SC-22</t>
    </r>
  </si>
  <si>
    <t>Architecture and Provisioning for Name/Address Resolution Service</t>
  </si>
  <si>
    <r>
      <rPr>
        <sz val="10"/>
        <color rgb="FF231F20"/>
        <rFont val="Helvetica"/>
        <family val="2"/>
        <scheme val="minor"/>
      </rPr>
      <t>SC-23</t>
    </r>
  </si>
  <si>
    <r>
      <rPr>
        <sz val="10"/>
        <color rgb="FF231F20"/>
        <rFont val="Helvetica"/>
        <family val="2"/>
        <scheme val="minor"/>
      </rPr>
      <t>Session Authenticity</t>
    </r>
  </si>
  <si>
    <r>
      <rPr>
        <sz val="10"/>
        <color rgb="FF231F20"/>
        <rFont val="Helvetica"/>
        <family val="2"/>
        <scheme val="minor"/>
      </rPr>
      <t>SC-24</t>
    </r>
  </si>
  <si>
    <r>
      <rPr>
        <sz val="10"/>
        <color rgb="FF231F20"/>
        <rFont val="Helvetica"/>
        <family val="2"/>
        <scheme val="minor"/>
      </rPr>
      <t>Fail in Known State</t>
    </r>
  </si>
  <si>
    <r>
      <rPr>
        <sz val="10"/>
        <color rgb="FF231F20"/>
        <rFont val="Helvetica"/>
        <family val="2"/>
        <scheme val="minor"/>
      </rPr>
      <t>SC-25</t>
    </r>
  </si>
  <si>
    <r>
      <rPr>
        <sz val="10"/>
        <color rgb="FF231F20"/>
        <rFont val="Helvetica"/>
        <family val="2"/>
        <scheme val="minor"/>
      </rPr>
      <t>Thin Nodes</t>
    </r>
  </si>
  <si>
    <r>
      <rPr>
        <sz val="10"/>
        <color rgb="FF231F20"/>
        <rFont val="Helvetica"/>
        <family val="2"/>
        <scheme val="minor"/>
      </rPr>
      <t>SC-26</t>
    </r>
  </si>
  <si>
    <r>
      <rPr>
        <sz val="10"/>
        <color rgb="FF231F20"/>
        <rFont val="Helvetica"/>
        <family val="2"/>
        <scheme val="minor"/>
      </rPr>
      <t>Honeypots</t>
    </r>
  </si>
  <si>
    <r>
      <rPr>
        <sz val="10"/>
        <color rgb="FF231F20"/>
        <rFont val="Helvetica"/>
        <family val="2"/>
        <scheme val="minor"/>
      </rPr>
      <t>SC-27</t>
    </r>
  </si>
  <si>
    <r>
      <rPr>
        <sz val="10"/>
        <color rgb="FF231F20"/>
        <rFont val="Helvetica"/>
        <family val="2"/>
        <scheme val="minor"/>
      </rPr>
      <t>Platform-Independent Applications</t>
    </r>
  </si>
  <si>
    <r>
      <rPr>
        <sz val="10"/>
        <color rgb="FF231F20"/>
        <rFont val="Helvetica"/>
        <family val="2"/>
        <scheme val="minor"/>
      </rPr>
      <t>SC-28</t>
    </r>
  </si>
  <si>
    <r>
      <rPr>
        <sz val="10"/>
        <color rgb="FF231F20"/>
        <rFont val="Helvetica"/>
        <family val="2"/>
        <scheme val="minor"/>
      </rPr>
      <t>Protection of Information at Rest</t>
    </r>
  </si>
  <si>
    <r>
      <rPr>
        <sz val="10"/>
        <color rgb="FF231F20"/>
        <rFont val="Helvetica"/>
        <family val="2"/>
        <scheme val="minor"/>
      </rPr>
      <t>SC-29</t>
    </r>
  </si>
  <si>
    <r>
      <rPr>
        <sz val="10"/>
        <color rgb="FF231F20"/>
        <rFont val="Helvetica"/>
        <family val="2"/>
        <scheme val="minor"/>
      </rPr>
      <t>Heterogeneity</t>
    </r>
  </si>
  <si>
    <r>
      <rPr>
        <sz val="10"/>
        <color rgb="FF231F20"/>
        <rFont val="Helvetica"/>
        <family val="2"/>
        <scheme val="minor"/>
      </rPr>
      <t>SC-30</t>
    </r>
  </si>
  <si>
    <r>
      <rPr>
        <sz val="10"/>
        <color rgb="FF231F20"/>
        <rFont val="Helvetica"/>
        <family val="2"/>
        <scheme val="minor"/>
      </rPr>
      <t>Concealment and Misdirection</t>
    </r>
  </si>
  <si>
    <r>
      <rPr>
        <sz val="10"/>
        <color rgb="FF231F20"/>
        <rFont val="Helvetica"/>
        <family val="2"/>
        <scheme val="minor"/>
      </rPr>
      <t>SC-31</t>
    </r>
  </si>
  <si>
    <r>
      <rPr>
        <sz val="10"/>
        <color rgb="FF231F20"/>
        <rFont val="Helvetica"/>
        <family val="2"/>
        <scheme val="minor"/>
      </rPr>
      <t>Covert Channel Analysis</t>
    </r>
  </si>
  <si>
    <r>
      <rPr>
        <sz val="10"/>
        <color rgb="FF231F20"/>
        <rFont val="Helvetica"/>
        <family val="2"/>
        <scheme val="minor"/>
      </rPr>
      <t>SC-32</t>
    </r>
  </si>
  <si>
    <r>
      <rPr>
        <sz val="10"/>
        <color rgb="FF231F20"/>
        <rFont val="Helvetica"/>
        <family val="2"/>
        <scheme val="minor"/>
      </rPr>
      <t>Information System Partitioning</t>
    </r>
  </si>
  <si>
    <r>
      <rPr>
        <sz val="10"/>
        <color rgb="FF231F20"/>
        <rFont val="Helvetica"/>
        <family val="2"/>
        <scheme val="minor"/>
      </rPr>
      <t>SC-33</t>
    </r>
  </si>
  <si>
    <r>
      <rPr>
        <sz val="10"/>
        <color rgb="FF231F20"/>
        <rFont val="Helvetica"/>
        <family val="2"/>
        <scheme val="minor"/>
      </rPr>
      <t>SC-34</t>
    </r>
  </si>
  <si>
    <r>
      <rPr>
        <sz val="10"/>
        <color rgb="FF231F20"/>
        <rFont val="Helvetica"/>
        <family val="2"/>
        <scheme val="minor"/>
      </rPr>
      <t>Non-Modifiable Executable Programs</t>
    </r>
  </si>
  <si>
    <r>
      <rPr>
        <sz val="10"/>
        <color rgb="FF231F20"/>
        <rFont val="Helvetica"/>
        <family val="2"/>
        <scheme val="minor"/>
      </rPr>
      <t>SC-35</t>
    </r>
  </si>
  <si>
    <r>
      <rPr>
        <sz val="10"/>
        <color rgb="FF231F20"/>
        <rFont val="Helvetica"/>
        <family val="2"/>
        <scheme val="minor"/>
      </rPr>
      <t>Honeyclients</t>
    </r>
  </si>
  <si>
    <r>
      <rPr>
        <sz val="10"/>
        <color rgb="FF231F20"/>
        <rFont val="Helvetica"/>
        <family val="2"/>
        <scheme val="minor"/>
      </rPr>
      <t>SC-36</t>
    </r>
  </si>
  <si>
    <r>
      <rPr>
        <sz val="10"/>
        <color rgb="FF231F20"/>
        <rFont val="Helvetica"/>
        <family val="2"/>
        <scheme val="minor"/>
      </rPr>
      <t>Distributed Processing and Storage</t>
    </r>
  </si>
  <si>
    <r>
      <rPr>
        <sz val="10"/>
        <color rgb="FF231F20"/>
        <rFont val="Helvetica"/>
        <family val="2"/>
        <scheme val="minor"/>
      </rPr>
      <t>SC-37</t>
    </r>
  </si>
  <si>
    <r>
      <rPr>
        <sz val="10"/>
        <color rgb="FF231F20"/>
        <rFont val="Helvetica"/>
        <family val="2"/>
        <scheme val="minor"/>
      </rPr>
      <t>Out-of-Band Channels</t>
    </r>
  </si>
  <si>
    <r>
      <rPr>
        <sz val="10"/>
        <color rgb="FF231F20"/>
        <rFont val="Helvetica"/>
        <family val="2"/>
        <scheme val="minor"/>
      </rPr>
      <t>SC-38</t>
    </r>
  </si>
  <si>
    <r>
      <rPr>
        <sz val="10"/>
        <color rgb="FF231F20"/>
        <rFont val="Helvetica"/>
        <family val="2"/>
        <scheme val="minor"/>
      </rPr>
      <t>Operations Security</t>
    </r>
  </si>
  <si>
    <r>
      <rPr>
        <sz val="10"/>
        <color rgb="FF231F20"/>
        <rFont val="Helvetica"/>
        <family val="2"/>
        <scheme val="minor"/>
      </rPr>
      <t>SC-39</t>
    </r>
  </si>
  <si>
    <r>
      <rPr>
        <sz val="10"/>
        <color rgb="FF231F20"/>
        <rFont val="Helvetica"/>
        <family val="2"/>
        <scheme val="minor"/>
      </rPr>
      <t>Process Isolation</t>
    </r>
  </si>
  <si>
    <r>
      <rPr>
        <sz val="10"/>
        <color rgb="FF231F20"/>
        <rFont val="Helvetica"/>
        <family val="2"/>
        <scheme val="minor"/>
      </rPr>
      <t>SC-40</t>
    </r>
  </si>
  <si>
    <r>
      <rPr>
        <sz val="10"/>
        <color rgb="FF231F20"/>
        <rFont val="Helvetica"/>
        <family val="2"/>
        <scheme val="minor"/>
      </rPr>
      <t>Wireless Link Protection</t>
    </r>
  </si>
  <si>
    <r>
      <rPr>
        <sz val="10"/>
        <color rgb="FF231F20"/>
        <rFont val="Helvetica"/>
        <family val="2"/>
        <scheme val="minor"/>
      </rPr>
      <t>SC-41</t>
    </r>
  </si>
  <si>
    <r>
      <rPr>
        <sz val="10"/>
        <color rgb="FF231F20"/>
        <rFont val="Helvetica"/>
        <family val="2"/>
        <scheme val="minor"/>
      </rPr>
      <t>Port and I/O Device Access</t>
    </r>
  </si>
  <si>
    <r>
      <rPr>
        <sz val="10"/>
        <color rgb="FF231F20"/>
        <rFont val="Helvetica"/>
        <family val="2"/>
        <scheme val="minor"/>
      </rPr>
      <t>SC-42</t>
    </r>
  </si>
  <si>
    <r>
      <rPr>
        <sz val="10"/>
        <color rgb="FF231F20"/>
        <rFont val="Helvetica"/>
        <family val="2"/>
        <scheme val="minor"/>
      </rPr>
      <t>Sensor Capability and Data</t>
    </r>
  </si>
  <si>
    <r>
      <rPr>
        <sz val="10"/>
        <color rgb="FF231F20"/>
        <rFont val="Helvetica"/>
        <family val="2"/>
        <scheme val="minor"/>
      </rPr>
      <t>SC-43</t>
    </r>
  </si>
  <si>
    <r>
      <rPr>
        <sz val="10"/>
        <color rgb="FF231F20"/>
        <rFont val="Helvetica"/>
        <family val="2"/>
        <scheme val="minor"/>
      </rPr>
      <t>Usage Restrictions</t>
    </r>
  </si>
  <si>
    <r>
      <rPr>
        <sz val="10"/>
        <color rgb="FF231F20"/>
        <rFont val="Helvetica"/>
        <family val="2"/>
        <scheme val="minor"/>
      </rPr>
      <t>SC-44</t>
    </r>
  </si>
  <si>
    <r>
      <rPr>
        <sz val="10"/>
        <color rgb="FF231F20"/>
        <rFont val="Helvetica"/>
        <family val="2"/>
        <scheme val="minor"/>
      </rPr>
      <t>Detonation Chambers</t>
    </r>
  </si>
  <si>
    <r>
      <rPr>
        <sz val="10"/>
        <color rgb="FF231F20"/>
        <rFont val="Helvetica"/>
        <family val="2"/>
        <scheme val="minor"/>
      </rPr>
      <t>SI-1</t>
    </r>
  </si>
  <si>
    <t>System and Information Integrity Policy and Procedures</t>
  </si>
  <si>
    <r>
      <rPr>
        <sz val="10"/>
        <color rgb="FF231F20"/>
        <rFont val="Helvetica"/>
        <family val="2"/>
        <scheme val="minor"/>
      </rPr>
      <t>SI-2</t>
    </r>
  </si>
  <si>
    <r>
      <rPr>
        <sz val="10"/>
        <color rgb="FF231F20"/>
        <rFont val="Helvetica"/>
        <family val="2"/>
        <scheme val="minor"/>
      </rPr>
      <t>Flaw Remediation</t>
    </r>
  </si>
  <si>
    <r>
      <rPr>
        <sz val="10"/>
        <color rgb="FF231F20"/>
        <rFont val="Helvetica"/>
        <family val="2"/>
        <scheme val="minor"/>
      </rPr>
      <t>SI-3</t>
    </r>
  </si>
  <si>
    <r>
      <rPr>
        <sz val="10"/>
        <color rgb="FF231F20"/>
        <rFont val="Helvetica"/>
        <family val="2"/>
        <scheme val="minor"/>
      </rPr>
      <t>Malicious Code Protection</t>
    </r>
  </si>
  <si>
    <r>
      <rPr>
        <sz val="10"/>
        <color rgb="FF231F20"/>
        <rFont val="Helvetica"/>
        <family val="2"/>
        <scheme val="minor"/>
      </rPr>
      <t>SI-4</t>
    </r>
  </si>
  <si>
    <r>
      <rPr>
        <sz val="10"/>
        <color rgb="FF231F20"/>
        <rFont val="Helvetica"/>
        <family val="2"/>
        <scheme val="minor"/>
      </rPr>
      <t>Information System Monitoring</t>
    </r>
  </si>
  <si>
    <r>
      <rPr>
        <sz val="10"/>
        <color rgb="FF231F20"/>
        <rFont val="Helvetica"/>
        <family val="2"/>
        <scheme val="minor"/>
      </rPr>
      <t>SI-5</t>
    </r>
  </si>
  <si>
    <r>
      <rPr>
        <sz val="10"/>
        <color rgb="FF231F20"/>
        <rFont val="Helvetica"/>
        <family val="2"/>
        <scheme val="minor"/>
      </rPr>
      <t>Security Alerts, Advisories, and Directives</t>
    </r>
  </si>
  <si>
    <r>
      <rPr>
        <sz val="10"/>
        <color rgb="FF231F20"/>
        <rFont val="Helvetica"/>
        <family val="2"/>
        <scheme val="minor"/>
      </rPr>
      <t>SI-6</t>
    </r>
  </si>
  <si>
    <r>
      <rPr>
        <sz val="10"/>
        <color rgb="FF231F20"/>
        <rFont val="Helvetica"/>
        <family val="2"/>
        <scheme val="minor"/>
      </rPr>
      <t>Security Function Verification</t>
    </r>
  </si>
  <si>
    <r>
      <rPr>
        <sz val="10"/>
        <color rgb="FF231F20"/>
        <rFont val="Helvetica"/>
        <family val="2"/>
        <scheme val="minor"/>
      </rPr>
      <t>SI-7</t>
    </r>
  </si>
  <si>
    <t>Software, Firmware, and Information Integrity</t>
  </si>
  <si>
    <r>
      <rPr>
        <sz val="10"/>
        <color rgb="FF231F20"/>
        <rFont val="Helvetica"/>
        <family val="2"/>
        <scheme val="minor"/>
      </rPr>
      <t>SI-8</t>
    </r>
  </si>
  <si>
    <r>
      <rPr>
        <sz val="10"/>
        <color rgb="FF231F20"/>
        <rFont val="Helvetica"/>
        <family val="2"/>
        <scheme val="minor"/>
      </rPr>
      <t>Spam Protection</t>
    </r>
  </si>
  <si>
    <r>
      <rPr>
        <sz val="10"/>
        <color rgb="FF231F20"/>
        <rFont val="Helvetica"/>
        <family val="2"/>
        <scheme val="minor"/>
      </rPr>
      <t>SI-9</t>
    </r>
  </si>
  <si>
    <r>
      <rPr>
        <sz val="10"/>
        <color rgb="FF231F20"/>
        <rFont val="Helvetica"/>
        <family val="2"/>
        <scheme val="minor"/>
      </rPr>
      <t>SI-10</t>
    </r>
  </si>
  <si>
    <r>
      <rPr>
        <sz val="10"/>
        <color rgb="FF231F20"/>
        <rFont val="Helvetica"/>
        <family val="2"/>
        <scheme val="minor"/>
      </rPr>
      <t>Information Input Validation</t>
    </r>
  </si>
  <si>
    <r>
      <rPr>
        <sz val="10"/>
        <color rgb="FF231F20"/>
        <rFont val="Helvetica"/>
        <family val="2"/>
        <scheme val="minor"/>
      </rPr>
      <t>SI-11</t>
    </r>
  </si>
  <si>
    <r>
      <rPr>
        <sz val="10"/>
        <color rgb="FF231F20"/>
        <rFont val="Helvetica"/>
        <family val="2"/>
        <scheme val="minor"/>
      </rPr>
      <t>Error Handling</t>
    </r>
  </si>
  <si>
    <r>
      <rPr>
        <sz val="10"/>
        <color rgb="FF231F20"/>
        <rFont val="Helvetica"/>
        <family val="2"/>
        <scheme val="minor"/>
      </rPr>
      <t>SI-12</t>
    </r>
  </si>
  <si>
    <r>
      <rPr>
        <sz val="10"/>
        <color rgb="FF231F20"/>
        <rFont val="Helvetica"/>
        <family val="2"/>
        <scheme val="minor"/>
      </rPr>
      <t>Information Handling and Retention</t>
    </r>
  </si>
  <si>
    <r>
      <rPr>
        <sz val="10"/>
        <color rgb="FF231F20"/>
        <rFont val="Helvetica"/>
        <family val="2"/>
        <scheme val="minor"/>
      </rPr>
      <t>SI-13</t>
    </r>
  </si>
  <si>
    <r>
      <rPr>
        <sz val="10"/>
        <color rgb="FF231F20"/>
        <rFont val="Helvetica"/>
        <family val="2"/>
        <scheme val="minor"/>
      </rPr>
      <t>Predictable Failure Prevention</t>
    </r>
  </si>
  <si>
    <r>
      <rPr>
        <sz val="10"/>
        <color rgb="FF231F20"/>
        <rFont val="Helvetica"/>
        <family val="2"/>
        <scheme val="minor"/>
      </rPr>
      <t>SI-14</t>
    </r>
  </si>
  <si>
    <r>
      <rPr>
        <sz val="10"/>
        <color rgb="FF231F20"/>
        <rFont val="Helvetica"/>
        <family val="2"/>
        <scheme val="minor"/>
      </rPr>
      <t>Non-Persistence</t>
    </r>
  </si>
  <si>
    <r>
      <rPr>
        <sz val="10"/>
        <color rgb="FF231F20"/>
        <rFont val="Helvetica"/>
        <family val="2"/>
        <scheme val="minor"/>
      </rPr>
      <t>SI-15</t>
    </r>
  </si>
  <si>
    <r>
      <rPr>
        <sz val="10"/>
        <color rgb="FF231F20"/>
        <rFont val="Helvetica"/>
        <family val="2"/>
        <scheme val="minor"/>
      </rPr>
      <t>Information Output Filtering</t>
    </r>
  </si>
  <si>
    <r>
      <rPr>
        <sz val="10"/>
        <color rgb="FF231F20"/>
        <rFont val="Helvetica"/>
        <family val="2"/>
        <scheme val="minor"/>
      </rPr>
      <t>SI-16</t>
    </r>
  </si>
  <si>
    <r>
      <rPr>
        <sz val="10"/>
        <color rgb="FF231F20"/>
        <rFont val="Helvetica"/>
        <family val="2"/>
        <scheme val="minor"/>
      </rPr>
      <t>Memory Protection</t>
    </r>
  </si>
  <si>
    <r>
      <rPr>
        <sz val="10"/>
        <color rgb="FF231F20"/>
        <rFont val="Helvetica"/>
        <family val="2"/>
        <scheme val="minor"/>
      </rPr>
      <t>SI-17</t>
    </r>
  </si>
  <si>
    <r>
      <rPr>
        <sz val="10"/>
        <color rgb="FF231F20"/>
        <rFont val="Helvetica"/>
        <family val="2"/>
        <scheme val="minor"/>
      </rPr>
      <t>Fail-Safe Procedures</t>
    </r>
  </si>
  <si>
    <r>
      <rPr>
        <sz val="10"/>
        <color rgb="FF231F20"/>
        <rFont val="Helvetica"/>
        <family val="2"/>
        <scheme val="minor"/>
      </rPr>
      <t>PM-1</t>
    </r>
  </si>
  <si>
    <r>
      <rPr>
        <sz val="10"/>
        <color rgb="FF231F20"/>
        <rFont val="Helvetica"/>
        <family val="2"/>
        <scheme val="minor"/>
      </rPr>
      <t>Information Security Program Plan</t>
    </r>
  </si>
  <si>
    <r>
      <rPr>
        <sz val="10"/>
        <color rgb="FF231F20"/>
        <rFont val="Helvetica"/>
        <family val="2"/>
        <scheme val="minor"/>
      </rPr>
      <t>PM-2</t>
    </r>
  </si>
  <si>
    <r>
      <rPr>
        <sz val="10"/>
        <color rgb="FF231F20"/>
        <rFont val="Helvetica"/>
        <family val="2"/>
        <scheme val="minor"/>
      </rPr>
      <t>Senior Information Security Officer</t>
    </r>
  </si>
  <si>
    <r>
      <rPr>
        <sz val="10"/>
        <color rgb="FF231F20"/>
        <rFont val="Helvetica"/>
        <family val="2"/>
        <scheme val="minor"/>
      </rPr>
      <t>PM-3</t>
    </r>
  </si>
  <si>
    <r>
      <rPr>
        <sz val="10"/>
        <color rgb="FF231F20"/>
        <rFont val="Helvetica"/>
        <family val="2"/>
        <scheme val="minor"/>
      </rPr>
      <t>Information Security Resources</t>
    </r>
  </si>
  <si>
    <r>
      <rPr>
        <sz val="10"/>
        <color rgb="FF231F20"/>
        <rFont val="Helvetica"/>
        <family val="2"/>
        <scheme val="minor"/>
      </rPr>
      <t>PM-4</t>
    </r>
  </si>
  <si>
    <r>
      <rPr>
        <sz val="10"/>
        <color rgb="FF231F20"/>
        <rFont val="Helvetica"/>
        <family val="2"/>
        <scheme val="minor"/>
      </rPr>
      <t>Plan of Action and Milestones Process</t>
    </r>
  </si>
  <si>
    <r>
      <rPr>
        <sz val="10"/>
        <color rgb="FF231F20"/>
        <rFont val="Helvetica"/>
        <family val="2"/>
        <scheme val="minor"/>
      </rPr>
      <t>PM-5</t>
    </r>
  </si>
  <si>
    <r>
      <rPr>
        <sz val="10"/>
        <color rgb="FF231F20"/>
        <rFont val="Helvetica"/>
        <family val="2"/>
        <scheme val="minor"/>
      </rPr>
      <t>Information System Inventory</t>
    </r>
  </si>
  <si>
    <r>
      <rPr>
        <sz val="10"/>
        <color rgb="FF231F20"/>
        <rFont val="Helvetica"/>
        <family val="2"/>
        <scheme val="minor"/>
      </rPr>
      <t>PM-6</t>
    </r>
  </si>
  <si>
    <t>Information Security Measures of Performance</t>
  </si>
  <si>
    <r>
      <rPr>
        <sz val="10"/>
        <color rgb="FF231F20"/>
        <rFont val="Helvetica"/>
        <family val="2"/>
        <scheme val="minor"/>
      </rPr>
      <t>PM-7</t>
    </r>
  </si>
  <si>
    <t>Enterprise Architecture</t>
  </si>
  <si>
    <r>
      <rPr>
        <sz val="10"/>
        <color rgb="FF231F20"/>
        <rFont val="Helvetica"/>
        <family val="2"/>
        <scheme val="minor"/>
      </rPr>
      <t>PM-8</t>
    </r>
  </si>
  <si>
    <t>Critical Infrastructure Plan</t>
  </si>
  <si>
    <r>
      <rPr>
        <sz val="10"/>
        <color rgb="FF231F20"/>
        <rFont val="Helvetica"/>
        <family val="2"/>
        <scheme val="minor"/>
      </rPr>
      <t>PM-9</t>
    </r>
  </si>
  <si>
    <t>Risk Management Strategy</t>
  </si>
  <si>
    <r>
      <rPr>
        <sz val="10"/>
        <color rgb="FF231F20"/>
        <rFont val="Helvetica"/>
        <family val="2"/>
        <scheme val="minor"/>
      </rPr>
      <t>PM-10</t>
    </r>
  </si>
  <si>
    <t>Security Authorization Process</t>
  </si>
  <si>
    <r>
      <rPr>
        <sz val="10"/>
        <color rgb="FF231F20"/>
        <rFont val="Helvetica"/>
        <family val="2"/>
        <scheme val="minor"/>
      </rPr>
      <t>PM-11</t>
    </r>
  </si>
  <si>
    <t>Mission/Business Process Definition</t>
  </si>
  <si>
    <r>
      <rPr>
        <sz val="10"/>
        <color rgb="FF231F20"/>
        <rFont val="Helvetica"/>
        <family val="2"/>
        <scheme val="minor"/>
      </rPr>
      <t>PM-12</t>
    </r>
  </si>
  <si>
    <r>
      <rPr>
        <sz val="10"/>
        <color rgb="FF231F20"/>
        <rFont val="Helvetica"/>
        <family val="2"/>
        <scheme val="minor"/>
      </rPr>
      <t>PM-13</t>
    </r>
  </si>
  <si>
    <t>Information Security Workforce</t>
  </si>
  <si>
    <r>
      <rPr>
        <sz val="10"/>
        <color rgb="FF231F20"/>
        <rFont val="Helvetica"/>
        <family val="2"/>
        <scheme val="minor"/>
      </rPr>
      <t>PM-14</t>
    </r>
  </si>
  <si>
    <t>Testing, Training, &amp; Monitoring</t>
  </si>
  <si>
    <r>
      <rPr>
        <sz val="10"/>
        <color rgb="FF231F20"/>
        <rFont val="Helvetica"/>
        <family val="2"/>
        <scheme val="minor"/>
      </rPr>
      <t>PM-15</t>
    </r>
  </si>
  <si>
    <t>Contacts with Security Groups and Associations</t>
  </si>
  <si>
    <r>
      <rPr>
        <sz val="10"/>
        <color rgb="FF231F20"/>
        <rFont val="Helvetica"/>
        <family val="2"/>
        <scheme val="minor"/>
      </rPr>
      <t>PM-16</t>
    </r>
  </si>
  <si>
    <t>Threat Awareness Program</t>
  </si>
  <si>
    <t>NIST SP 800-34</t>
  </si>
  <si>
    <t>Contingency Planning Guide for Federal Information Systems</t>
  </si>
  <si>
    <t>NIST SP 800-46</t>
  </si>
  <si>
    <t>Guide to Enterprise Telework, Remote Access, and Bring Your Own Device (BYOD) Security</t>
  </si>
  <si>
    <t>NIST SP 800-60</t>
  </si>
  <si>
    <t>Guide for Mapping Types of Information and Information Systems to Security Categories</t>
  </si>
  <si>
    <t>NIST SP 800-88</t>
  </si>
  <si>
    <t>Guidelines for Media Sanitization</t>
  </si>
  <si>
    <t>Physical Access Authorizations; Physical Access Control; Access Control for Transmission Medium; Emergency Power; Fire Protection; Temperature and Humidity Controls; External Information System Services</t>
  </si>
  <si>
    <t>System Development Life Cycle; Development Process, Standards, and Tools; Application Partitioning; Senior Information Security Officer; Security Authorization Process; Security Alerts, Advisories, and Directives; Information Security Resources</t>
  </si>
  <si>
    <t>Account Management; Access Enforcement; Least Privilege</t>
  </si>
  <si>
    <t>Access Enforcement; Least Functionality; Guide to Enterprise Telework, Remote Access, and Bring Your Own Device (BYOD) Security</t>
  </si>
  <si>
    <t>Internal System Connections; Information in Shared Resources</t>
  </si>
  <si>
    <t>Identification and Authentication (Organizational Users); Authenticator Management</t>
  </si>
  <si>
    <t>Audit and Accountability: reviews and updates; Audit Review, Analysis, and Reporting; Audit Generation; Access Control: Auditing use of privileged functions; Configuration Change Control; Controlled Maintenance; Maintenance Personnel; Physical Access Control</t>
  </si>
  <si>
    <t>Audit Reduction and Report Generation; Protection of Audit Information; Incident Handling; Separation of Duties; Contingency Plan Testing; Information System Recovery and Reconstitution; Contingency Planning Guide for Federal Information Systems</t>
  </si>
  <si>
    <t>Separation of Duties; Contingency Plan Testing; Information System Recovery and Reconstitution; Contingency Planning Guide for Federal Information Systems</t>
  </si>
  <si>
    <t>Configuration Change Control; Security Impact Analysis; Access Restrictions for Change</t>
  </si>
  <si>
    <t>Information Flow Enforcement; Media Access; Media Storage</t>
  </si>
  <si>
    <t>Media Access; Access Control: Full device / container based encryption</t>
  </si>
  <si>
    <t>Information System Backup; Media Transport</t>
  </si>
  <si>
    <t>Information System Backup; Media Sanitization; Guide for Mapping Types of Information and Information Systems to Security Categories; Guidelines for Media Sanitization; Account Management; Least Privilege; Identifier Management; Senior Information Security Officer; Security Authorization Process; Security Alerts, Advisories, and Directives; Controlled Maintenance; Maintenance Tools</t>
  </si>
  <si>
    <t>Incident Response Training; Incident Handling; Information Spillage Response</t>
  </si>
  <si>
    <t>Incident Response Training; Incident Handling; Integrated Information Security Analysis Team</t>
  </si>
  <si>
    <t>Media Storage; Physical Access Authorizations; Access Control for Output Devices; Monitoring Physical Access; Alternate Work Site</t>
  </si>
  <si>
    <t>Media Access; Media Transport; Media Use</t>
  </si>
  <si>
    <t>Senior Information Security Officer; Security Authorization Process; Security Alerts, Advisories, and Directives; Plan of Action and Milestones; Information Security Program Plan</t>
  </si>
  <si>
    <t>CA-5, CM-3, PM-1, SA-15, SA-3, SA-8, SC-2</t>
  </si>
  <si>
    <t>Plan of Action and Milestones; Configuration Change Control; Information Security Program Plan; Development Process, Standards, and Tools; System Development Life Cycle; Security Engineering Principles; Application Partitioning</t>
  </si>
  <si>
    <t>Plan of Action and Milestones; Information Security Program Plan; Identifier Management; Authenticator Management; Cryptographic Module Authentication; Identification and Authentication (Non- Organizational Users)</t>
  </si>
  <si>
    <t>Plan of Action and Milestones; Information Security Program Plan</t>
  </si>
  <si>
    <t>Baseline Configuration; Configuration Settings; Configuration Change Control; Access Control for Mobile Devices; Controlled Maintenance</t>
  </si>
  <si>
    <t>Security management process: Implement policies and procedures to prevent, detect, contain, and correct security violations.</t>
  </si>
  <si>
    <t>Has the risk management process been completed using IAW NIST Guidelines?</t>
  </si>
  <si>
    <t>ID</t>
  </si>
  <si>
    <t>Question</t>
  </si>
  <si>
    <t>Additional Info</t>
  </si>
  <si>
    <t>High Risk</t>
  </si>
  <si>
    <t>Application/Service Security</t>
  </si>
  <si>
    <t>Authentication, Authorization, and Accounting</t>
  </si>
  <si>
    <t>Business Continuity Plan</t>
  </si>
  <si>
    <t>Change Management</t>
  </si>
  <si>
    <t>Data</t>
  </si>
  <si>
    <t>Datacenter</t>
  </si>
  <si>
    <t>Disaster Recovery Plan</t>
  </si>
  <si>
    <t>Firewalls, IDS, IPS, and Networking</t>
  </si>
  <si>
    <t>Policies, Procedures, and Processes</t>
  </si>
  <si>
    <t>Quality Assurance</t>
  </si>
  <si>
    <t>Systems Management &amp; Configuration</t>
  </si>
  <si>
    <t>Vulnerability Scanning</t>
  </si>
  <si>
    <t>PCI DSS</t>
  </si>
  <si>
    <t>Category</t>
  </si>
  <si>
    <t>C_Answer</t>
  </si>
  <si>
    <t>Required</t>
  </si>
  <si>
    <t>V_Answer</t>
  </si>
  <si>
    <t>Category_Total</t>
  </si>
  <si>
    <t>Category_divisor</t>
  </si>
  <si>
    <t>Score</t>
  </si>
  <si>
    <t>Max_Score</t>
  </si>
  <si>
    <t>Score %</t>
  </si>
  <si>
    <t>Application Security</t>
  </si>
  <si>
    <t>Compliant</t>
  </si>
  <si>
    <t>Weight</t>
  </si>
  <si>
    <t>HECVAT Version</t>
  </si>
  <si>
    <t>Full</t>
  </si>
  <si>
    <t>Date Prepared</t>
  </si>
  <si>
    <t>Report Sections</t>
  </si>
  <si>
    <t>Vendor Answer</t>
  </si>
  <si>
    <t>Does the system have password complexity or length limitations and/or restrictions?</t>
  </si>
  <si>
    <t>Do you have documented password/passphrase reset procedures that are currently implemented in the system and/or customer support?</t>
  </si>
  <si>
    <t>Is this product a core service of your organization, and as such, the top priority during business continuity planning?</t>
  </si>
  <si>
    <t>Does the system support client customizations from one release to another?</t>
  </si>
  <si>
    <t>Do you have a release schedule for product updates?</t>
  </si>
  <si>
    <t>Is Institution involvement (i.e. technically or organizationally) required during product updates?</t>
  </si>
  <si>
    <t>Do you have policy and procedure, currently implemented, managing how critical patches are applied to all systems and applications?</t>
  </si>
  <si>
    <t>Do you have policy and procedure, currently implemented, guiding how security risks are mitigated until patches can be applied?</t>
  </si>
  <si>
    <t>Order</t>
  </si>
  <si>
    <t>ISO 27002:27013</t>
  </si>
  <si>
    <t>Row Labels</t>
  </si>
  <si>
    <t>TRUE</t>
  </si>
  <si>
    <t>Non-Compliant Responses</t>
  </si>
  <si>
    <t>Third-Parties</t>
  </si>
  <si>
    <t>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t>
  </si>
  <si>
    <t>Overall Score</t>
  </si>
  <si>
    <t>Insider Threat Program</t>
  </si>
  <si>
    <t>PCI Scope, Discovery</t>
  </si>
  <si>
    <t>PCI Scope</t>
  </si>
  <si>
    <t>12.1, Scope</t>
  </si>
  <si>
    <t>12.8, 12.5</t>
  </si>
  <si>
    <t>7.x</t>
  </si>
  <si>
    <t>12.x</t>
  </si>
  <si>
    <t>7.x, 8.x</t>
  </si>
  <si>
    <t>Scope</t>
  </si>
  <si>
    <t>8.x</t>
  </si>
  <si>
    <t>2.1, 8.x</t>
  </si>
  <si>
    <t>10.1, 10.2, 10.3, 10.5, 10.6, 10.7</t>
  </si>
  <si>
    <t>8.x, 4.2</t>
  </si>
  <si>
    <t>6.4, 6.4.5, 6.4.5.1, 6.4.5.2</t>
  </si>
  <si>
    <t>6.4, 12.8, 12.9</t>
  </si>
  <si>
    <t>12.1, 12.8</t>
  </si>
  <si>
    <t>12.1, 12.8, 6.2</t>
  </si>
  <si>
    <t>12.2, 12.8</t>
  </si>
  <si>
    <t>12.1, 12.2, 12.8</t>
  </si>
  <si>
    <t>12.10, 12.8, 6.4</t>
  </si>
  <si>
    <t>12.8, 9.x</t>
  </si>
  <si>
    <t>12.8, 4.1</t>
  </si>
  <si>
    <t>9.x</t>
  </si>
  <si>
    <t>11.4, 12.8</t>
  </si>
  <si>
    <t>1.1, 10.8, 10.6, 10.3, 10.2, 11.4</t>
  </si>
  <si>
    <t>12.1, 9.x</t>
  </si>
  <si>
    <t>12.4, 12.5</t>
  </si>
  <si>
    <t>6.4.5</t>
  </si>
  <si>
    <t>12.6, 6.5</t>
  </si>
  <si>
    <t>6.3.2</t>
  </si>
  <si>
    <t>6.3.2, 6.4.5.3</t>
  </si>
  <si>
    <t>6.3, 6.3.1</t>
  </si>
  <si>
    <t>12.10, 12.8, 12.9</t>
  </si>
  <si>
    <t>12.6, 7.x, 8.x, 9.x</t>
  </si>
  <si>
    <t>7.x, 8.x, 9.x</t>
  </si>
  <si>
    <t>12.1, 12.5, 12.6</t>
  </si>
  <si>
    <t>11.2, 11.3</t>
  </si>
  <si>
    <t>11.2, 12.8</t>
  </si>
  <si>
    <t>12.10, 10.10</t>
  </si>
  <si>
    <t>1.x</t>
  </si>
  <si>
    <t>Install and maintain a firewall configuration to protect cardholder data</t>
  </si>
  <si>
    <t>Establish and implement firewall and router configuration standards that include the following:</t>
  </si>
  <si>
    <t>1.1.1</t>
  </si>
  <si>
    <t>A formal process for approving and testing all network connections and changes to the firewall and router configurations</t>
  </si>
  <si>
    <t>1.1.2</t>
  </si>
  <si>
    <t>Current network diagram that identifies all connections between the cardholder data environment and other networks, including any wireless networks</t>
  </si>
  <si>
    <t>1.1.3</t>
  </si>
  <si>
    <t>Current diagram that shows all cardholder data flows across systems and networks</t>
  </si>
  <si>
    <t>1.1.4</t>
  </si>
  <si>
    <t>Requirements for a firewall at each Internet connection and between any demilitarized zone (DMZ) and the internal network zone</t>
  </si>
  <si>
    <t>1.1.5</t>
  </si>
  <si>
    <t>Description of groups, roles, and responsibilities for management of network components</t>
  </si>
  <si>
    <t>1.1.6</t>
  </si>
  <si>
    <t>Documentation of business justification and approval for use of all services, protocols, and ports allowed, including documentation of security features implemented for those protocols considered to be insecure.</t>
  </si>
  <si>
    <t>1.1.7</t>
  </si>
  <si>
    <t>Requirement to review firewall and router rule sets at least every six months</t>
  </si>
  <si>
    <t>Build firewall and router configurations that restrict connections between untrusted networks and any system components in the cardholder data environment. Note: An “untrusted network” is any network that is external to the networks belonging to the entity under review, and/or which is out of the entity's ability to control or manage.</t>
  </si>
  <si>
    <t>1.2.1</t>
  </si>
  <si>
    <t>Restrict inbound and outbound traffic to that which is necessary for the cardholder data environment, and specifically deny all other traffic.</t>
  </si>
  <si>
    <t>1.2.2</t>
  </si>
  <si>
    <t>Secure and synchronize router configuration files.</t>
  </si>
  <si>
    <t>1.2.3</t>
  </si>
  <si>
    <t>Install perimeter firewalls between all wireless networks and the cardholder data environment, and configure these firewalls to deny or, if traffic is necessary for business purposes, permit only authorized traffic between the wireless environment and the cardholder data environment.</t>
  </si>
  <si>
    <t>Prohibit direct public access between the Internet and any system component in the cardholder data environment.</t>
  </si>
  <si>
    <t>1.3.1</t>
  </si>
  <si>
    <t>Implement a DMZ to limit inbound traffic to only system components that provide authorized publicly accessible services, protocols, and ports.</t>
  </si>
  <si>
    <t>1.3.2</t>
  </si>
  <si>
    <t>Limit inbound Internet traffic to IP addresses within the DMZ.</t>
  </si>
  <si>
    <t>1.3.3</t>
  </si>
  <si>
    <t>Implement anti-spoofing measures to detect and block forged source IP addresses from entering the network. (For example, block traffic originating from the Internet with an internal source address.)</t>
  </si>
  <si>
    <t>1.3.4</t>
  </si>
  <si>
    <t>Do not allow unauthorized outbound traffic from the cardholder data environment to the Internet.</t>
  </si>
  <si>
    <t>1.3.5</t>
  </si>
  <si>
    <t>Permit only “established” connections into the network.</t>
  </si>
  <si>
    <t>1.3.6</t>
  </si>
  <si>
    <t>Place system components that store cardholder data (such as a database) in an internal network zone, segregated from the DMZ and other untrusted networks.</t>
  </si>
  <si>
    <t>1.3.7</t>
  </si>
  <si>
    <t>Do not disclose private IP addresses and routing information to unauthorized parties. Note: Methods to obscure IP addressing may include, but are not limited to: • Network Address Translation (NAT) • Placing servers containing cardholder data behind proxy servers/firewalls, • Removal or filtering of route advertisements for private networks that employ registered addressing, • Internal use of RFC1918 address space instead of registered addresses.</t>
  </si>
  <si>
    <t>Install personal firewall software or equivalent functionality on any portable computing devices (including company and/or employee-owned) that connect to the Internet when outside the network (for example, laptops used by employees), and which are also used to access the CDE. Firewall (or equivalent) configurations include: • Specific configuration settings are defined. • Personal firewall (or equivalent functionality) is actively running. • Personal firewall (or equivalent functionality) is not alterable by users of the portable computing devices.</t>
  </si>
  <si>
    <t>Ensure that security policies and operational procedures for managing firewalls are documented, in use, and known to all affected parties.</t>
  </si>
  <si>
    <t>2.x</t>
  </si>
  <si>
    <t>Do not use vendor-supplied defaults for system passwords and other security parameters</t>
  </si>
  <si>
    <t>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t>
  </si>
  <si>
    <t>2.1.1</t>
  </si>
  <si>
    <t>For wireless environments connected to the cardholder data environment or transmitting cardholder data, change ALL wireless vendor defaults at installation, including but not limited to default wireless encryption keys, passwords, and SNMP community strings.</t>
  </si>
  <si>
    <t>Develop configuration standards for all system components. Assure that these standards address all known security vulnerabilities and are consistent with industry-accepted system hardening standards. Sources of industry-accepted system hardening standards may include, but are not limited to: • Center for Internet Security (CIS) • International Organization for Standardization (ISO) • SysAdmin Audit Network Security (SANS) Institute • National Institute of Standards Technology (NIST).</t>
  </si>
  <si>
    <t>2.2.1</t>
  </si>
  <si>
    <t>Implement only one primary function per server to prevent functions that require different security levels from co-existing on the same server. (For example, web servers, database servers, and DNS should be implemented on separate servers.) Note: Where virtualization technologies are in use, implement only one primary function per virtual system component.</t>
  </si>
  <si>
    <t>2.2.2</t>
  </si>
  <si>
    <t>Enable only necessary services, protocols, daemons, etc., as required for the function of the system.</t>
  </si>
  <si>
    <t>2.2.3</t>
  </si>
  <si>
    <t>Implement additional security features for any required services, protocols, or daemons that are considered to be insecure. Note: Where SSL/early TLS is used, the requirements in Appendix A2 must be completed.</t>
  </si>
  <si>
    <t>2.2.4</t>
  </si>
  <si>
    <t>Configure system security parameters to prevent misuse.</t>
  </si>
  <si>
    <t>2.2.5</t>
  </si>
  <si>
    <t>Remove all unnecessary functionality, such as scripts, drivers, features, subsystems, file systems, and unnecessary web servers.</t>
  </si>
  <si>
    <t>Encrypt all non-console administrative access using strong cryptography. Note: Where SSL/early TLS is used, the requirements in Appendix A2 must be completed.</t>
  </si>
  <si>
    <t>Maintain an inventory of system components that are in scope for PCI DSS.</t>
  </si>
  <si>
    <t>Ensure that security policies and operational procedures for managing vendor defaults and other security parameters are documented, in use, and known to all affected parties.</t>
  </si>
  <si>
    <t>Shared hosting providers must protect each entity’s hosted environment and cardholder data. These providers must meet specific requirements as detailed in Appendix A1: Additional PCI DSS Requirements for Shared Hosting Providers.</t>
  </si>
  <si>
    <t>3.x</t>
  </si>
  <si>
    <t>Protect stored cardholder data</t>
  </si>
  <si>
    <t>Keep cardholder data storage to a minimum by implementing data retention and disposal policies, procedures and processes that include at least the following for all cardholder data (CHD) storage: • Limiting data storage amount and retention time to that which is required for legal, regulatory, and/or business requirements • Specific retention requirements for cardholder data • Processes for secure deletion of data when no longer needed • A quarterly process for identifying and securely deleting stored cardholder data that exceeds defined retention.</t>
  </si>
  <si>
    <t>Do not store sensitive authentication data after authorization (even if encrypted). If sensitive authentication data is received, render all data unrecoverable upon completion of the authorization process. It is permissible for issuers and companies that support issuing services to store sensitive authentication data if: • There is a business justification and • The data is stored securely. Sensitive authentication data includes the data as cited in the following Requirements 3.2.1 through 3.2.3:</t>
  </si>
  <si>
    <t>Do not store the full contents of any track (from the magnetic stripe located on the back of a card, equivalent data contained on a chip, or elsewhere) after authorization. This data is alternatively called full track, track, track 1, track 2, and magnetic-stripe data. Note: In the normal course of business, the following data elements from the magnetic stripe may need to be retained: • The cardholder’s name • Primary account number (PAN) • Expiration date • Service code To minimize risk, store only these data elements as needed for business.</t>
  </si>
  <si>
    <t>Do not store the card verification code or value (three-digit or four-digit number printed on the front or back of a payment card used to verify card-not-present transactions) after authorization.</t>
  </si>
  <si>
    <t>Do not store the personal identification number (PIN) or the encrypted PIN block after authorization.</t>
  </si>
  <si>
    <t>Mask PAN when displayed (the first six and last four digits are the maximum number of digits to be displayed), such that only personnel with a legitimate business need can see more than the first six/last four digits of the PAN. Note: This requirement does not supersede stricter requirements in place for displays of cardholder data—for example, legal or payment card brand requirements for point-of-sale (POS) receipts.</t>
  </si>
  <si>
    <t>Render PAN unreadable anywhere it is stored (including on portable digital media, backup media, and in logs) by using any of the following approaches: • One-way hashes based on strong cryptography, (hash must be of the entire PAN) • Truncation (hashing cannot be used to replace the truncated segment of PAN) • Index tokens and pads (pads must be securely stored) • Strong cryptography with associated key-management processes and procedures. Note: It is a relatively trivial effort for a malicious individual to reconstruct original PAN data if they have access to both the truncated and hashed version of a PAN. Where hashed and truncated versions of the same PAN are present in an entity’s environment, additional controls must be in place to ensure that the hashed and truncated versions cannot be correlated to reconstruct the original PAN.</t>
  </si>
  <si>
    <t>If disk encryption is used (rather than file- or column-level database encryption), logical access must be managed separately and independently of native operating system authentication and access control mechanisms (for example, by not using local user account databases or general network login credentials). Decryption keys must not be associated with user accounts. Note: This requirement applies in addition to all other PCI DSS encryption and key-management requirements.</t>
  </si>
  <si>
    <t>Document and implement procedures to protect keys used to secure stored cardholder data against disclosure and misuse: Note: This requirement applies to keys used to encrypt stored cardholder data, and also applies to key-encrypting keys used to protect data-encrypting keys—such key-encrypting keys must be at least as strong as the data-encrypting key.</t>
  </si>
  <si>
    <t>Additional requirement for service providers only: Maintain a documented description of the cryptographic architecture that includes: • Details of all algorithms, protocols, and keys used for the protection of cardholder data, including key strength and expiry date • Description of the key usage for each key. • Inventory of any HSMs and other SCDs used for key management Note: This requirement is a best practice until January 31, 2018, after which it becomes a requirement.</t>
  </si>
  <si>
    <t>Restrict access to cryptographic keys to the fewest number of custodians necessary.</t>
  </si>
  <si>
    <t>Store secret and private keys used to encrypt/decrypt cardholder data in one (or more) of the following forms at all times: • Encrypted with a key-encrypting key that is at least as strong as the data-encrypting key, and that is stored separately from the data-encrypting key • Within a secure cryptographic device (such as a hardware (host) security module (HSM) or PTS-approved point-of-interaction device) • As at least two full-length key components or key shares, in accordance with an industry-accepted method Note: It is not required that public keys be stored in one of these forms.</t>
  </si>
  <si>
    <t>Store cryptographic keys in the fewest possible locations.</t>
  </si>
  <si>
    <t>Fully document and implement all key-management processes and procedures for cryptographic keys used for encryption of cardholder data, including the following: Note: Numerous industry standards for key management are available from various resources including NIST, which can be found at http://csrc.nist.gov.</t>
  </si>
  <si>
    <t>Generation of strong cryptographic keys</t>
  </si>
  <si>
    <t>Secure cryptographic key distribution</t>
  </si>
  <si>
    <t>Secure cryptographic key storage</t>
  </si>
  <si>
    <t>3.6.4</t>
  </si>
  <si>
    <t>Cryptographic key changes for keys that have reached the end of their cryptoperiod (for example, after a defined period of time has passed and/or after a certain amount of cipher-text has been produced by a given key), as defined by the associated application vendor or key owner, and based on industry best practices and guidelines (for example, NIST Special Publication 800-57).</t>
  </si>
  <si>
    <t>3.6.5</t>
  </si>
  <si>
    <t>Retirement or replacement (for example, archiving, destruction, and/or revocation) of keys as deemed necessary when the integrity of the key has been weakened (for example, departure of an employee with knowledge of a clear-text key component), or keys are suspected of being compromised. Note: If retired or replaced cryptographic keys need to be retained, these keys must be securely archived (for example, by using a key-encryption key). Archived cryptographic keys should only be used for decryption/verification purposes.</t>
  </si>
  <si>
    <t>3.6.6</t>
  </si>
  <si>
    <t>If manual clear-text cryptographic key-management operations are used, these operations must be managed using split knowledge and dual control. Note: Examples of manual key-management operations include, but are not limited to: key generation, transmission, loading, storage and destruction.</t>
  </si>
  <si>
    <t>3.6.7</t>
  </si>
  <si>
    <t>Prevention of unauthorized substitution of cryptographic keys.</t>
  </si>
  <si>
    <t>3.6.8</t>
  </si>
  <si>
    <t>Requirement for cryptographic key custodians to formally acknowledge that they understand and accept their key-custodian responsibilities.</t>
  </si>
  <si>
    <t>Ensure that security policies and operational procedures for protecting stored cardholder data are documented, in use, and known to all affected parties.</t>
  </si>
  <si>
    <t>4.x</t>
  </si>
  <si>
    <t>Encrypt transmission of cardholder data across open, public networks</t>
  </si>
  <si>
    <t>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t>
  </si>
  <si>
    <t>4.1.1</t>
  </si>
  <si>
    <t>Ensure wireless networks transmitting cardholder data or connected to the cardholder data environment, use industry best practices to implement strong encryption for authentication and transmission.</t>
  </si>
  <si>
    <t>Never send unprotected PANs by end-user messaging technologies (for example, e-mail, instant messaging, SMS, chat, etc.).</t>
  </si>
  <si>
    <t>Ensure that security policies and operational procedures for encrypting transmissions of cardholder data are documented, in use, and known to all affected parties.</t>
  </si>
  <si>
    <t>5.x</t>
  </si>
  <si>
    <t>Use and regularly update anti-virus software or programs</t>
  </si>
  <si>
    <t>Deploy anti-virus software on all systems commonly affected by malicious software (particularly personal computers and servers).</t>
  </si>
  <si>
    <t>Ensure that anti-virus programs are capable of detecting, removing, and protecting against all known types of malicious software.</t>
  </si>
  <si>
    <t>For systems considered to be not commonly affected by malicious software, perform periodic evaluations to identify and evaluate evolving malware threats in order to confirm whether such systems continue to not require anti-virus software.</t>
  </si>
  <si>
    <t>Ensure that all anti-virus mechanisms are maintained as follows: • Are kept current, • Perform periodic scans • Generate audit logs which are retained per PCI DSS Requirement 10.7.</t>
  </si>
  <si>
    <t>Ensure that anti-virus mechanisms are actively running and cannot be disabled or altered by users, unless specifically authorized by management on a case-by-case basis for a limited time period. Note: Anti-virus solutions may be temporarily disabled only if there is legitimate technical need, as authorized by management on a case-by-case basis. If anti-virus protection needs to be disabled for a specific purpose, it must be formally authorized. Additional security measures may also need to be implemented for the period of time during which anti-virus protection is not active.</t>
  </si>
  <si>
    <t>Ensure that security policies and operational procedures for protecting systems against malware are documented, in use, and known to all affected parties.</t>
  </si>
  <si>
    <t>6.x</t>
  </si>
  <si>
    <t>Develop and maintain secure systems and applications</t>
  </si>
  <si>
    <t>Establish a process to identify security vulnerabilities, using reputable outside sources for security vulnerability information, and assign a risk ranking (for example, as “high,” “medium,” or “low”) to newly discovered security vulnerabilities. Note: Risk rankings should be based on industry best practices as well as consideration of potential impact. For example, criteria for ranking vulnerabilities may include consideration of the CVSS base score, and/or the classification by the vendor, and/or type of systems affected. Methods for evaluating vulnerabilities and assigning risk ratings will vary based on an organization’s environment and risk-assessment strategy. Risk rankings should, at a minimum, identify all vulnerabilities considered to be a “high risk” to the environment. In addition to the risk ranking, vulnerabilities may be considered “critical” if they pose an imminent threat to the environment, impact critical systems, and/or would result in a potential compromise if not addressed. Examples of critical systems may include security systems, public-facing devices and systems, databases, and other systems that store, process, or transmit cardholder data.</t>
  </si>
  <si>
    <t>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t>
  </si>
  <si>
    <t>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t>
  </si>
  <si>
    <t>6.3.1</t>
  </si>
  <si>
    <t>Remove development, test and/or custom application accounts, user IDs, and passwords before applications become active or are released to customers.</t>
  </si>
  <si>
    <t>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t>
  </si>
  <si>
    <t>Follow change control processes and procedures for all changes to system components. The processes must include the following:</t>
  </si>
  <si>
    <t>6.4.1</t>
  </si>
  <si>
    <t>Separate development/test environments from production environments, and enforce the separation with access controls.</t>
  </si>
  <si>
    <t>6.4.2</t>
  </si>
  <si>
    <t>Separation of duties between development/test and production environments</t>
  </si>
  <si>
    <t>6.4.3</t>
  </si>
  <si>
    <t>Production data (live PANs) are not used for testing or development</t>
  </si>
  <si>
    <t>6.4.4</t>
  </si>
  <si>
    <t>Removal of test data and accounts from system components before the system becomes active/goes into production.</t>
  </si>
  <si>
    <t>Change control procedures must include the following:</t>
  </si>
  <si>
    <t>6.4.5.1</t>
  </si>
  <si>
    <t>Documentation of impact.</t>
  </si>
  <si>
    <t>6.4.5.2</t>
  </si>
  <si>
    <t>Documented change approval by authorized parties.</t>
  </si>
  <si>
    <t>6.4.5.3</t>
  </si>
  <si>
    <t>Functionality testing to verify that the change does not adversely impact the security of the system.</t>
  </si>
  <si>
    <t>6.4.5.4</t>
  </si>
  <si>
    <t>Back-out procedures.</t>
  </si>
  <si>
    <t>6.4.6</t>
  </si>
  <si>
    <t>Upon completion of a significant change, all relevant PCI DSS requirements must be implemented on all new or changed systems and networks, and documentation updated as applicable. Note: This requirement is a best practice until January 31, 2018, after which it becomes a requirement.</t>
  </si>
  <si>
    <t>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t>
  </si>
  <si>
    <t>6.5.1</t>
  </si>
  <si>
    <t>Injection flaws, particularly SQL injection. Also consider OS Command Injection, LDAP and XPath injection flaws as well as other injection flaws.</t>
  </si>
  <si>
    <t>6.5.2</t>
  </si>
  <si>
    <t>Buffer overflows</t>
  </si>
  <si>
    <t>6.5.3</t>
  </si>
  <si>
    <t>Insecure cryptographic storage</t>
  </si>
  <si>
    <t>6.5.4</t>
  </si>
  <si>
    <t>Insecure communications</t>
  </si>
  <si>
    <t>6.5.5</t>
  </si>
  <si>
    <t>Improper error handling</t>
  </si>
  <si>
    <t>6.5.6</t>
  </si>
  <si>
    <t>All “high risk” vulnerabilities identified in the vulnerability identification process (as defined in PCI DSS Requirement 6.1).</t>
  </si>
  <si>
    <t>6.5.7</t>
  </si>
  <si>
    <t>Cross-site scripting (XSS)</t>
  </si>
  <si>
    <t>6.5.8</t>
  </si>
  <si>
    <t>Improper access control (such as insecure direct object references, failure to restrict URL access, directory traversal, and failure to restrict user access to functions).</t>
  </si>
  <si>
    <t>6.5.9</t>
  </si>
  <si>
    <t>Cross-site request forgery (CSRF)</t>
  </si>
  <si>
    <t>6.5.10</t>
  </si>
  <si>
    <t>Broken authentication and session management</t>
  </si>
  <si>
    <t>For public-facing web applications, address new threats and vulnerabilities on an ongoing basis and ensure these applications are protected against known attacks by either of the following methods: • Reviewing public-facing web applications via manual or automated application vulnerability security assessment tools or methods, at least annually and after any changes Note: This assessment is not the same as the vulnerability scans performed for Requirement 11.2. • Installing an automated technical solution that detects and prevents web-based attacks (for example, a web-application firewall) in front of public-facing web applications, to continually check all traffic.</t>
  </si>
  <si>
    <t>Ensure that security policies and operational procedures for developing and maintaining secure systems and applications are documented, in use, and known to all affected parties.</t>
  </si>
  <si>
    <t>Restrict access to cardholder data by business need to know</t>
  </si>
  <si>
    <t>Limit access to system components and cardholder data to only those individuals whose job requires such access.</t>
  </si>
  <si>
    <t>Define access needs for each role, including: • System components and data resources that each role needs to access for their job function • Level of privilege required (for example, user, administrator, etc.) for accessing resources.</t>
  </si>
  <si>
    <t>Restrict access to privileged user IDs to least privileges necessary to perform job responsibilities.</t>
  </si>
  <si>
    <t>Assign access based on individual personnel’s job classification and function.</t>
  </si>
  <si>
    <t>7.1.4</t>
  </si>
  <si>
    <t>Require documented approval by authorized parties specifying required privileges.</t>
  </si>
  <si>
    <t>Establish an access control system(s) for systems components that restricts access based on a user’s need to know, and is set to “deny all” unless specifically allowed. This access control system(s) must include the following:</t>
  </si>
  <si>
    <t>Coverage of all system components</t>
  </si>
  <si>
    <t>Assignment of privileges to individuals based on job classification and function.</t>
  </si>
  <si>
    <t>Default “deny-all” setting.</t>
  </si>
  <si>
    <t>Ensure that security policies and operational procedures for restricting access to cardholder data are documented, in use, and known to all affected parties.</t>
  </si>
  <si>
    <t>Assign a unique ID to each person with computer access</t>
  </si>
  <si>
    <t>Define and implement policies and procedures to ensure proper user identification management for non-consumer users and administrators on all system components as follows:</t>
  </si>
  <si>
    <t>Assign all users a unique ID before allowing them to access system components or cardholder data.</t>
  </si>
  <si>
    <t>Control addition, deletion, and modification of user IDs, credentials, and other identifier objects.</t>
  </si>
  <si>
    <t>Immediately revoke access for any terminated users.</t>
  </si>
  <si>
    <t>Remove/disable inactive user accounts within 90 days.</t>
  </si>
  <si>
    <t>8.1.5</t>
  </si>
  <si>
    <t>Manage IDs used by third parties to access, support, or maintain system components via remote access as follows: • Enabled only during the time period needed and disabled when not in use. • Monitored when in use.</t>
  </si>
  <si>
    <t>8.1.6</t>
  </si>
  <si>
    <t>Limit repeated access attempts by locking out the user ID after not more than six attempts.</t>
  </si>
  <si>
    <t>8.1.7</t>
  </si>
  <si>
    <t>Set the lockout duration to a minimum of 30 minutes or until an administrator enables the user ID.</t>
  </si>
  <si>
    <t>8.1.8</t>
  </si>
  <si>
    <t>If a session has been idle for more than 15 minutes, require the user to re-authenticate to re-activate the terminal or session.</t>
  </si>
  <si>
    <t>In addition to assigning a unique ID, ensure proper user-authentication management for non-consumer users and administrators on all system components by employing at least one of the following methods to authenticate all users: • Something you know, such as a password or passphrase • Something you have, such as a token device or smart card • Something you are, such as a biometric.</t>
  </si>
  <si>
    <t>Using strong cryptography, render all authentication credentials (such as passwords/phrases) unreadable during transmission and storage on all system components.</t>
  </si>
  <si>
    <t>Verify user identity before modifying any authentication credential—for example, performing password resets, provisioning new tokens, or generating new keys.</t>
  </si>
  <si>
    <t>Passwords/passphrases must meet the following: • Require a minimum length of at least seven characters. • Contain both numeric and alphabetic characters. Alternatively, the passwords/passphrases must have complexity and strength at least equivalent to the parameters specified above.</t>
  </si>
  <si>
    <t>8.2.4</t>
  </si>
  <si>
    <t>Change user passwords/passphrases at least once every 90 days.</t>
  </si>
  <si>
    <t>8.2.5</t>
  </si>
  <si>
    <t>Do not allow an individual to submit a new password/passphrase that is the same as any of the last four passwords/passphrases he or she has used.</t>
  </si>
  <si>
    <t>8.2.6</t>
  </si>
  <si>
    <t>Set passwords/passphrases for first-time use and upon reset to a unique value for each user, and change immediately after the first use.</t>
  </si>
  <si>
    <t>Secure all individual non-console administrative access and all remote access to the CDE using multi-factor authentication. Note: Multi-factor authentication requires that a minimum of two of the three authentication methods (see Requirement 8.2 for descriptions of authentication methods) be used for authentication. Using one factor twice (for example, using two separate passwords) is not considered multi-factor authentication.</t>
  </si>
  <si>
    <t>Incorporate multi-factor authentication for all non-console access into the CDE for personnel with administrative access. Note: This requirement is a best practice until January 31, 2018, after which it becomes a requirement.</t>
  </si>
  <si>
    <t>Incorporate multi-factor authentication for all remote network access (both user and administrator, and including third party access for support or maintenance) originating from outside the entity's network.</t>
  </si>
  <si>
    <t>Document and communicate authentication policies and procedures to all users including: • Guidance on selecting strong authentication credentials • Guidance for how users should protect their authentication credentials • Instructions not to reuse previously used passwords • Instructions to change passwords if there is any suspicion the password could be compromised.</t>
  </si>
  <si>
    <t>Do not use group, shared, or generic IDs, passwords, or other authentication methods as follows: • Generic user IDs are disabled or removed. • Shared user IDs do not exist for system administration and other critical functions. • Shared and generic user IDs are not used to administer any system components.</t>
  </si>
  <si>
    <t>8.5.1</t>
  </si>
  <si>
    <t>Additional requirement for service providers only: Service providers with remote access to customer premises (for example, for support of POS systems or servers) must use a unique authentication credential (such as a password/phrase) for each customer. Note: This requirement is not intended to apply to shared hosting providers accessing their own hosting environment, where multiple customer environments are hosted.</t>
  </si>
  <si>
    <t>Where other authentication mechanisms are used (for example, physical or logical security tokens, smart cards, certificates, etc.), use of these mechanisms must be assigned as follows: • Authentication mechanisms must be assigned to an individual account and not shared among multiple accounts. • Physical and/or logical controls must be in place to ensure only the intended account can use that mechanism to gain access.</t>
  </si>
  <si>
    <t>All access to any database containing cardholder data (including access by applications, administrators, and all other users) is restricted as follows: • All user access to, user queries of, and user actions on databases are through programmatic methods. • Only database administrators have the ability to directly access or query databases. • Application IDs for database applications can only be used by the applications (and not by individual users or other non-application processes).</t>
  </si>
  <si>
    <t>Ensure that security policies and operational procedures for identification and authentication are documented, in use, and known to all affected parties.</t>
  </si>
  <si>
    <t>Restrict physical access to cardholder data</t>
  </si>
  <si>
    <t>Use appropriate facility entry controls to limit and monitor physical access to systems in the cardholder data environment.</t>
  </si>
  <si>
    <t>Use either video cameras or access control mechanisms (or both) to monitor individual physical access to sensitive areas. Review collected data and correlate with other entries. Store for at least three months, unless otherwise restricted by law. Note: “Sensitive areas” refers to any data center, server room or any area that houses systems that store, process, or transmit cardholder data. This excludes public-facing areas where only point-of-sale terminals are present, such as the cashier areas in a retail store.</t>
  </si>
  <si>
    <t>Implement physical and/or logical controls to restrict access to publicly accessible network jacks. For example, network jacks located in public areas and areas accessible to visitors could be disabled and only enabled when network access is explicitly authorized. Alternatively, processes could be implemented to ensure that visitors are escorted at all times in areas with active network jacks.</t>
  </si>
  <si>
    <t>9.1.3</t>
  </si>
  <si>
    <t>Restrict physical access to wireless access points, gateways, handheld devices, networking/communications hardware, and telecommunication lines.</t>
  </si>
  <si>
    <t>Develop procedures to easily distinguish between onsite personnel and visitors, to include: • Identifying onsite personnel and visitors (for example, assigning badges) • Changes to access requirements • Revoking or terminating onsite personnel and expired visitor identification (such as ID badges).</t>
  </si>
  <si>
    <t>Control physical access for onsite personnel to sensitive areas as follows: • Access must be authorized and based on individual job function. • Access is revoked immediately upon termination, and all physical access mechanisms, such as keys, access cards, etc., are returned or disabled.</t>
  </si>
  <si>
    <t>Implement procedures to identify and authorize visitors. Procedures should include the following:</t>
  </si>
  <si>
    <t>Visitors are authorized before entering, and escorted at all times within, areas where cardholder data is processed or maintained.</t>
  </si>
  <si>
    <t>Visitors are identified and given a badge or other identification that expires and that visibly distinguishes the visitors from onsite personnel.</t>
  </si>
  <si>
    <t>Visitors are asked to surrender the badge or identification before leaving the facility or at the date of expiration.</t>
  </si>
  <si>
    <t>A visitor log is used to maintain a physical audit trail of visitor activity to the facility as well as computer rooms and data centers where cardholder data is stored or transmitted. Document the visitor’s name, the firm represented, and the onsite personnel authorizing physical access on the log. Retain this log for a minimum of three months, unless otherwise restricted by law.</t>
  </si>
  <si>
    <t>Physically secure all media.</t>
  </si>
  <si>
    <t>9.5.1</t>
  </si>
  <si>
    <t>Store media backups in a secure location, preferably an off-site facility, such as an alternate or backup site, or a commercial storage facility. Review the location’s security at least annually.</t>
  </si>
  <si>
    <t>Maintain strict control over the internal or external distribution of any kind of media, including the following:</t>
  </si>
  <si>
    <t>9.6.1</t>
  </si>
  <si>
    <t>Classify media so the sensitivity of the data can be determined.</t>
  </si>
  <si>
    <t>9.6.2</t>
  </si>
  <si>
    <t>Send the media by secured courier or other delivery method that can be accurately tracked.</t>
  </si>
  <si>
    <t>9.6.3</t>
  </si>
  <si>
    <t>Ensure management approves any and all media that is moved from a secured area (including when media is distributed to individuals).</t>
  </si>
  <si>
    <t>Maintain strict control over the storage and accessibility of media.</t>
  </si>
  <si>
    <t>9.7.1</t>
  </si>
  <si>
    <t>Properly maintain inventory logs of all media and conduct media inventories at least annually.</t>
  </si>
  <si>
    <t>Destroy media when it is no longer needed for business or legal reasons as follows:</t>
  </si>
  <si>
    <t>9.8.1</t>
  </si>
  <si>
    <t>Shred, incinerate, or pulp hard-copy materials so that cardholder data cannot be reconstructed. Secure storage containers used for materials that are to be destroyed.</t>
  </si>
  <si>
    <t>9.8.2</t>
  </si>
  <si>
    <t>Render cardholder data on electronic media unrecoverable so that cardholder data cannot be reconstructed.</t>
  </si>
  <si>
    <t>Protect devices that capture payment card data via direct physical interaction with the card from tampering and substitution. Note: These requirements apply to card-reading devices used in card-present transactions (that is, card swipe or dip) at the point of sale. This requirement is not intended to apply to manual key-entry components such as computer keyboards and POS keypads.</t>
  </si>
  <si>
    <t>9.9.1</t>
  </si>
  <si>
    <t>Maintain an up-to-date list of devices. The list should include the following: • Make, model of device • Location of device (for example, the address of the site or facility where the device is located) • Device serial number or other method of unique identification.</t>
  </si>
  <si>
    <t>9.9.2</t>
  </si>
  <si>
    <t>Periodically inspect device surfaces to detect tampering (for example, addition of card skimmers to devices), or substitution (for example, by checking the serial number or other device characteristics to verify it has not been swapped with a fraudulent device). Note: Examples of signs that a device might have been tampered with or substituted include unexpected attachments or cables plugged into the device, missing or changed security labels, broken or differently colored casing, or changes to the serial number or other external markings.</t>
  </si>
  <si>
    <t>9.9.3</t>
  </si>
  <si>
    <t>Provide training for personnel to be aware of attempted tampering or replacement of devices. Training should include the following: • Verify the identity of any third-party persons claiming to be repair or maintenance personnel, prior to granting them access to modify or troubleshoot devices. • Do not install, replace, or return devices without verification. • Be aware of suspicious behavior around devices (for example, attempts by unknown persons to unplug or open devices). • Report suspicious behavior and indications of device tampering or substitution to appropriate personnel (for example, to a manager or security officer).</t>
  </si>
  <si>
    <t>Ensure that security policies and operational procedures for restricting physical access to cardholder data are documented, in use, and known to all affected parties.</t>
  </si>
  <si>
    <t>10.x</t>
  </si>
  <si>
    <t>Track and monitor all access to network resources and cardholder data</t>
  </si>
  <si>
    <t>Implement audit trails to link all access to system components to each individual user.</t>
  </si>
  <si>
    <t>Implement automated audit trails for all system components to reconstruct the following events:</t>
  </si>
  <si>
    <t>10.2.1</t>
  </si>
  <si>
    <t>All individual user accesses to cardholder data</t>
  </si>
  <si>
    <t>10.2.2</t>
  </si>
  <si>
    <t>All actions taken by any individual with root or administrative privileges</t>
  </si>
  <si>
    <t>10.2.3</t>
  </si>
  <si>
    <t>Access to all audit trails</t>
  </si>
  <si>
    <t>10.2.4</t>
  </si>
  <si>
    <t>Invalid logical access attempts</t>
  </si>
  <si>
    <t>10.2.5</t>
  </si>
  <si>
    <t>Use of and changes to identification and authentication mechanisms—including but not limited to creation of new accounts and elevation of privileges—and all changes, additions, or deletions to accounts with root or administrative privileges</t>
  </si>
  <si>
    <t>10.2.6</t>
  </si>
  <si>
    <t>Initialization, stopping, or pausing of the audit logs</t>
  </si>
  <si>
    <t>10.2.7</t>
  </si>
  <si>
    <t>Creation and deletion of system-level objects</t>
  </si>
  <si>
    <t>Record at least the following audit trail entries for all system components for each event:</t>
  </si>
  <si>
    <t>10.3.1</t>
  </si>
  <si>
    <t>User identification</t>
  </si>
  <si>
    <t>10.3.2</t>
  </si>
  <si>
    <t>Type of event</t>
  </si>
  <si>
    <t>10.3.3</t>
  </si>
  <si>
    <t>Date and time</t>
  </si>
  <si>
    <t>10.3.4</t>
  </si>
  <si>
    <t>Success or failure indication</t>
  </si>
  <si>
    <t>10.3.5</t>
  </si>
  <si>
    <t>Origination of event</t>
  </si>
  <si>
    <t>10.3.6</t>
  </si>
  <si>
    <t>Identity or name of affected data, system component, or resource.</t>
  </si>
  <si>
    <t>Using time-synchronization technology, synchronize all critical system clocks and times and ensure that the following is implemented for acquiring, distributing, and storing time. Note: One example of time synchronization technology is Network Time Protocol (NTP).</t>
  </si>
  <si>
    <t>10.4.1</t>
  </si>
  <si>
    <t>Critical systems have the correct and consistent time.</t>
  </si>
  <si>
    <t>10.4.2</t>
  </si>
  <si>
    <t>Time data is protected.</t>
  </si>
  <si>
    <t>10.4.3</t>
  </si>
  <si>
    <t>Time settings are received from industry-accepted time sources.</t>
  </si>
  <si>
    <t>Secure audit trails so they cannot be altered.</t>
  </si>
  <si>
    <t>10.5.1</t>
  </si>
  <si>
    <t>Limit viewing of audit trails to those with a job-related need.</t>
  </si>
  <si>
    <t>10.5.2</t>
  </si>
  <si>
    <t>Protect audit trail files from unauthorized modifications.</t>
  </si>
  <si>
    <t>10.5.3</t>
  </si>
  <si>
    <t>Promptly back up audit trail files to a centralized log server or media that is difficult to alter.</t>
  </si>
  <si>
    <t>10.5.4</t>
  </si>
  <si>
    <t>Write logs for external-facing technologies onto a secure, centralized, internal log server or media device.</t>
  </si>
  <si>
    <t>10.5.5</t>
  </si>
  <si>
    <t>Use file-integrity monitoring or change-detection software on logs to ensure that existing log data cannot be changed without generating alerts (although new data being added should not cause an alert).</t>
  </si>
  <si>
    <t>Review logs and security events for all system components to identify anomalies or suspicious activity. Note: Log harvesting, parsing, and alerting tools may be used to meet this Requirement.</t>
  </si>
  <si>
    <t>10.6.1</t>
  </si>
  <si>
    <t>Review the following at least daily: • All security events • Logs of all system components that store, process, or transmit CHD and/or SAD • Logs of all critical system components • Logs of all servers and system components that perform security functions (for example, firewalls, intrusion-detection systems/intrusion-prevention systems (IDS/IPS), authentication servers, e-commerce redirection servers, etc.).</t>
  </si>
  <si>
    <t>10.6.2</t>
  </si>
  <si>
    <t>Review logs of all other system components periodically based on the organization’s policies and risk management strategy, as determined by the organization’s annual risk assessment.</t>
  </si>
  <si>
    <t>10.6.3</t>
  </si>
  <si>
    <t>Follow up exceptions and anomalies identified during the review process.</t>
  </si>
  <si>
    <t>Retain audit trail history for at least one year, with a minimum of three months immediately available for analysis (for example, online, archived, or restorable from backup).</t>
  </si>
  <si>
    <t>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t>
  </si>
  <si>
    <t>10.8.1</t>
  </si>
  <si>
    <t>Additional requirement for service providers only: Respond to failures of any critical security controls in a timely manner. Processes for responding to failures in security controls must include: • Restoring security functions • Identifying and documenting the duration (date and time start to end) of the security failure • Identifying and documenting cause(s) of failure, including root cause, and documenting remediation required to address root cause • Identifying and addressing any security issues that arose during the failure • Performing a risk assessment to determine whether further actions are required as a result of the security failure • Implementing controls to prevent cause of failure from reoccurring • Resuming monitoring of security controls Note: This requirement is a best practice until January 31, 2018, after which it becomes a requirement.</t>
  </si>
  <si>
    <t>Ensure that security policies and operational procedures for monitoring all access to network resources and cardholder data are documented, in use, and known to all affected parties.</t>
  </si>
  <si>
    <t>11.x</t>
  </si>
  <si>
    <t>Regularly test security systems and processes</t>
  </si>
  <si>
    <t>Implement processes to test for the presence of wireless access points (802.11), and detect and identify all authorized and unauthorized wireless access points on a quarterly basis. Note: Methods that may be used in the process include but are not limited to wireless network scans, physical/logical inspections of system components and infrastructure, network access control (NAC), or wireless IDS/IPS. Whichever methods are used, they must be sufficient to detect and identify both authorized and unauthorized devices.</t>
  </si>
  <si>
    <t>Maintain an inventory of authorized wireless access points including a documented business justification.</t>
  </si>
  <si>
    <t>Implement incident response procedures in the event unauthorized wireless access points are detected.</t>
  </si>
  <si>
    <t>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t>
  </si>
  <si>
    <t>Perform quarterly internal vulnerability scans. Address vulnerabilities and perform rescans to verify all “high risk” vulnerabilities are resolved in accordance with the entity’s vulnerability ranking (per Requirement 6.1). Scans must be performed by qualified personnel.</t>
  </si>
  <si>
    <t>Perform quarterly external vulnerability scans, via an Approved Scanning Vendor (ASV) approved by the Payment Card Industry Security Standards Council (PCI SSC). Perform rescans as needed, until passing scans are achieved. Note: Quarterly external vulnerability scans must be performed by an Approved Scanning Vendor (ASV), approved by the Payment Card Industry Security Standards Council (PCI SSC). Refer to the ASV Program Guide published on the PCI SSC website for scan customer responsibilities, scan preparation, etc.</t>
  </si>
  <si>
    <t>Perform internal and external scans, and rescans as needed, after any significant change. Scans must be performed by qualified personnel.</t>
  </si>
  <si>
    <t>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t>
  </si>
  <si>
    <t>11.3.1</t>
  </si>
  <si>
    <t>Perform external penetration testing at least annually and after any significant infrastructure or application upgrade or modification (such as an operating system upgrade, a sub-network added to the environment, or a web server added to the environment).</t>
  </si>
  <si>
    <t>11.3.2</t>
  </si>
  <si>
    <t>Perform internal penetration testing at least annually and after any significant infrastructure or application upgrade or modification (such as an operating system upgrade, a sub-network added to the environment, or a web server added to the environment).</t>
  </si>
  <si>
    <t>11.3.3</t>
  </si>
  <si>
    <t>Exploitable vulnerabilities found during penetration testing are corrected and testing is repeated to verify the corrections.</t>
  </si>
  <si>
    <t>11.3.4</t>
  </si>
  <si>
    <t>If segmentation is used to isolate the CDE from other networks, perform penetration tests at least annually and after any changes to segmentation controls/methods to verify that the segmentation methods are operational and effective, and isolate all out-of-scope systems from systems in the CDE.</t>
  </si>
  <si>
    <t>11.3.4.1</t>
  </si>
  <si>
    <t>Additional requirement for service providers only: If segmentation is used, confirm PCI DSS scope by performing penetration testing on segmentation controls at least every six months and after any changes to segmentation controls/methods. Note: This requirement is a best practice until January 31, 2018, after which it becomes a requirement.</t>
  </si>
  <si>
    <t>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t>
  </si>
  <si>
    <t>Deploy a change-detection mechanism (for example, file-integrity monitoring tools) to alert personnel to unauthorized modification (including changes, additions, and deletions) of critical system files, configuration files, or content files; and configure the software to perform critical file comparisons at least weekly. Note: For change-detection purposes, critical files are usually those that do not regularly change, but the modification of which could indicate a system compromise or risk of compromise. Change-detection mechanisms such as file-integrity monitoring products usually come pre-configured with critical files for the related operating system. Other critical files, such as those for custom applications, must be evaluated and defined by the entity (that is, the merchant or service provider).</t>
  </si>
  <si>
    <t>11.5.1</t>
  </si>
  <si>
    <t>Implement a process to respond to any alerts generated by the change-detection solution.</t>
  </si>
  <si>
    <t>Ensure that security policies and operational procedures for security monitoring and testing are documented, in use, and known to all affected parties.</t>
  </si>
  <si>
    <t>Maintain a policy that addresses information security for all personnel</t>
  </si>
  <si>
    <t>Establish, publish, maintain, and disseminate a security policy.</t>
  </si>
  <si>
    <t>Review the security policy at least annually and update the policy when the environment changes.</t>
  </si>
  <si>
    <t>Implement a risk-assessment process that: • Is performed at least annually and upon significant changes to the environment (for example, acquisition, merger, relocation, etc.), • Identifies critical assets, threats, and vulnerabilities, and • Results in a formal, documented analysis of risk. Examples of risk-assessment methodologies include but are not limited to OCTAVE, ISO 27005 and NIST SP 800-30.</t>
  </si>
  <si>
    <t>Develop usage policies for critical technologies and define proper use of these technologies. Note: Examples of critical technologies include, but are not limited to, remote access and wireless technologies, laptops, tablets, removable electronic media, e-mail usage and Internet usage. Ensure these usage policies require the following:</t>
  </si>
  <si>
    <t>Explicit approval by authorized parties</t>
  </si>
  <si>
    <t>12.3.2</t>
  </si>
  <si>
    <t>Authentication for use of the technology</t>
  </si>
  <si>
    <t>12.3.3</t>
  </si>
  <si>
    <t>A list of all such devices and personnel with access</t>
  </si>
  <si>
    <t>12.3.4</t>
  </si>
  <si>
    <t>A method to accurately and readily determine owner, contact information, and purpose (for example, labeling, coding, and/or inventorying of devices)</t>
  </si>
  <si>
    <t>12.3.5</t>
  </si>
  <si>
    <t>Acceptable uses of the technology</t>
  </si>
  <si>
    <t>12.3.6</t>
  </si>
  <si>
    <t>Acceptable network locations for the technologies</t>
  </si>
  <si>
    <t>12.3.7</t>
  </si>
  <si>
    <t>List of company-approved products</t>
  </si>
  <si>
    <t>12.3.8</t>
  </si>
  <si>
    <t>Automatic disconnect of sessions for remote-access technologies after a specific period of inactivity</t>
  </si>
  <si>
    <t>12.3.9</t>
  </si>
  <si>
    <t>Activation of remote-access technologies for vendors and business partners only when needed by vendors and business partners, with immediate deactivation after use</t>
  </si>
  <si>
    <t>12.3.10</t>
  </si>
  <si>
    <t>For personnel accessing cardholder data via remote-access technologies, prohibit the copying, moving, and storage of cardholder data onto local hard drives and removable electronic media, unless explicitly authorized for a defined business need. Where there is an authorized business need, the usage policies must require the data be protected in accordance with all applicable PCI DSS Requirements.</t>
  </si>
  <si>
    <t>Ensure that the security policy and procedures clearly define information security responsibilities for all personnel.</t>
  </si>
  <si>
    <t>Additional requirement for service providers only: Executive management shall establish responsibility for the protection of cardholder data and a PCI DSS compliance program to include: • Overall accountability for maintaining PCI DSS compliance • Defining a charter for a PCI DSS compliance program and communication to executive management Note: This requirement is a best practice until January 31, 2018, after which it becomes a requirement.</t>
  </si>
  <si>
    <t>Assign to an individual or team the following information security management responsibilities:</t>
  </si>
  <si>
    <t>Establish, document, and distribute security policies and procedures.</t>
  </si>
  <si>
    <t>12.5.2</t>
  </si>
  <si>
    <t>Monitor and analyze security alerts and information, and distribute to appropriate personnel.</t>
  </si>
  <si>
    <t>12.5.3</t>
  </si>
  <si>
    <t>Establish, document, and distribute security incident response and escalation procedures to ensure timely and effective handling of all situations.</t>
  </si>
  <si>
    <t>12.5.4</t>
  </si>
  <si>
    <t>Administer user accounts, including additions, deletions, and modifications.</t>
  </si>
  <si>
    <t>12.5.5</t>
  </si>
  <si>
    <t>Monitor and control all access to data.</t>
  </si>
  <si>
    <t>Implement a formal security awareness program to make all personnel aware of the cardholder data security policy and procedures.</t>
  </si>
  <si>
    <t>Educate personnel upon hire and at least annually. Note: Methods can vary depending on the role of the personnel and their level of access to the cardholder data.</t>
  </si>
  <si>
    <t>Require personnel to acknowledge at least annually that they have read and understood the security policy and procedures.</t>
  </si>
  <si>
    <t>Screen potential personnel prior to hire to minimize the risk of attacks from internal sources. (Examples of background checks include previous employment history, criminal record, credit history, and reference checks.) Note: For those potential personnel to be hired for certain positions such as store cashiers who only have access to one card number at a time when facilitating a transaction, this requirement is a recommendation only.</t>
  </si>
  <si>
    <t>Maintain and implement policies and procedures to manage service providers, with whom cardholder data is shared, or that could affect the security of cardholder data, as follows</t>
  </si>
  <si>
    <t>12.8.1</t>
  </si>
  <si>
    <t>Maintain a list of service providers including a description of the service provided.</t>
  </si>
  <si>
    <t>12.8.2</t>
  </si>
  <si>
    <t>Maintain a written agreement that includes an acknowledgement that the service providers are responsible for the security of cardholder data the service providers possess or otherwise store, process or transmit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</si>
  <si>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12.8.3</t>
  </si>
  <si>
    <t>Ensure there is an established process for engaging service providers including proper due diligence prior to engagement.</t>
  </si>
  <si>
    <t>12.8.4</t>
  </si>
  <si>
    <t>Maintain a program to monitor service providers’ PCI DSS compliance status at least annually.</t>
  </si>
  <si>
    <t>12.8.5</t>
  </si>
  <si>
    <t>Maintain information about which PCI DSS requirements are managed by each service provider, and which are managed by the entity.</t>
  </si>
  <si>
    <t>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t>
  </si>
  <si>
    <t>Implement an incident response plan. Be prepared to respond immediately to a system breach.</t>
  </si>
  <si>
    <t>12.10.1</t>
  </si>
  <si>
    <t>Create the incident response plan to be implemented in the event of system breach. Ensure the plan addresses the following, at a minimum: • Roles, responsibilities, and communication and contact strategies in the event of a compromise including notification of the payment brands, at a minimum • Specific incident response procedures • Business recovery and continuity procedures • Data backup processes • Analysis of legal requirements for reporting compromises • Coverage and responses of all critical system components • Reference or inclusion of incident response procedures from the payment brands.</t>
  </si>
  <si>
    <t>12.10.2</t>
  </si>
  <si>
    <t>Review and test the plan, including all elements listed in Requirement 12.10.1, at least annually.</t>
  </si>
  <si>
    <t>12.10.3</t>
  </si>
  <si>
    <t>Designate specific personnel to be available on a 24/7 basis to respond to alerts.</t>
  </si>
  <si>
    <t>12.10.4</t>
  </si>
  <si>
    <t>Provide appropriate training to staff with security breach response responsibilities.</t>
  </si>
  <si>
    <t>12.10.5</t>
  </si>
  <si>
    <t>Include alerts from security monitoring systems, including but not limited to intrusion-detection, intrusion-prevention, firewalls, and file-integrity monitoring systems.</t>
  </si>
  <si>
    <t>12.10.6</t>
  </si>
  <si>
    <t>Develop a process to modify and evolve the incident response plan according to lessons learned and to incorporate industry developments.</t>
  </si>
  <si>
    <t>Additional requirement for service providers only: Perform reviews at least quarterly to confirm personnel are following security policies and operational procedures. Reviews must cover the following processes: • Daily log reviews • Firewall rule-set reviews • Applying configuration standards to new systems • Responding to security alerts • Change management processes Note: This requirement is a best practice until January 31, 2018, after which it becomes a requirement.</t>
  </si>
  <si>
    <t>12.11.1</t>
  </si>
  <si>
    <t>Additional requirement for service providers only: Maintain documentation of quarterly review process to include: • Documenting results of the reviews • Review and sign off of results by personnel assigned responsibility for the PCI DSS compliance program Note: This requirement is a best practice until January 31, 2018, after which it becomes a requirement.</t>
  </si>
  <si>
    <t>All system components included in or connected to the cardholder data environment (CDE)</t>
  </si>
  <si>
    <t>The process of determining the CDE and subsequent PCI scope</t>
  </si>
  <si>
    <t>12.7, 4.2</t>
  </si>
  <si>
    <t>12.1, 5.4</t>
  </si>
  <si>
    <t>12.10</t>
  </si>
  <si>
    <t>9.10</t>
  </si>
  <si>
    <t>GNRL-01 through GNRL-08; populated by the Vendor</t>
  </si>
  <si>
    <t>Do you have a dedicated Software and System Development team(s)? (e.g. Customer Support, Implementation, Product Management, etc.)</t>
  </si>
  <si>
    <t>Share any details that would help information security analysts assess your product.</t>
  </si>
  <si>
    <t>Company</t>
  </si>
  <si>
    <t>Are there any passwords/passphrases hard coded into your systems or products?</t>
  </si>
  <si>
    <t>If your strategy uses different processes for services and data, ensure that all strategies are clearly stated and supported.</t>
  </si>
  <si>
    <t>Will the institution's data be available within the system for a period of time at the completion of this contract?</t>
  </si>
  <si>
    <t>Are ownership rights to all data, inputs, outputs, and metadata retained by the institution?</t>
  </si>
  <si>
    <t>Are you performing off site backups? (i.e. digitally moved off site)</t>
  </si>
  <si>
    <t>Are redundant power strategies tested?</t>
  </si>
  <si>
    <t>Can the Institution review your DRP and supporting documentation?</t>
  </si>
  <si>
    <t>Provide a valid URL to your current DRP or submit it along with this fully-populated HECVAT.</t>
  </si>
  <si>
    <t>Ensure that all elements of DRPL-09 are clearly stated in your response.</t>
  </si>
  <si>
    <t>Does your organization have a disaster recovery site or a contracted Disaster Recovery provider?</t>
  </si>
  <si>
    <t>Are audit logs available for all changes to the network, firewall, IDS, and IPS systems?</t>
  </si>
  <si>
    <t>Refer to HIPAA regulations documentation for supplemental guidance in this section.</t>
  </si>
  <si>
    <t>Do you subject your code to static code analysis and/or static application security testing prior to release?</t>
  </si>
  <si>
    <t>Do you have software testing processes (dynamic or static) that are established and followed?</t>
  </si>
  <si>
    <t>Will you comply with applicable breach notification laws?</t>
  </si>
  <si>
    <t>Is security awareness training mandatory for all employees?</t>
  </si>
  <si>
    <t>Do you have process and procedure(s) documented, and currently followed, that require a review and update of the access-list(s) for privileged accounts?</t>
  </si>
  <si>
    <t>Do you have documented, and currently implemented, internal audit processes and procedures?</t>
  </si>
  <si>
    <t>If outsourced or co-located, is there a contract in place to prevent data from leaving the Institution's Data Zone?</t>
  </si>
  <si>
    <t>Do your systems or products store, process, or transmit cardholder (payment/credit/debt card) data?</t>
  </si>
  <si>
    <t>Does the system or products use a third party to collect, store, process, or transmit cardholder (payment/credit/debt card) data?</t>
  </si>
  <si>
    <t>The remainder of the document consists of various safeguards, grouped generally by section.</t>
  </si>
  <si>
    <t>Vendor Email Address</t>
  </si>
  <si>
    <t>Vendor</t>
  </si>
  <si>
    <t>Description</t>
  </si>
  <si>
    <t>Institution's Security Framework</t>
  </si>
  <si>
    <t>Robust answers from the vendor improve the quality and efficiency of the security assessment process.</t>
  </si>
  <si>
    <t>Institution</t>
  </si>
  <si>
    <t>Proceed to the next tab, Instructions.</t>
  </si>
  <si>
    <t>Do backups containing the institution's data ever leave the Institution's Data Zone either physically or via network routing?</t>
  </si>
  <si>
    <t>December 1, 2022</t>
  </si>
  <si>
    <t>v2.00</t>
  </si>
  <si>
    <t>GNRL-11</t>
  </si>
  <si>
    <t>GNRL-12</t>
  </si>
  <si>
    <t>Does your organization conduct an annual test of relocating to an alternate site for business recovery purposes?</t>
  </si>
  <si>
    <t>Do you have a cryptographic key management process (generation, exchange, storage, safeguards, use, vetting, and replacement), that is documented and currently implemented, for all system components? (e.g. database, system, web, etc.)</t>
  </si>
  <si>
    <t>Does a physical barrier fully enclose the physical space preventing unauthorized physical contact with any of your devices?</t>
  </si>
  <si>
    <t>Are you employing any next-generation persistent threat (NGPT) monitoring?</t>
  </si>
  <si>
    <t>Can you share the organization chart, mission statement, and policies for your information security unit?</t>
  </si>
  <si>
    <t>Major revision. Visit https://www.educause.edu/hecvat for details.</t>
  </si>
  <si>
    <t>These instructions are for vendors interested in providing the institution with a software and/or a service. 
This worksheet should not be completed by an institution entity. The purpose of this worksheet is for the vendor to submit robust security safeguard information in regards to the product (software/service) being assessed in the institution's assessment process.</t>
  </si>
  <si>
    <t>Focused on external documentation, the institution is interested in the frameworks that guide your security strategy and what has been done to certify these implementations.</t>
  </si>
  <si>
    <r>
      <t xml:space="preserve">The institution conducts Third Party Security Assessments on a variety of third parties. As such, not all assessment questions are relevant to each party. To alleviate complexity, a "qualifier" strategy is implemented and allows for various parties to utilize this common documentation instrument. </t>
    </r>
    <r>
      <rPr>
        <b/>
        <sz val="12"/>
        <color theme="1"/>
        <rFont val="Verdana"/>
        <family val="2"/>
      </rPr>
      <t>Responses to the following questions will determine the need to answer additional questions below</t>
    </r>
    <r>
      <rPr>
        <sz val="12"/>
        <color theme="1"/>
        <rFont val="Verdana"/>
        <family val="2"/>
      </rPr>
      <t xml:space="preserve">. </t>
    </r>
  </si>
  <si>
    <r>
      <rPr>
        <b/>
        <sz val="12"/>
        <color theme="1"/>
        <rFont val="Verdana"/>
        <family val="2"/>
      </rPr>
      <t xml:space="preserve">Step 1: </t>
    </r>
    <r>
      <rPr>
        <sz val="12"/>
        <color theme="1"/>
        <rFont val="Verdana"/>
        <family val="2"/>
      </rPr>
      <t xml:space="preserve">Select the security framework used at your institution in cell B10. </t>
    </r>
    <r>
      <rPr>
        <b/>
        <sz val="12"/>
        <color theme="1"/>
        <rFont val="Verdana"/>
        <family val="2"/>
      </rPr>
      <t xml:space="preserve">Step 2: </t>
    </r>
    <r>
      <rPr>
        <sz val="12"/>
        <color theme="1"/>
        <rFont val="Verdana"/>
        <family val="2"/>
      </rPr>
      <t xml:space="preserve">Convert qualitative vendor responses into quantitative values, starting at cell G37. </t>
    </r>
    <r>
      <rPr>
        <b/>
        <sz val="12"/>
        <color theme="1"/>
        <rFont val="Verdana"/>
        <family val="2"/>
      </rPr>
      <t xml:space="preserve">Step 3: </t>
    </r>
    <r>
      <rPr>
        <sz val="12"/>
        <color theme="1"/>
        <rFont val="Verdana"/>
        <family val="2"/>
      </rPr>
      <t xml:space="preserve">Review converted values, ensuring full population of report. </t>
    </r>
    <r>
      <rPr>
        <b/>
        <sz val="12"/>
        <color theme="1"/>
        <rFont val="Verdana"/>
        <family val="2"/>
      </rPr>
      <t>Step 4:</t>
    </r>
    <r>
      <rPr>
        <sz val="12"/>
        <color theme="1"/>
        <rFont val="Verdana"/>
        <family val="2"/>
      </rPr>
      <t xml:space="preserve"> Move to the Summary Report tab.</t>
    </r>
  </si>
  <si>
    <t>v2.01</t>
  </si>
  <si>
    <t>Minor calculation revision in Summary Report scoring.</t>
  </si>
  <si>
    <t>Cleaned up old question references, added Excel backwards compatibility through named ranges, and fixed analyst report view.</t>
  </si>
  <si>
    <t>Summary Report scoring issues fixed (calculation ranges in the Questions tab, synchronized calculation steps for reporting in both the Full and Lite versions of the HECVAT); Analyst and Summary Report question references returning "#N/A" fixed. No changes to questions - no previous 2.0x version response values are affected.</t>
  </si>
  <si>
    <t>Repaired versioning issues</t>
  </si>
  <si>
    <t>Higher Education Community Vendor Assessment Toolkit - Change Log</t>
  </si>
  <si>
    <t xml:space="preserve">Use this reference guide to assess vendor responses in relation to your institution's environment. The context of HECVAT questions can change, depending on implementation specifics so these recommendations and follow-up response are not exhaustive and are meant to improve assessment and report capabilities within your institution's security/risk assessment program. 
Analyst tip #1: For any answer that is deem "non-compliant" by your institution, ask the vendor if there is a timeline for implementation, a sincere commitment to customer development engagement, and/or possible implementation of compensating control(s) that offsite the risks of another component.
Analyst tip #2: If a vendor's response to a follow-up inquiry is vague or seems off-point or dismissive, respond back to the vendor contact with clear expectations for a response. Responses that fail to meet expectations thereafter should be negatively assessed based on your institution's risk tolerance and the criticality of the data involved.
Analyst tip #3: The most important tip - reject a HECVAT from a vendor if; the vendor provides the institution with a insufficiently populated HECVAT; or the vendor responses are vague and/or do not answer questions directly; or significant discrepancies are found, making the HECVAT difficult to assess. </t>
  </si>
  <si>
    <t>Reason for Question</t>
  </si>
  <si>
    <t>Follow-up Inquiries/Responses</t>
  </si>
  <si>
    <t xml:space="preserve">Qualifier responses are meant to set the response requirements for a vendor and the intended use case. Since responses to these questions can make some question sections optional, vendors often answer sections partially, if they have the proper documentation. Depending on the security program maturity and risk tolerance of your institution, not all vendor responses will be relevant. </t>
  </si>
  <si>
    <t>This qualifier determines the presence of PHI in the solution and sets the HIPAA section as required appropriately.</t>
  </si>
  <si>
    <t>Reference the HIPAA section for follow-up review.</t>
  </si>
  <si>
    <t>Reference the Third Parties section for follow-up review.</t>
  </si>
  <si>
    <t>Reference the Business Continuity Plan section for follow-up review.</t>
  </si>
  <si>
    <t>Reference the Disaster Recovery Plan section for follow-up review.</t>
  </si>
  <si>
    <t>This qualifier determines the presence of PCI DSS in the solution and sets the PCI DSS section as required appropriately.</t>
  </si>
  <si>
    <t>Reference the PCI DSS section for follow-up review.</t>
  </si>
  <si>
    <t>Reference the Consulting section for follow-up review.</t>
  </si>
  <si>
    <t>Many vendors have populated a CAIQ or at least a self-assessment. Although lacking in some areas important to Higher Ed, these documents are useful for supplemental assessment.</t>
  </si>
  <si>
    <t>Follow-up inquiries for CSA content will be institution/implementation specific.</t>
  </si>
  <si>
    <t>If a vendor is STAR certified, vendor responses can theoretically be more trusted since CSA has verified their responses. Trust, but verify for yourself, as needed.</t>
  </si>
  <si>
    <t>The details of the standard are not the focus here, it is the fact that a vendor builds their environment around a standard and that they continually evaluate and assess their security programs.</t>
  </si>
  <si>
    <t>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t>
  </si>
  <si>
    <t>Inquire about any privacy language the vendor may have. It may not be ideal but there may be something available to assess or enough to have your legal counsel or policy/privacy professionals review.</t>
  </si>
  <si>
    <t>Defining scale of company (support, resources, skillsets), General information about the organization that may be concerning.</t>
  </si>
  <si>
    <t>Follow-up responses to this one are normally unique to their response. Vague answers here usually result in some footprinting of a vendor to determine their "reputation".</t>
  </si>
  <si>
    <t>If a vendor says "No", it is taken at face value. If you organization is capable of conducting reconnaissance, it is encouraged. If a vendor has experienced a breach, evaluate the circumstance of the incident and what the vendor has done in response to the breach.</t>
  </si>
  <si>
    <t>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t>
  </si>
  <si>
    <t>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t>
  </si>
  <si>
    <t>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t>
  </si>
  <si>
    <t>Follow-up inquiries for vendor team strategies will be unique to your institution and may depend on the underlying infrastructures needed to support a system for your specific use case.</t>
  </si>
  <si>
    <t>This is a freebie to help the vendor state their "case". If a vendor does not add anything here (or it is just sales stuff), we can assume it was filled out by a sales engineer and questions will be evaluated with higher scrutiny.</t>
  </si>
  <si>
    <t>The need for encryption at-rest is unique to your institution's implementation of a system. In particular, system components, architectures, and data flows, all factor into the need for this control.</t>
  </si>
  <si>
    <t>If the vendor's response does not cover the details outlined in the reasoning, follow-up and get specific responses for each, as needed.</t>
  </si>
  <si>
    <t>If a weak response is given to this answer, response scrutiny should be increased. Questions about configuration management, system authority, and documentation are appropriate.</t>
  </si>
  <si>
    <t>Notification expectations should be set earlier in the contract/assessment process. Timelines, correspondence medium, and playbook details are all aspects to keep in mind when assessing this response.</t>
  </si>
  <si>
    <t>Follow-up inquiries for the vendors patching practices will be institution/implementation specific.</t>
  </si>
  <si>
    <t>The need for encryption in transport is unique to your institution's implementation of a system. In particular, the data flow between the system and the end-users of the software/product/service.</t>
  </si>
  <si>
    <t>Follow-up inquiries for data encryption between the system and end-users will be institution/implementation specific.</t>
  </si>
  <si>
    <t>Follow-up inquiries for data encryption at-rest will be institution/implementation specific.</t>
  </si>
  <si>
    <t>A vendor's response should be clear and concise. Be wary of vague responses to this questions and inquire about export specifics, as needed.</t>
  </si>
  <si>
    <t>An institution's use case will drive the requirements for backup strategy. Ensure that the institution's use case and risk tolerance can be met by vendor systems.</t>
  </si>
  <si>
    <t>Vague responses to this question should be investigated further. Ask for additional documentation and verify that procedure (and possibly training) exists to ensure proper media handling activity.</t>
  </si>
  <si>
    <t>If information security principles are not designed into the product lifecycle, point the vendor to OWASP's Secure Coding Practices - Quick Reference Guide at https://www.owasp.org/index.php/OWASP_Secure_Coding_Practices_-_Quick_Reference_Guide</t>
  </si>
  <si>
    <t>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t>
  </si>
  <si>
    <t>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t>
  </si>
  <si>
    <t>If the vendor does not have an incident response plan, point them to the NIST Computer Security Incident Handling Guide at https://csrc.nist.gov/publications/detail/sp/800-61/rev-2/final</t>
  </si>
  <si>
    <t>Follow-up with a robust question set if the vendor cannot clearly state full-control of the integrity of their system(s). Questions about administrator access on end-user devices and other maintenance and patching type questions are appropriate.</t>
  </si>
  <si>
    <r>
      <t xml:space="preserve">In order to protect the Institution and its systems, vendors whose products and/or services will access and/or host institutional data must complete the Higher Education Community Vendor Assessment Toolkit (HECVAT). Throughout this tool, anywhere where the term data is used, this is an all-encompassing term including at least data and metadata. Answers will be reviewed by Institution security analysts upon submittal. This process will assist the institution in preventing breaches of protected information and comply with Institution policy, state, and federal law. This is intended for use by vendors participating in a Third Party Security Assessment and should be completed by a vendor. Review the </t>
    </r>
    <r>
      <rPr>
        <i/>
        <sz val="12"/>
        <color theme="1"/>
        <rFont val="Verdana"/>
        <family val="2"/>
      </rPr>
      <t>Instructions</t>
    </r>
    <r>
      <rPr>
        <sz val="12"/>
        <color theme="1"/>
        <rFont val="Verdana"/>
        <family val="2"/>
      </rPr>
      <t xml:space="preserve"> tab for further guidance.</t>
    </r>
  </si>
  <si>
    <t>Updated name, converted question text on Standards Crosswalk tab to vlookups, added Analyst Reference, fixed external links</t>
  </si>
  <si>
    <r>
      <t xml:space="preserve">There are five main sections of the Higher Education Community Vendor Assessment Tool - Full, all listed below and outlined in more detail. This document is designed to have the first two sections populated first; after the Qualifiers section is completed it can be populated in any order. Within each section, answer each question top-to-bottom. Some questions are nested and may be blocked out via formatting based on previous answers. Populating this document in the correct order improves efficiency.                                  
</t>
    </r>
    <r>
      <rPr>
        <b/>
        <sz val="11"/>
        <color rgb="FFC00000"/>
        <rFont val="Verdana"/>
        <family val="2"/>
      </rPr>
      <t>Do not overwrite selection values (data validation) in column C of the HECVAT - Full tab</t>
    </r>
    <r>
      <rPr>
        <sz val="11"/>
        <color rgb="FF000000"/>
        <rFont val="Verdana"/>
        <family val="2"/>
      </rPr>
      <t>.</t>
    </r>
  </si>
  <si>
    <t>HECVAT - Full - Summary Report</t>
  </si>
  <si>
    <t>v2.02</t>
  </si>
  <si>
    <t>v2.03</t>
  </si>
  <si>
    <t>v2.04</t>
  </si>
  <si>
    <t>v2.10</t>
  </si>
  <si>
    <t>Are the data centers staffed 24 hours a day, seven days a week (i.e., 24x7x365)?</t>
  </si>
  <si>
    <t>In addition to stating your intrusion monitoring strategy, provide a brief summary of its implementation.</t>
  </si>
  <si>
    <t>Describe or provide references explaining how tertiary services are redundant (i.e. DNS, ISP, etc.).</t>
  </si>
  <si>
    <t>Vendors oftentimes use other vendors to supplement and/or host their infrastructures and it is important to know what, if any, institutional data is shared with fourth-parties. Responses to this qualifier set the response requirement for the Third Parties section.</t>
  </si>
  <si>
    <t>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t>
  </si>
  <si>
    <t>If STAR certification is important to your institution you may have specific follow-up details for documentation purposes.</t>
  </si>
  <si>
    <t>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t>
  </si>
  <si>
    <t>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t>
  </si>
  <si>
    <t>When cancelling a software/product/service, an institution will commonly want all institutional data that was provided to a vendor. The vendor's response should verify if the institution can extract data or if it is a manual extraction by vendor staff.</t>
  </si>
  <si>
    <t>The adherence to secure coding best practices better positions a vendor to maintain the CIA triad. Use the knowledge of this response when evaluating other vendor statements, particularly those focused on development and the protection of communications.</t>
  </si>
  <si>
    <t>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t>
  </si>
  <si>
    <t>Completed base formulas for all Guidance fields. Changed Qualifier formatting to make questions readable (and optional).</t>
  </si>
  <si>
    <t>Added tertiary services narrative question (DNS, ISP, etc.).</t>
  </si>
  <si>
    <t>v2.11</t>
  </si>
  <si>
    <t>Updated SSAE 16 to 18.  Fixed reference to Standards crosswalk on Summary Report.</t>
  </si>
  <si>
    <t>HECVAT Question Sets</t>
  </si>
  <si>
    <t>GUIDANCE</t>
  </si>
  <si>
    <t>ANALYST REFERENCE</t>
  </si>
  <si>
    <t>QUESTION CONTEXT</t>
  </si>
  <si>
    <t>ANALYST REPORT</t>
  </si>
  <si>
    <t>CROSSWALKS</t>
  </si>
  <si>
    <t>Standard Guidance</t>
  </si>
  <si>
    <t>No Guidance</t>
  </si>
  <si>
    <t>Yes Guidance</t>
  </si>
  <si>
    <t>Reason For Question</t>
  </si>
  <si>
    <t>Follow-up Inquiries</t>
  </si>
  <si>
    <t>Default Weight</t>
  </si>
  <si>
    <t>Analyst Adjusted Weight</t>
  </si>
  <si>
    <t>Web Link to Accessibility Statement or VPAT</t>
  </si>
  <si>
    <t>Vendor Accessibility Contact Name</t>
  </si>
  <si>
    <t>Vendor Accessibility Contact Title</t>
  </si>
  <si>
    <t>Vendor Accessibility Contact Email</t>
  </si>
  <si>
    <t>GNRL-13</t>
  </si>
  <si>
    <t>Vendor Accessibility Contact Phone Number</t>
  </si>
  <si>
    <t>GNRL-14</t>
  </si>
  <si>
    <t>Vendor Hosting Regions</t>
  </si>
  <si>
    <t>GNRL-15</t>
  </si>
  <si>
    <t>Vendor Work Locations</t>
  </si>
  <si>
    <t>The Institution views hosted solutions such as AWS, Rackspace, Azure, and other PaaS/SaaS offerings as third parties. If services such as these are used in your environment, respond "Yes".</t>
  </si>
  <si>
    <t>State each third party which institutional data will be shared with and/or hosted by and their level of responsibility.</t>
  </si>
  <si>
    <t>Do you have a well documented Business Continuity Plan (BCP) that is tested annually?</t>
  </si>
  <si>
    <t>Briefly summarize your response.</t>
  </si>
  <si>
    <t>Provide a reference to your BCP and supporting documentation or submit it along with this fully-populated HECVAT.</t>
  </si>
  <si>
    <t>Do you have a well documented Disaster Recovery Plan (DRP) that is tested annually?</t>
  </si>
  <si>
    <t>Provide a reference to your DRP and supporting documentation or submit it along with this fully-populated HECVAT.</t>
  </si>
  <si>
    <t>Include circumstances that may involve off-shoring or multi-national agreements</t>
  </si>
  <si>
    <t xml:space="preserve"> </t>
  </si>
  <si>
    <t>Have you had an unplanned disruption to this product/service in the last 12 months?</t>
  </si>
  <si>
    <t>Provide a detailed summary of the unplanned disruption.</t>
  </si>
  <si>
    <t>We want transparency from the vendor and an honest answer to this question, regardless of the response, is a good step in building trust.</t>
  </si>
  <si>
    <t>Describe any plans to create an Information Security Office for your organization.</t>
  </si>
  <si>
    <t>Describe your Information Security Office, including size, talents, resources, etc.</t>
  </si>
  <si>
    <t>Describe any plans to create a dedicated Software and System Development team.</t>
  </si>
  <si>
    <t>Describe the structure and size of your Software and System Development teams. (e.g. Customer Support, Implementation, Product Management, etc.)</t>
  </si>
  <si>
    <t>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t>
  </si>
  <si>
    <t>Have you undergone a SSAE 18/SOC 2 audit?</t>
  </si>
  <si>
    <t>Describe any plans to undergo a SSAE 18 audit.</t>
  </si>
  <si>
    <t>Provide the date of assessment and include a SOC 2 Type 2 (preferred) or SOC 3 report. If you have a SOC3 report, state how to obtain a copy. Indicate if your hosting provider was the subject of the audit.</t>
  </si>
  <si>
    <t>Standard documentation, relevant to institutions requiring a vendor to undergo SSAE 18 audits.</t>
  </si>
  <si>
    <t>Follow-up inquiries for SSAE 18 content will be institution/implementation specific.</t>
  </si>
  <si>
    <t>Describe any plans to complete the CSA self assessment or CAIQ.</t>
  </si>
  <si>
    <t>Please include a copy with your response and include a URL for the published assessment.</t>
  </si>
  <si>
    <t>Describe any plans to obtain CSA STAR certification.</t>
  </si>
  <si>
    <t>Provide date of certification, any supporting documentation, and a URL for the certification.</t>
  </si>
  <si>
    <t>Do you conform with a specific industry standard security framework? (e.g. NIST Cybersecurity Framework, CIS Controls, ISO 27001, etc.)</t>
  </si>
  <si>
    <t>Describe any plans to conform to an industry standard security framework.</t>
  </si>
  <si>
    <t>Provide documentation on how your organization conforms to your chosen framework and indicate current certification levels, where appropriate.</t>
  </si>
  <si>
    <t>Can the systems that hold the institution's data be compliant with NIST SP 800-171 and/or CMMC Level 3 standards?</t>
  </si>
  <si>
    <t>Describe any plans to provide NIST SP 800-171 or CMMC Level 3 services.</t>
  </si>
  <si>
    <t>For institutions that collaborate with the United States government, FISMA compliance may be required.</t>
  </si>
  <si>
    <t>Follow-up inquiries for FISMA compliance will be institution/implementation specific.</t>
  </si>
  <si>
    <t>Describe your plans to create a data privacy policy.</t>
  </si>
  <si>
    <t>Provide your data privacy document (or a valid link to it) upon submission.</t>
  </si>
  <si>
    <t>Do you have a documented change management process?</t>
  </si>
  <si>
    <t>Summarize your current change management process.</t>
  </si>
  <si>
    <t>The lack of a change management function is indicative of immature program processes. Answers to this question can provide insight into how well their responses (on the HECVAT) represent their actual environment(s).</t>
  </si>
  <si>
    <t>Do you have a documented, and currently implemented, employee onboarding and offboarding policy?</t>
  </si>
  <si>
    <t>Provide a reference to your employee onboarding and offboarding policy and supporting documentation or submit it along with this fully-populated HECVAT.</t>
  </si>
  <si>
    <t>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t>
  </si>
  <si>
    <t>Unsatisfactory answers should be met with questions about access control authority, roles and responsibilities (of access grantors), administrative privileges within the vendor's infrastructure(s), etc.</t>
  </si>
  <si>
    <t>Has a VPAT or ACR been created or updated for the product and version under consideration within the past year?</t>
  </si>
  <si>
    <t>If your answer is 'I do not know', select 'No'. If the VPATs/ACR is for an older version of the product or has not been updated, its information does not accurately reflect accessibility of the product under consideration.</t>
  </si>
  <si>
    <t>Please state your plans (when and by whom) to complete a VPAT.</t>
  </si>
  <si>
    <t>State the date the VPAT was completed. Include this VPAT in your submission and/or link to its web location.</t>
  </si>
  <si>
    <t>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t>
  </si>
  <si>
    <t>Do you have documentation to support the accessibility features of your product?</t>
  </si>
  <si>
    <t>TBD</t>
  </si>
  <si>
    <t>Provide plans for any documentation that would make accessible content, features and functions easily knowable by end users.</t>
  </si>
  <si>
    <t>Provide examples with links where possible.</t>
  </si>
  <si>
    <t>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t>
  </si>
  <si>
    <t>ITAC-01</t>
  </si>
  <si>
    <t>Has a third party expert conducted an audit of the most recent version of your product?</t>
  </si>
  <si>
    <t>Please provide plans (when and by whom) any audit is planned, if any or rationale if not.</t>
  </si>
  <si>
    <t>State when the audit was conducted and by whom? Include the results in your submission and/or link to its web location.</t>
  </si>
  <si>
    <t>Many vendors rely on their internal product knowledge and history to complete accessibility self-assessments of their own product rather than utilizing up-to-date, validated testing. Use of an expert, external specialist provides a more robust assessment of the product.</t>
  </si>
  <si>
    <t>IT Accessibility</t>
  </si>
  <si>
    <t>ITAC-02</t>
  </si>
  <si>
    <t>Do you have a documented and implemented process for verifying accessibility conformance?</t>
  </si>
  <si>
    <t>Summarize how you ensure accessible products. Provide plans to develop documented processes to validate accessibility.</t>
  </si>
  <si>
    <t>Describe your processes and methodologies for validating accessibility conformance.</t>
  </si>
  <si>
    <t>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t>
  </si>
  <si>
    <t>ITAC-03</t>
  </si>
  <si>
    <t>Have you adopted a technical or legal standard of conformance for the product in question?</t>
  </si>
  <si>
    <t>Summarize your decision to not adopt a technical or legal standard of conformance for the product in question.</t>
  </si>
  <si>
    <t>Indicate which primary standards and comment upon any additional standards the product meets.</t>
  </si>
  <si>
    <t>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t>
  </si>
  <si>
    <t>ITAC-04</t>
  </si>
  <si>
    <t>Can you provide a current, detailed accessibility roadmap with delivery timelines?</t>
  </si>
  <si>
    <t>Please provide any plans to develop and share an accessibility product roadmap in the future.</t>
  </si>
  <si>
    <t>Comment upon how far into the future the roadmap extends. Provide evidence (including links) of having delivered upon the accessibility roadmap in the past.</t>
  </si>
  <si>
    <t>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t>
  </si>
  <si>
    <t>ITAC-05</t>
  </si>
  <si>
    <t>Do you expect your staff to maintain a current skill set in IT accessibility?</t>
  </si>
  <si>
    <t>Describe any plans to ensure appropriate and ongoing staff knowledge about accessibility.</t>
  </si>
  <si>
    <t>Provide any further relevant information about how expertise is maintained; include any accessibility certifications staff may hold (e.g., IAAP WAS &lt;https://www.accessibilityassociation.org/certifications&gt; or DHS Trusted Tester &lt;https://section508.gov/test/trusted-tester&gt;.</t>
  </si>
  <si>
    <t>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t>
  </si>
  <si>
    <t>ITAC-06</t>
  </si>
  <si>
    <t>Do you have a documented and implemented process for reporting and tracking accessibility issues?</t>
  </si>
  <si>
    <t>State how users should report accessibility issues. Describe any expected related process updates.</t>
  </si>
  <si>
    <t>Describe the process and any recent examples of fixes as a result of the process.</t>
  </si>
  <si>
    <t>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t>
  </si>
  <si>
    <t>ITAC-07</t>
  </si>
  <si>
    <t>Do you have documented processes and procedures for implementing accessibility into your development lifecycle?</t>
  </si>
  <si>
    <t>Describe any plans to update processes and procedures to better incorporate accessibility.</t>
  </si>
  <si>
    <t>Provide further details or multiple means in Additional Information.</t>
  </si>
  <si>
    <t>ITAC-08</t>
  </si>
  <si>
    <t>Can all functions of the application or service be performed using only the keyboard?</t>
  </si>
  <si>
    <t>Indicate a plan to test the product, develop a roadmap for keyboard accessibility or any further context.</t>
  </si>
  <si>
    <t>State when and on which platform this was verified.</t>
  </si>
  <si>
    <t>One critical accessibility requirement is the full use of a product using only the keyboard--no mouse or trackpad. This requirement is easy for a non-technical or non-accessibility expert to understand and verify.</t>
  </si>
  <si>
    <t>ITAC-09</t>
  </si>
  <si>
    <t>Does your product rely on activating a special ‘accessibility mode,’ a ‘lite version’ or accessing an alternate interface for accessibility purposes?</t>
  </si>
  <si>
    <t>Describe any feature differences between standard and accessible modes along with any timelines or plans to merge products into a universally designed platform.</t>
  </si>
  <si>
    <t>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t>
  </si>
  <si>
    <t>Do you perform security assessments of third party companies with which you share data? (i.e. hosting providers, cloud services, PaaS, IaaS, SaaS, etc.).</t>
  </si>
  <si>
    <t>State your plans to perform security assessments of third party companies.</t>
  </si>
  <si>
    <t>Provide a summary of your practices that assures that the third party will be subject to the appropriate standards regarding security, service recoverability, and confidentiality.</t>
  </si>
  <si>
    <t>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t>
  </si>
  <si>
    <t>Do you have an implemented third party management strategy?</t>
  </si>
  <si>
    <t>State your plans to implement a third-party management strategy.</t>
  </si>
  <si>
    <t>Provide additional information that may help analysts better understand your environment and how it relates to third-party solutions.</t>
  </si>
  <si>
    <t>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t>
  </si>
  <si>
    <t>Do you have a process and implemented procedures for managing your hardware supply chain? (e.g., telecommunications equipment, export licensing, computing devices)</t>
  </si>
  <si>
    <t>Make sure you address any national or regional regulations</t>
  </si>
  <si>
    <t>State your plans to create a process and implemented procedures for managing your hardware supply chain.</t>
  </si>
  <si>
    <t>State what countries and/or regions this process is compliant with.</t>
  </si>
  <si>
    <t>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</si>
  <si>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hardware supply chain will be institution/implementation specific.</t>
  </si>
  <si>
    <t>Does the environment provide for dedicated single-tenant capabilities? If not, describe how your product or environment separates data from different customers (e.g., logically, physically, single tenancy, multi-tenancy).</t>
  </si>
  <si>
    <t>Describe your plan to separate institution data from other customers.</t>
  </si>
  <si>
    <t>Describe or provide a reference to how institution data is separated from that of other customers.</t>
  </si>
  <si>
    <t>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t>
  </si>
  <si>
    <t>Will the institution be notified of major changes to your environment that could impact the institution's security posture?</t>
  </si>
  <si>
    <t>Describe plans to establish a notification mechanism for major environmental changes.</t>
  </si>
  <si>
    <t>State how and when the institution will be notified of major changes to your environment.</t>
  </si>
  <si>
    <t>State your plans to implement policy and procedure(s) guiding risk mitigation practices before critical patches can be applied.</t>
  </si>
  <si>
    <t>Summarize the policy and procedure(s) guiding risk mitigation practices before critical patches can be applied.</t>
  </si>
  <si>
    <t>Is sensitive data encrypted, using secure protocols/algorithms, in transport? (e.g. system-to-client)</t>
  </si>
  <si>
    <t>Describe why sensitive data in not encrypted in transport.</t>
  </si>
  <si>
    <t>Summarize your transport encryption strategy</t>
  </si>
  <si>
    <t>Is sensitive data encrypted, using secure protocols/algorithms, in storage? (e.g. disk encryption, at-rest, files, and within a running database)</t>
  </si>
  <si>
    <t>Describe why sensitive data in not encrypted in storage.</t>
  </si>
  <si>
    <t>Summarize your data encryption strategy and state what encryption options are available.</t>
  </si>
  <si>
    <t>Can the Institution extract a full or partial backup of data?</t>
  </si>
  <si>
    <t>State plans to implement capabilities for the Institution to extract a full or partial backup of data.</t>
  </si>
  <si>
    <t>Provide a general summary of how full and partial backups of data can be extracted.</t>
  </si>
  <si>
    <t>Are involatile backup copies made according to pre-defined schedules and securely stored and protected?</t>
  </si>
  <si>
    <t>State how Institution's data is protected from system failures and ransomware.</t>
  </si>
  <si>
    <t>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t>
  </si>
  <si>
    <t>Do you have a media handling process, that is documented and currently implemented that meets established business needs and regulatory requirements, including end-of-life, repurposing, and data sanitization procedures?</t>
  </si>
  <si>
    <t>Provide a detailed summary of media handling processes that do exist.</t>
  </si>
  <si>
    <t>Provide documented details of this process (link or attached).</t>
  </si>
  <si>
    <t>Managing media (and the data within) throughout its lifecycle is crucial to the protection of institutional data. The focus of this question is confidentiality, ensuring that media that may store institutional data is protected by well-established policy and procedure.</t>
  </si>
  <si>
    <t>Summarize what access staff (or third parties) have to institutional data.</t>
  </si>
  <si>
    <t>Confidentiality is the focus of this question. Based on the capabilities of vendor administrators, the institution may require additional safeguards to protect the confidentiality of data stored by/shared with a vendor (e.g., additional layer of encryption, etc.).</t>
  </si>
  <si>
    <t>If Institutional data is visible by the vendor's system administrators, follow-up with the vendor to understand the scope of visibility, process/procedure that administrators follow, and use cases when administrators are allowed to access (view) Institutional data.</t>
  </si>
  <si>
    <t>Provide a brief summary for this response.</t>
  </si>
  <si>
    <t>Provide a links to these documents in Additional Information or attach them with your submission.</t>
  </si>
  <si>
    <t>Vague responses to this question should be investigated further. Vendors unwilling to share additional supporting documentation decrease the trust established with other responses.</t>
  </si>
  <si>
    <t>State why security principles are not designed into the product lifecycle.</t>
  </si>
  <si>
    <t>Summarize the information security principles designed into the product lifecycle.</t>
  </si>
  <si>
    <t>State plans to formalize an incident response plan.</t>
  </si>
  <si>
    <t>Summarize or provide a link to your formal incident response plan.</t>
  </si>
  <si>
    <t>If the vendor does not have an incident response plan, direct them to the NIST Computer Security Incident Handling Guide at https://csrc.nist.gov/publications/detail/sp/800-61/rev-2/final</t>
  </si>
  <si>
    <t>Do you have a documented information security policy?</t>
  </si>
  <si>
    <t>State plans to implement information security policy at your company.</t>
  </si>
  <si>
    <t>Provide a reference to your information security policy or submit documentation with this fully-populated HECVAT-Lite.</t>
  </si>
  <si>
    <t>Do you have either an internal incident response team or retain an external team?</t>
  </si>
  <si>
    <t>State plans for acquiring internal resources or an external team.</t>
  </si>
  <si>
    <t>Summarize your internal approach or reference your third party contractor.</t>
  </si>
  <si>
    <t>The incident team structure (internal vs. external), size, and capabilities of a vendor has a significant impact on their ability to respond to and protect an institution's data. Use the knowledge of this response when evaluating other vendor statements.</t>
  </si>
  <si>
    <t>If the vendor does not have an incident response team, direct them to the NIST Computer Security Incident Handling Guide at https://csrc.nist.gov/publications/detail/sp/800-61/rev-2/final</t>
  </si>
  <si>
    <t>Do you have the capability to respond to incidents on a 24x7x365 basis?</t>
  </si>
  <si>
    <t>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t>
  </si>
  <si>
    <t>Provide a list of higher ed references or a route for campuses to request references</t>
  </si>
  <si>
    <t>Do you have a systems management and configuration strategy that encompasses servers, appliances, cloud services, applications, and mobile devices (company and employee owned)?</t>
  </si>
  <si>
    <t>Describe your intent to implement a systems management and configuration strategy.</t>
  </si>
  <si>
    <t>Summarize your systems management and configuration strategy.</t>
  </si>
  <si>
    <t>Have your systems and applications had a third party security assessment completed in the last year?</t>
  </si>
  <si>
    <t>State plans to have your systems and applications assessed by a third party.</t>
  </si>
  <si>
    <t>Provide the results with this document (link or attached), if possible. State the date of the last completed third party security assessment.</t>
  </si>
  <si>
    <t>Ask if there has ever been a vulnerability scan. A short lapse in external assessment validity can be understood (if there is a planned assessment) but a significant time lapse or none whatsoever is cause for elevated levels of concern.</t>
  </si>
  <si>
    <t>Describe plans to implement application vulnerability scanning [and remediation] prior to release.</t>
  </si>
  <si>
    <t>Provide a brief description.</t>
  </si>
  <si>
    <t>Ask if there are plans to implement these processes. Ask the vendor to summarize their decision behind not scanning their applications for vulnerabilities prior to release.</t>
  </si>
  <si>
    <t xml:space="preserve">This question is designed to understand how accessibility is included in new versions and features of products, particularly with vendors that implement Agile or similar methodologies where software is updated frequently and continuously.
</t>
  </si>
  <si>
    <t>DOCU*</t>
  </si>
  <si>
    <t>Preferred Response</t>
  </si>
  <si>
    <t>Compliant Override</t>
  </si>
  <si>
    <t>Weight Override</t>
  </si>
  <si>
    <t>Analyst override answer</t>
  </si>
  <si>
    <t>DOCU-07</t>
  </si>
  <si>
    <t>DOCU-08</t>
  </si>
  <si>
    <t>DOCU-09</t>
  </si>
  <si>
    <t>DOCU-10</t>
  </si>
  <si>
    <t>DOCU-11</t>
  </si>
  <si>
    <t xml:space="preserve">IT Accessibility </t>
  </si>
  <si>
    <t>Qualitative Question</t>
  </si>
  <si>
    <t>Weights</t>
  </si>
  <si>
    <t>This qualifier determines the existence of a complete, fully-populated BCP, maintained by the vendor, and sets the Business Continuity Plan section as required appropriately.</t>
  </si>
  <si>
    <t>This qualifier determines the existence of a complete, fully-populated DRP, maintained by the vendor, and sets the Business Continuity Plan section as required appropriately.</t>
  </si>
  <si>
    <t>COMP*</t>
  </si>
  <si>
    <t>APPL*</t>
  </si>
  <si>
    <t>DATA*</t>
  </si>
  <si>
    <t>VULN*</t>
  </si>
  <si>
    <t>AAAI*</t>
  </si>
  <si>
    <t>CHNG*</t>
  </si>
  <si>
    <t>DCTR*</t>
  </si>
  <si>
    <t>FIDP*</t>
  </si>
  <si>
    <t>PPPR*</t>
  </si>
  <si>
    <t>QLAS*</t>
  </si>
  <si>
    <t>HIPA*</t>
  </si>
  <si>
    <t>PCID*</t>
  </si>
  <si>
    <t>Third Parties</t>
  </si>
  <si>
    <t>THRD*</t>
  </si>
  <si>
    <t>CONS*</t>
  </si>
  <si>
    <t>ITAC*</t>
  </si>
  <si>
    <t>Business Contituity Plan</t>
  </si>
  <si>
    <t>BCPL*</t>
  </si>
  <si>
    <t>DRPL*</t>
  </si>
  <si>
    <t>Trusted CI</t>
  </si>
  <si>
    <t>Select your hosting option</t>
  </si>
  <si>
    <t>Hosting</t>
  </si>
  <si>
    <t>1) Self owned and managed</t>
  </si>
  <si>
    <t>2) Physical Co-location</t>
  </si>
  <si>
    <t>3) Virtual Co-location</t>
  </si>
  <si>
    <t>4) AWS</t>
  </si>
  <si>
    <t>5) Azure</t>
  </si>
  <si>
    <t>6) GCP</t>
  </si>
  <si>
    <t>7) Other</t>
  </si>
  <si>
    <t>Please indicate which geographic regions you can provide storage in the Additional Info column.</t>
  </si>
  <si>
    <t>Under what circumstances would institutional data leave a designated region or regions?</t>
  </si>
  <si>
    <t>Do you have Internet Service Provider (ISP) Redundancy?</t>
  </si>
  <si>
    <t>Can you provide overall system and/or application architecture diagrams including a full description of the data flow for all components of the system?</t>
  </si>
  <si>
    <t>Provide a detailed summary of overall system and/or application architecture.</t>
  </si>
  <si>
    <t>Provide your diagrams (or a valid link to it) upon submission.</t>
  </si>
  <si>
    <t>Cross-reference Accessibility Conformance Reports (ACR) with any answers from ITAC-04 about product roadmaps for accessibility improvements.</t>
  </si>
  <si>
    <t>THRD-05</t>
  </si>
  <si>
    <t>Are access controls for institutional accounts based on structured rules, such as role-based access control (RBAC), attribute-based access control (ABAC) or policy-based access control (PBAC)?</t>
  </si>
  <si>
    <t>This includes end-users, administrators, service accounts, etc. PBAC would include various dynamic controls such as conditional access, risk-based access, location-based access, or system activity based access.</t>
  </si>
  <si>
    <t>Describe any limitations that prevent support for RBAC for Institutional accounts.</t>
  </si>
  <si>
    <t>Describe available roles.</t>
  </si>
  <si>
    <t>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t>
  </si>
  <si>
    <t>Ask the vendor to summarize the best practices to restrict/control the access given to the institution's end-users without the use of RBAC. Make sure to understand the administrative requirements/overhead introduced in the vendor's environment.</t>
  </si>
  <si>
    <t>Are access controls for staff within your organization based on structured rules, such as RBAC, ABAC, or PBAC?</t>
  </si>
  <si>
    <t>This includes system administrators and third party personnel with access to the system. PBAC would include various dynamic controls such as conditional access, risk-based access, location-based access, or system activity based access.</t>
  </si>
  <si>
    <t>Describe any limitations that prevent support for RBAC within your organization.</t>
  </si>
  <si>
    <t>Managing a software/product/service may rely on various professionals to administrate a system. This question is focused on how administration, and the segregation of functions, is implemented within the vendor's infrastructure.</t>
  </si>
  <si>
    <t>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t>
  </si>
  <si>
    <t>Do you have a documented and currently implemented strategy for securing employee workstations when they work remotely? (i.e. not in a trusted computing environment)</t>
  </si>
  <si>
    <t>Does the system provide data input validation and error messages?</t>
  </si>
  <si>
    <t>State plans to implement data input validation and error messaging across all components of your system.</t>
  </si>
  <si>
    <t>Describe how your system(s) provide data input validation and error messages.</t>
  </si>
  <si>
    <t>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t>
  </si>
  <si>
    <t>Inquire about any planned improvements to these capabilities. Ask about their product(s) roadmap and try to understand how they prioritize security concerns in their environment.</t>
  </si>
  <si>
    <t>Are you using a web application firewall (WAF)?</t>
  </si>
  <si>
    <t>Describe compensating controls that protect your web application, if applicable.</t>
  </si>
  <si>
    <t>Describe the currently implemented WAF.</t>
  </si>
  <si>
    <t>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t>
  </si>
  <si>
    <t>If a vendors states that they outsource their code development and do not run a WAF, there is elevated reason for concern. Verify how code is tested, monitored, and controlled in production environments.</t>
  </si>
  <si>
    <t>Do you have a process and implemented procedures for managing your software supply chain (e.g. libraries, repositories, frameworks, etc)</t>
  </si>
  <si>
    <t>Include any in-house developed or contract development</t>
  </si>
  <si>
    <t>Provide supporting documentation of your processes.</t>
  </si>
  <si>
    <t>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t>
  </si>
  <si>
    <t>Follow-up inquiries concerning software supply chain will be institution/implementation specific.</t>
  </si>
  <si>
    <t>Are only currently supported operating system(s), software, and libraries leveraged by the system(s)/application(s) that will have access to institution's data?</t>
  </si>
  <si>
    <t>If the web application only works with a subset of modern supported browsers, please indicate that here</t>
  </si>
  <si>
    <t>State your plan to migrate to supported operating systems, libraries, and software.</t>
  </si>
  <si>
    <t>If mobile, is the application available from a trusted source (e.g., App Store, Google Play Store)?</t>
  </si>
  <si>
    <t>Does your application require access to location or GPS data?</t>
  </si>
  <si>
    <t>Does your application provide separation of duties between security administration, system administration, and standard user functions?</t>
  </si>
  <si>
    <t>Are all components of the BCP reviewed at least annually and updated as needed to reflect change?</t>
  </si>
  <si>
    <t>Are all services that support your product fully redundant?</t>
  </si>
  <si>
    <t>Does your Change Management process minimally include authorization, impact analysis, testing, and validation before moving changes to production?</t>
  </si>
  <si>
    <t>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t>
  </si>
  <si>
    <t>Does your Change Management process also verify that all required third party libraries and dependencies are still supported with each major change?</t>
  </si>
  <si>
    <t>Do you have a fully implemented solution support strategy that defines how many concurrent versions you support?</t>
  </si>
  <si>
    <t>List the current version you support and what percentage of customers are utilizing that version</t>
  </si>
  <si>
    <t>Do you have a technology roadmap, for at least the next 2 years, for enhancements and bug fixes for the product/service being assessed?</t>
  </si>
  <si>
    <t>Do all cryptographic modules in use in your product conform to the Federal Information Processing Standards (FIPS PUB 140-2)?</t>
  </si>
  <si>
    <t>At the completion of this contract, will data be returned to the institution and deleted from all your systems and archives?</t>
  </si>
  <si>
    <t>Ensure that response addresses involatile storage and lists retention periods</t>
  </si>
  <si>
    <t>Does your staff (or third party) have access to Institutional data (e.g., financial, PHI or other sensitive information) through any means?</t>
  </si>
  <si>
    <t>Are any disaster recovery locations outside the Institution's geographic region?</t>
  </si>
  <si>
    <t>Has the Disaster Recovery Plan been tested in the last year?</t>
  </si>
  <si>
    <t>Are all components of the DRP reviewed at least annually and updated as needed to reflect change?</t>
  </si>
  <si>
    <t>Please provide a summary of the results in Additional Information (including actual recovery time).</t>
  </si>
  <si>
    <t>Is your company subject to Institution's geographic region's laws and regulations?</t>
  </si>
  <si>
    <t>Do you require new employees to fill out agreements and review policies?</t>
  </si>
  <si>
    <t>Do you have a documented and currently implemented Quality Assurance program?</t>
  </si>
  <si>
    <r>
      <t xml:space="preserve">Are your systems and </t>
    </r>
    <r>
      <rPr>
        <i/>
        <sz val="11"/>
        <color rgb="FF000000"/>
        <rFont val="Verdana"/>
        <family val="2"/>
      </rPr>
      <t>applications regularly</t>
    </r>
    <r>
      <rPr>
        <sz val="11"/>
        <color rgb="FF000000"/>
        <rFont val="Verdana"/>
        <family val="2"/>
      </rPr>
      <t xml:space="preserve"> scanned externally for vulnerabilities?</t>
    </r>
  </si>
  <si>
    <t>Are your systems and applications scanned with an authenticated user account for vulnerabilities [that are remediated] prior to new releases?</t>
  </si>
  <si>
    <t>Will you provide results of application and system vulnerability scans to the Institution?</t>
  </si>
  <si>
    <t>Will you allow the institution to perform its own vulnerability testing and/or scanning of your systems and/or application provided that testing is performed at a mutually agreed upon time and date?</t>
  </si>
  <si>
    <t>Are you requiring multi-factor authentication for administrators of your cloud environment?</t>
  </si>
  <si>
    <t>Are you using your cloud providers available hardening tools or pre-hardened images?</t>
  </si>
  <si>
    <t>Does your cloud vendor have access to your encryption keys?</t>
  </si>
  <si>
    <t>PCI-DSS</t>
  </si>
  <si>
    <t>Accessibility</t>
  </si>
  <si>
    <t>If you are using an option not listed, or a combination of options, select "Other"</t>
  </si>
  <si>
    <t>Answer yes if your product handles PCI (Credit Card) information, either directly or via a third party</t>
  </si>
  <si>
    <t>Is the vended product designed to process or store Credit Card information?</t>
  </si>
  <si>
    <t>Based on your 'Yes' response, you are required to fill out the PCI DSS section.</t>
  </si>
  <si>
    <t>Does your company provide professional services pertaining to this product?</t>
  </si>
  <si>
    <t>AAI Answers</t>
  </si>
  <si>
    <t>1) Yes</t>
  </si>
  <si>
    <t>2) No</t>
  </si>
  <si>
    <t>3) Both modes available</t>
  </si>
  <si>
    <t>4) N/A</t>
  </si>
  <si>
    <t>Does your organization participate in InCommon or another eduGAIN affiliated trust federation?</t>
  </si>
  <si>
    <t>Does your application support integration with other authentication and authorization systems?</t>
  </si>
  <si>
    <t>Does your solution support any of the following Web SSO standards? [e.g., SAML2 (with redirect flow), OIDC, CAS, or other]</t>
  </si>
  <si>
    <t>Do you support differentiation between email address and user identifier?</t>
  </si>
  <si>
    <t>Do you allow the customer to specify attribute mappings for any needed information beyond a user identifier? [e.g., Reference eduPerson, ePPA/ePPN/ePE ]</t>
  </si>
  <si>
    <t>APPL-12</t>
  </si>
  <si>
    <t>APPL-13</t>
  </si>
  <si>
    <t>IH-03</t>
  </si>
  <si>
    <t>Do you carry cyber-risk insurance to protect against unforeseen service outages, data that is lost or stolen, and security incidents?</t>
  </si>
  <si>
    <t>IH-02</t>
  </si>
  <si>
    <t>IH-01</t>
  </si>
  <si>
    <t>Describe your timeline for implementing such a process for response and reporting.</t>
  </si>
  <si>
    <t>Summarize your incident response and reporting processes.</t>
  </si>
  <si>
    <t>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t>
  </si>
  <si>
    <t>IH-04</t>
  </si>
  <si>
    <t>Does your organization have physical security controls and policies in place?</t>
  </si>
  <si>
    <t>Does your solution support single sign-on (SSO) protocols for user and administrator authentication?</t>
  </si>
  <si>
    <t>Does your solution support local authentication protocols for user and administrator authentication?</t>
  </si>
  <si>
    <t>Incident Handling</t>
  </si>
  <si>
    <t>AAAI-18</t>
  </si>
  <si>
    <t>AAAI-19</t>
  </si>
  <si>
    <t>If you don't support SSO, does your application and/or user-frontend/portal support multi-factor authentication? (e.g. Duo, Google Authenticator, OTP, etc.)</t>
  </si>
  <si>
    <t>Does your application automatically lock the session or log-out an account after a period of inactivity?</t>
  </si>
  <si>
    <t>Are you storing any passwords in plaintext?</t>
  </si>
  <si>
    <t>Does your application support directory integration for user accounts?</t>
  </si>
  <si>
    <t>Describe any plans to enable audit logs for these data elements.</t>
  </si>
  <si>
    <t>(blank)</t>
  </si>
  <si>
    <t>Is authority for firewall change approval documented?  Please list approver names or titles in Additional Info</t>
  </si>
  <si>
    <t>Does the process described in DATA-19 adhere to DoD 5220.22-M and/or NIST SP 800-88 standards?</t>
  </si>
  <si>
    <t xml:space="preserve">  </t>
  </si>
  <si>
    <t>Answer yes if you provide consulting</t>
  </si>
  <si>
    <t>No need to answer CONS-07</t>
  </si>
  <si>
    <t>No need to answer CONS-09</t>
  </si>
  <si>
    <t>State the need for this strategy, in detail</t>
  </si>
  <si>
    <t>Provide a detailed description of all non-conforming modules</t>
  </si>
  <si>
    <t>State plans to implement capabilities for the Institution to retrieve their data.</t>
  </si>
  <si>
    <t>State the length of time that Institution's data will be available in the system at the completion of the contract</t>
  </si>
  <si>
    <t>Describe your data export procedures conducted at the termination of contract.</t>
  </si>
  <si>
    <t>State the length of time that Institution's data will be available in the system at the completion of the contract.</t>
  </si>
  <si>
    <t>Describe in detail why ownership rights are not retained by the institution.</t>
  </si>
  <si>
    <t>Provide reference to your data ownership documention.</t>
  </si>
  <si>
    <t>Provide a detailed description why rights are not retained.</t>
  </si>
  <si>
    <t xml:space="preserve"> Provide references, as needed.</t>
  </si>
  <si>
    <t>Provide a detailed summary to support your selection.</t>
  </si>
  <si>
    <t>State how the institution will be notified of imminent termination</t>
  </si>
  <si>
    <t>State plans to include the elements listed in DATA-13 in your backup strategy.</t>
  </si>
  <si>
    <t>Decribe your overall strategy to accomplish these elements.</t>
  </si>
  <si>
    <t>Summarize your off site backup strategy.</t>
  </si>
  <si>
    <t>State any plans to implement off site physical backups in your environment.</t>
  </si>
  <si>
    <t>Provide the distance (in miles) between the primary and off-site locations</t>
  </si>
  <si>
    <t>State any plans to implement off site virtual backups in your environment.</t>
  </si>
  <si>
    <t>Summarize why backups containing the Institution's data leave the Institution's data zone.</t>
  </si>
  <si>
    <t>Summarize why backups are not encrypted.</t>
  </si>
  <si>
    <t>Summarize the encryption algorithm/strategy you are using to secure backups.</t>
  </si>
  <si>
    <t>Summarize your cryptographic key management process.</t>
  </si>
  <si>
    <t>State plans to adhere to DoD 5220.22-M and/or NIST SP 800-88 standards.</t>
  </si>
  <si>
    <t>Provide a general summary of your archival environment.</t>
  </si>
  <si>
    <t>State plans to store long-term media in environmentally protected areas.</t>
  </si>
  <si>
    <t>Describe how FERPA compliance is integrated into your process and procedures.</t>
  </si>
  <si>
    <t>State plans to handle data in a FERPA compliant manner.</t>
  </si>
  <si>
    <t>Obtain the report if possible and add it to your submission.</t>
  </si>
  <si>
    <t>Describe the on-site staff capabilities.</t>
  </si>
  <si>
    <t>State any plans to staff data centers 24x7x365.</t>
  </si>
  <si>
    <t>Describe your physical barrier strategy.</t>
  </si>
  <si>
    <t>State plans to separate your servers for others via a physical barrier.</t>
  </si>
  <si>
    <t>State plans to implement a physical barrier to prevent physical contact with any of your devices.</t>
  </si>
  <si>
    <t>State your primary and secondary data center locations. For cloud infrastructures, state the primary and secondary zones.</t>
  </si>
  <si>
    <t>Describe any plans to implement.</t>
  </si>
  <si>
    <t>Summarize the strategy for removing Institution's data from its Data Zone.</t>
  </si>
  <si>
    <t>Review the Uptime Institute's level/tier direction provided on their website if you need addition information</t>
  </si>
  <si>
    <t>Provide a summary to support your response selection.</t>
  </si>
  <si>
    <t>Describe any plans to implement a high availability environment for your systems.</t>
  </si>
  <si>
    <t>Provide a detailed description of the implemented strategy. (i.e. batteries, generator)</t>
  </si>
  <si>
    <t>State how often redundant power strategies are tested and the date of the last successful test.</t>
  </si>
  <si>
    <t>State plans to implement redundant power testing for your systems.</t>
  </si>
  <si>
    <t>Ensure that all parts of DCTR-12 are clearly stated in your response.</t>
  </si>
  <si>
    <t>State the ISP provider(s) in addition to the number of ISPs that provide connectivity.</t>
  </si>
  <si>
    <t>Provide a brief description for each datacenter.</t>
  </si>
  <si>
    <t>State plans to implement diversity of path in your network provider connections.</t>
  </si>
  <si>
    <t>State which model of MFA you are using.</t>
  </si>
  <si>
    <t>Describe plans to implement MFA.</t>
  </si>
  <si>
    <t>Describe how you alternately harden your images.</t>
  </si>
  <si>
    <t>Describe any plans to implement a DRP.</t>
  </si>
  <si>
    <t>Please attach or include a link.</t>
  </si>
  <si>
    <t>State the responsible owner, or position title.</t>
  </si>
  <si>
    <t>State plans to assign an owner responsible of the maintenance and review of the DRP.</t>
  </si>
  <si>
    <t>Provide DRP with your submission of this fully-populated HECVAT</t>
  </si>
  <si>
    <t>Please provide alternatives if possible (NDA, briefing on the DRP, etc)</t>
  </si>
  <si>
    <t>List all locations outside of the U.S. and provide a brief summary of each.</t>
  </si>
  <si>
    <t>Summarize your disaster recovery strategy including the type of availability your disaster recovery site provides.</t>
  </si>
  <si>
    <t>Describe your recovery plans if your primary location is unavailable.</t>
  </si>
  <si>
    <t>Summarize your disaster recovery relocation testing strategy.</t>
  </si>
  <si>
    <t>State plans to implement disaster recovery relocation testing</t>
  </si>
  <si>
    <t>Summarize your problem/issue escalation plan.</t>
  </si>
  <si>
    <t>Describe your plans to implement a problem/issue escalation plan in your DRP.</t>
  </si>
  <si>
    <t>Summarize your documented communication plan in your DRP.</t>
  </si>
  <si>
    <t>Describe your plans to implement a documented communication plan in your DRP.</t>
  </si>
  <si>
    <t>State the date of your next planned DRP test.</t>
  </si>
  <si>
    <t>Summarize your DRP review and update processes and/or procedures.</t>
  </si>
  <si>
    <t>State plans to implement annual (at a minimum) testing of your DRP.</t>
  </si>
  <si>
    <t>Describe the currently implemented SPI firewall.</t>
  </si>
  <si>
    <t>Describe any plans to implement a SPI firewall.</t>
  </si>
  <si>
    <t>List approver names or titles.</t>
  </si>
  <si>
    <t>Describe how firewall changes are approved.</t>
  </si>
  <si>
    <t>Describe your documented firewall change request policy.</t>
  </si>
  <si>
    <t>Describe your plans to implement a documented policy for firewall change requests.</t>
  </si>
  <si>
    <t>Describe the currently implemented IDS.</t>
  </si>
  <si>
    <t>Describe the currently implemented IPS.</t>
  </si>
  <si>
    <t>Describe your plan to implement a Intrusion Detection System in your environment.</t>
  </si>
  <si>
    <t>Describe your plan to implement a Intrusion Prevention System in your environment.</t>
  </si>
  <si>
    <t>Describe the currently implemented host-based IDS solution(s).</t>
  </si>
  <si>
    <t>Describe your plan to implement host-based Intrusion Detection System capabilities in your environment.</t>
  </si>
  <si>
    <t>Describe the currently implemented host-based IPS solution(s).</t>
  </si>
  <si>
    <t>Describe your plan to implement host-based Intrusion Prevention System capabilities in your environment.</t>
  </si>
  <si>
    <t>Describe your NGPT monitoring strategy.</t>
  </si>
  <si>
    <t>Describe your intent to implement NGPT monitoring.</t>
  </si>
  <si>
    <t>Provide a brief summary of this activity.</t>
  </si>
  <si>
    <t>State plans to implement 24x7x365 intrusion monitoring in your environment(s).</t>
  </si>
  <si>
    <t>Describe your current network systems logging strategy.</t>
  </si>
  <si>
    <t>State plans to implement auditing capabilities for your network, firewall, IDS and/or IPS.</t>
  </si>
  <si>
    <t>Please provide a list of all required dependencies.</t>
  </si>
  <si>
    <t>Do you have a fully implemented policy or procedure that details how your employees obtain administrator access to institutional instance of the application?</t>
  </si>
  <si>
    <t>Are you generally able to accommodate storing each institution's data within their geographic region?</t>
  </si>
  <si>
    <t>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t>
  </si>
  <si>
    <t>If a vendor is unable to accommodate storing/processing institutional data within specific regions, ask them why they are unable to? Try to determine if its an infrastructure issue (scalability), a cost-reduction strategy (size/maturity), or some other issue.</t>
  </si>
  <si>
    <t>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</si>
  <si>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Answer 'Yes' only if user AND administrator authentication is supported. If partially supported, answer 'No'. Ensure you respond to any guidance in the Additional Information column.</t>
  </si>
  <si>
    <t>Describe plans to support strong authentication practices.</t>
  </si>
  <si>
    <t>Describe how strong authentication is enforced (e.g., complex passwords, multifactor tokens, certificates, biometrics, aging requirements, re-use policy).</t>
  </si>
  <si>
    <t>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t>
  </si>
  <si>
    <t>Follow-up inquiries for IAM requirements will be institution/implementation specific.</t>
  </si>
  <si>
    <t>Describe plans to participate in InCommon or another eduGAIN affiliated trust federation.</t>
  </si>
  <si>
    <t>List the entityIds registered in the Additional Information column.</t>
  </si>
  <si>
    <t>This question defines the vendors scope of federated identity practices and their willingness to embrace higher education requirements.</t>
  </si>
  <si>
    <t>If a vendor indicates that a system is standalone and cannot integrate with community standards, follow-up with maturity questions and ask about other commodity type functions or other system requirements your institution may have.</t>
  </si>
  <si>
    <t>Describe any plans to support integration with other authentication and authorization systems.</t>
  </si>
  <si>
    <t>List which systems and versions supported (such as Active Directory, Kerberos, or other LDAP compatible directory) in Additional Info.</t>
  </si>
  <si>
    <t>If a vendor indicates that a system is standalone and cannot integrate with the institution's infrastructure, follow-up with maturity questions and ask about other commodity type functions or other system requirements your institution may have.</t>
  </si>
  <si>
    <t>An answer of 'Yes' should be well-supported in the Additional Information column, and all elements of interest should be sufficiently addressed.</t>
  </si>
  <si>
    <t>Describe plans to support Web SSO in your solution.</t>
  </si>
  <si>
    <t>State the Web SSO standards supported by your solution and provide additional details about your support, including framework(s) in use, how information is exchanged securely, etc.</t>
  </si>
  <si>
    <t>Describe any plans to support differentiation between email address and user identifier.</t>
  </si>
  <si>
    <t>This questions allows an institution to know vendor system limitations and to help them gauge the resources (that may be needed to implement) required to successfully integrate the product/service with institution systems.</t>
  </si>
  <si>
    <t>Follow-up inquiries for identifier requirements will be institution/implementation specific.</t>
  </si>
  <si>
    <t>Describe plans to allow customers to specify attribute mappings.</t>
  </si>
  <si>
    <t>Follow-up inquiries for attirbute mapping requirements will be institution/implementation specific.</t>
  </si>
  <si>
    <t>Describe any plans to support multi-factor authentication in your application.</t>
  </si>
  <si>
    <t>List all supported multi-factor authentication methods, technologies, and/or products and provide a brief summary of each.</t>
  </si>
  <si>
    <t xml:space="preserve">2FA/MFA, implemented correctly, strengthens the security state of a system. 2FA/MFA is commonly implemented and in many use cases, a requirement for account protection purposes. </t>
  </si>
  <si>
    <t>Ask the vendor about hardware and software options, future roadmap for implementations and support, etc.</t>
  </si>
  <si>
    <t>Describe any plans to support automatic lock or log-out.</t>
  </si>
  <si>
    <t>Describe the default behavior of this capability.</t>
  </si>
  <si>
    <t>This is a question to ensure account integrity and institutional data confidentiality.</t>
  </si>
  <si>
    <t>Describe how aging requirements are implemented in the product.</t>
  </si>
  <si>
    <t>Describe plans to support password/passphrase aging requirements.</t>
  </si>
  <si>
    <t>Describe these limitations and/or restrictions and state what lengths and complexities are supported.</t>
  </si>
  <si>
    <t>Describe how password/passphrase complexity requirements are implemented in the product.</t>
  </si>
  <si>
    <t>Describe plans to support password/passphrase complexity requirements.</t>
  </si>
  <si>
    <t xml:space="preserve"> Describe your documented password/passphrase reset procedures that are currently implemented in the system and/or customer support.</t>
  </si>
  <si>
    <t>Describe your plans to document system password/passphrase reset procedures.</t>
  </si>
  <si>
    <t>Provide a detailed description of passwords/passphrases hard-coded into your systems or products</t>
  </si>
  <si>
    <t xml:space="preserve"> Provide a detailed description stating why account passwords/passphrases are not encrypted in storage.</t>
  </si>
  <si>
    <t xml:space="preserve"> Describe all authentication services supported by the system.</t>
  </si>
  <si>
    <t>Describe any plans to support external authentication services in place of local authentication.</t>
  </si>
  <si>
    <t>Provide additional details, as needed.</t>
  </si>
  <si>
    <t>Describe any plans to define a BCP owner responsible for maintenance and review.</t>
  </si>
  <si>
    <t xml:space="preserve"> Summarize your defined problem/issue escalation plan contained in your BCP.</t>
  </si>
  <si>
    <t>Describe any plans to define a problem/issue escalation plan in your BCP.</t>
  </si>
  <si>
    <t xml:space="preserve"> Summarize your documented communication plan contained in your BCP.</t>
  </si>
  <si>
    <t>Describe any plans to document a communication plan in your BCP.</t>
  </si>
  <si>
    <t xml:space="preserve"> Describe your BCP component review strategy.</t>
  </si>
  <si>
    <t>Describe any plans to annually review and update (as needed) your BCP.</t>
  </si>
  <si>
    <t xml:space="preserve"> Summarize these crisis management roles and responsibilities.</t>
  </si>
  <si>
    <t>State your plans to define and document crisis management roles and responsibilities.</t>
  </si>
  <si>
    <t xml:space="preserve"> Describe your training and awareness activities.</t>
  </si>
  <si>
    <t>State your plans to implement training and awareness activities focused on roles and responsibilities during a crisis.</t>
  </si>
  <si>
    <t xml:space="preserve"> State the date of your last alternate site relocation test.</t>
  </si>
  <si>
    <t>Describe your strategy to implement annual alternate site relocation testing.</t>
  </si>
  <si>
    <t>Provide the distance (in miles) between the primary and secondary locations.</t>
  </si>
  <si>
    <t>Describe your plans to coordinate an alternative business site or contract with a business recovery provider?</t>
  </si>
  <si>
    <t>Summarize this product's restoration priority in your BCP.</t>
  </si>
  <si>
    <t xml:space="preserve"> Provide a brief summary to support your selection.</t>
  </si>
  <si>
    <t>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t>
  </si>
  <si>
    <t>Follow-up inquiries for logging details will be institution/implementation specific.</t>
  </si>
  <si>
    <t>Having a BCP and maintaining/updating/testing a BCP are very different. Establishing a responsible party is fundamental to this process and this question looks to verify that within the vendor.</t>
  </si>
  <si>
    <t>Follow-up inquiries for BCP responsible parties will be institution/implementation specific.</t>
  </si>
  <si>
    <t>Notification expectations should be set early in the contract/assessment process. Timelines, correspondence medium, and playbook details are all aspects to keep in mind when assessing this response.</t>
  </si>
  <si>
    <t>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t>
  </si>
  <si>
    <t>If the vendor does not have a BCP, point them to https://www.sans.org/reading-room/whitepapers/recovery/business-continuity-planning-concept-operations-1653</t>
  </si>
  <si>
    <t>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t>
  </si>
  <si>
    <t>Follow-up inquiries for BCP roles and responsibility details will be institution/implementation specific.</t>
  </si>
  <si>
    <t>Understanding the maturity of a vendor's training and awareness program will indicate the value they place on protecting institutional data. BCP related awareness training should be prevalent, continuous, and well-documented.</t>
  </si>
  <si>
    <t>If a vendor's BCP training and awareness activities are insufficient, inquire about other mandatory training, verify its scope, and confirm the training cycles.</t>
  </si>
  <si>
    <t>In the event that a vendor's headquarters (primary location of operation) is no longer usable, an alternative business site may be needed to support business operations. Having an established (planned) alternative business site show maturity in a vendor's BCP.</t>
  </si>
  <si>
    <t>Follow-up inquiries for alternative business site practices will be institution/implementation specific.</t>
  </si>
  <si>
    <t>Testing a BCP is an important action that improves the efficiency and accuracy of a vendor's continuity plans. Vague responses to this question should be met with concern and appropriate follow-up, based on your institutions risk tolerance.</t>
  </si>
  <si>
    <t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t>
  </si>
  <si>
    <t>If it is not a core service, follow-up questions should be availability focused and institution/implementation specific.</t>
  </si>
  <si>
    <t xml:space="preserve">In the context of the CIA triad, this question is focused on the availability of a system (or set of systems). </t>
  </si>
  <si>
    <t>The weight placed on the vendor's response will be specific to the institution's use case and software/product/service requirements.</t>
  </si>
  <si>
    <t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t>
  </si>
  <si>
    <t>If a weak response is given to this answer, it is appropriate to ask directed answers to get specific information. Ensure that questions are targeted to ensure responses will come from the appropriate party within the vendor.</t>
  </si>
  <si>
    <t>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t>
  </si>
  <si>
    <t>System (technical and security) administration is complex and it is important to understand a system's capabilities to integrate with existing security and access systems. Having to maintain additional accounts increases overhead and may impact your institution's risk footprint.</t>
  </si>
  <si>
    <t>Follow-up inquiries for system authentication will be unique to your institution (e.g., policy, infrastructure, etc.)</t>
  </si>
  <si>
    <t>The focus of this question is confidentiality. Straight-forward question confirming the encryption of user authentication details.</t>
  </si>
  <si>
    <t>Follow-up inquiries for password/passphrase encrypted storage will be institution/implementation specific.</t>
  </si>
  <si>
    <t xml:space="preserve">The response to this question can reveal the use (or not) of coding best-practices. If passwords/passphrases are hard coded into systems/productions, the vendor should provide robust details supporting why this is required. </t>
  </si>
  <si>
    <t>Vague responses to this question should be met with concern. Repeat the question if first answer insufficiently - ask pointedly to ensure the vendor is not misunderstood.</t>
  </si>
  <si>
    <t xml:space="preserve">Account management can be a time-consuming part of an information system. Account reset capabilities, built into a system, can reduce burden on institutional support services. </t>
  </si>
  <si>
    <t>Ask the vendor how end-users will be supported. Ask for training documentation or knowledgebase content. Confirm vendor and institution responsibilities in this support area (and others).</t>
  </si>
  <si>
    <t>Many institutions have policy focused on passwords/passphrases and this question confirms the capacity of a vendor's software/product/service to comply.</t>
  </si>
  <si>
    <t>Follow-up inquiries for password/passphrase limitations and/or restrictions will be institution/implementation specific.</t>
  </si>
  <si>
    <t>Follow-up inquiries for password/passphrase complexity requirements will be institution/implementation specific.</t>
  </si>
  <si>
    <t>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t>
  </si>
  <si>
    <t>The value of this question depends on your institution's policy on passwords, its use of 2FA, or any number of factors. Follow-ups for this question are unique to the institution.</t>
  </si>
  <si>
    <t xml:space="preserve">The purpose of this question is understand the vendor's authentication infrastructure so that additional questions can be formulated for the institution's use case. </t>
  </si>
  <si>
    <t>The content of this response may or may not have value for the type of use case on the institution. Follow-up inquiries for authentication modes will be institution/implementation specific.</t>
  </si>
  <si>
    <t>Please describe any plans to implement third party library dependancy tracking.</t>
  </si>
  <si>
    <t>Please describe your program to track these dependancies.</t>
  </si>
  <si>
    <t>This question is fundamentally about supply chain.  The vendor should be able to document their procedures around tracking tracking third party maintained libraries.</t>
  </si>
  <si>
    <t>This question outlines a mature Change Management process.  Changes should be analyzed for impact, officially approved, tested, and performed by authorized users.</t>
  </si>
  <si>
    <t>If the vendor's response does not cover the details outlined in the reasoning, follow-up and get specific responses, as needed.</t>
  </si>
  <si>
    <t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t>
  </si>
  <si>
    <t>Follow-up inquiries for software/product/service version releases will be institution/implementation specific.</t>
  </si>
  <si>
    <t>Provide reference the the process/procedure to manage releases.</t>
  </si>
  <si>
    <t>Summarize why clients do not have alternative release option.</t>
  </si>
  <si>
    <t xml:space="preserve">The vendor's software/product/service characteristics and the institution's use case will determine the relevancy of this question. The purpose of this question is to understand the underlying infrastructure and how it is maintained across all customers. </t>
  </si>
  <si>
    <t>In cases where the software/product/service is customized for customer use cases, ensure the vendor's response covers all aspects of code migration, including backups, data conversions, local resources from the institution, etc., as it relates to code upgrades and/or version adoptions.</t>
  </si>
  <si>
    <t xml:space="preserve">Supporting multiple versions of a product is challenging. Understanding the vendor’s strategy and resources will provide insight into their ability to adequately support their customers.  </t>
  </si>
  <si>
    <t>Follow-up inquiries for the vendor’s support of concurrent versions will be institution/implementation specific.</t>
  </si>
  <si>
    <t>Ensure that all relevant details pertaining to CHNG-06 are clearly stated in your response.</t>
  </si>
  <si>
    <t xml:space="preserve"> Provide a reference to this product's release schedule.</t>
  </si>
  <si>
    <t>State any plans to release a schedule of product updates.</t>
  </si>
  <si>
    <t xml:space="preserve"> Provide a reference to your technology roadmap.</t>
  </si>
  <si>
    <t>State any plans to release a technology roadmap covering the next two years.</t>
  </si>
  <si>
    <t>Summarize the Institution's responsibilities during product updates.</t>
  </si>
  <si>
    <t xml:space="preserve"> Summarize the policy and procedure(s) managing how critical patches are applied to systems and applications.</t>
  </si>
  <si>
    <t>State your plans to implement policy and procedure(s) to manage how critical patches are applied to systems and applications.</t>
  </si>
  <si>
    <t xml:space="preserve">Answers to this question will reveal the vendor’s ability to plan in the short term.  This is valuable information for customers so they can anticipate updates and potential bug fixes. </t>
  </si>
  <si>
    <t>Follow-up inquiries for the vendor’s product update practices will be institution/implementation specific.</t>
  </si>
  <si>
    <t>Answers to this question will reveal the vendor’s ability to plan for the future of their product.</t>
  </si>
  <si>
    <t>Follow-up inquiries for the vendor’s technology planning practices will be institution/implementation specific.</t>
  </si>
  <si>
    <t>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t>
  </si>
  <si>
    <t>Vague responses to this question should be investigated further. Ask for additional documentation for customer responsibilities (in the context of information technology/security).</t>
  </si>
  <si>
    <t>Answers to this question will reveal the vendor’s knowledge of their IT assets and their ability to respond to notifications about their systems and software.</t>
  </si>
  <si>
    <t>Follow-up inquiries for the vendor’s patching practices will be institution/implementation specific.</t>
  </si>
  <si>
    <t>Restricting system updates to a standard maintenance timeframe is important for ensuring that changes to production systems do not impact operations.  It’s also important for troubleshooting any problems that may occur as a result of the changes.</t>
  </si>
  <si>
    <t xml:space="preserve">In the context of the CIA triad, this question is focused on system integrity, ensuring that system changes are only executed by authorized users. In the event of emergency changes, accountability and post-action review is expected. </t>
  </si>
  <si>
    <t>Follow-up with a robust question set if a vendor cannot clearly state full-control of the integrity of their system(s).</t>
  </si>
  <si>
    <t>Describe how system configuration management is currently handled in your environment.</t>
  </si>
  <si>
    <t>Summarize your implemented system configuration management precess.</t>
  </si>
  <si>
    <t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t>
  </si>
  <si>
    <t>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t>
  </si>
  <si>
    <t xml:space="preserve"> Summarize implemented procedures ensuring that emergency changes are documented and authorized.</t>
  </si>
  <si>
    <t>Describe plans to implement procedure ensuring that emergency changes are documented and authorized.</t>
  </si>
  <si>
    <t xml:space="preserve"> Define current off-peak hours, including time zones as necessary.</t>
  </si>
  <si>
    <t>Decribe plans to minimize the impact of downtime based on predefined off-peak hours.</t>
  </si>
  <si>
    <t>Decribe how the application is distributed. Also, state any plans to publish the app to a trusted source.</t>
  </si>
  <si>
    <t xml:space="preserve"> Please describe the reasons why in detail and state if that access can be limited to while your app is running.</t>
  </si>
  <si>
    <t>Please indicate any future plans that would require access to this data</t>
  </si>
  <si>
    <t>Distributing application via known, moderately vetted application platform decreases the chances of malicious code distribution. Standalone deployments (non-trusted sources) should be looked at more closely.</t>
  </si>
  <si>
    <t>Ask the vendor why this deployment strategy is used. Ask if it is a restriction of the app store platform or some other environment restriction.</t>
  </si>
  <si>
    <t xml:space="preserve"> State the application title as listed within the trusted source.</t>
  </si>
  <si>
    <t>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t>
  </si>
  <si>
    <t>Follow-up inquiries for operating systems leveraged by the vendor will be institution/implementation specific.</t>
  </si>
  <si>
    <t>Sharing location data significantly increases risk factors for users.  It's important to understand if this is required.</t>
  </si>
  <si>
    <t xml:space="preserve">Ask the vendor about the need for this requirement and understand any mitigation strategies that may be possible. </t>
  </si>
  <si>
    <t>Ensure that a separation of duties exists in network security configurations. Pay close attention to responsibility overlap in small organizations, where staff often fill multiple roles.</t>
  </si>
  <si>
    <t>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t>
  </si>
  <si>
    <t>Ask the vendor to summarize the best practices for securing their system(s) administratively without the use of RBAC. Make sure to understand the administrative requirements/overhead introduced in the vendor's environment.</t>
  </si>
  <si>
    <t>Code analysis (prior to implementation) can decrease the number of vulnerabilities within a system. Depending on the insight a vendor has into their code, code testing should be expected. When a vendor outsources their coding efforts, the use of a web application firewall may be appropriate. In this case, reference the vendor's response to their use of a WAF.</t>
  </si>
  <si>
    <t>Ask the vendor what types of tools they use in testing. And who performs the testing of the code. Are developers the ones running the security tests? If static code analysis and/or static application security testing is not conducted, point the vendor to OWASP's Testing Guide at https://www.owasp.org/index.php/OWASP_Testing_Guide_v4_Table_of_Contents</t>
  </si>
  <si>
    <t xml:space="preserve">Code analysis (prior to implementation) can decrease the number of vulnerabilities within a system. Depending on the insight a vendor has into their code, code testing should be expected. </t>
  </si>
  <si>
    <t>If software testing processes are not established and followed, point the vendor to OWASP's Testing Guide at https://www.owasp.org/index.php/OWASP_Testing_Guide_v4_Table_of_Contents</t>
  </si>
  <si>
    <t>Summarize your secure coding practices.</t>
  </si>
  <si>
    <t>State plans to update your application to adhere to industry secure coding practices.</t>
  </si>
  <si>
    <t>Summarize your secure coding training.</t>
  </si>
  <si>
    <t>State plans to implement a training program on industry standard secure coding practices.</t>
  </si>
  <si>
    <t xml:space="preserve"> Provide a list of all tools utilized during static code analysis or static application security testing.</t>
  </si>
  <si>
    <t>State your plans to implement static code testing practices into your environment.</t>
  </si>
  <si>
    <t xml:space="preserve"> Describe testing processes, including but not limited to, development of test plans, personnel involved in the testing process, and authorized individual accountable for approval and certification of test results.</t>
  </si>
  <si>
    <t>State your plans to implement software testing processes into your environment.</t>
  </si>
  <si>
    <t xml:space="preserve"> Provide a detailed description of your local authentication mode practices.</t>
  </si>
  <si>
    <t>Describe any plans to support local authentication modes</t>
  </si>
  <si>
    <t>Systems that are directly exposed to public internet resources are at great risk than those that are not. Understanding the requirements for this configuration is important, particularly when assessing compensating controls.</t>
  </si>
  <si>
    <t>Ask the vendor about their infrastructure and if there is a solution that eliminates the need for this environment.</t>
  </si>
  <si>
    <t>Beware the use of proprietary encryption implementations. Open standard encryption, preferably mature, is often preferred. Although there may be cases if which that is not the case, be sure to understand the vendor's infrastructure and the true security of a vendor's solution.</t>
  </si>
  <si>
    <t xml:space="preserve">If the vendor cannot accommodate open standards encryption requirements, direct them to NIST's Cryptographic Standards and Guidelines document at https://csrc.nist.gov/Projects/Cryptographic-Standards-and-Guidelines </t>
  </si>
  <si>
    <t>When cancelling a software/product/service, an institution will commonly want all institutional data that was provided to a vendor. This questions allows the vendor to state their general practices when a customer leaves their environment.</t>
  </si>
  <si>
    <t>This question clarifies the operating model of a vendor and provides insight into the vendor-customer paradigm of a company. Knowing if the institution is of value to a vendor or if the institution's data is of value to a vendor should weigh heavily in the decision-making process.</t>
  </si>
  <si>
    <t>If a vendor's response is unsatisfactory, engage institutional counsel to appropriately address any ownership concerns.</t>
  </si>
  <si>
    <t>This question clarifies the position of the institution in the case of acquisition or bankruptcy. Expect clear responses to this question - if vague, be sure to follow-up based on institutional counsel guidance.</t>
  </si>
  <si>
    <t>The purpose of this question is to define the scope of backup operations and the scope at which a vendor may readily recover when backup restoration is required.</t>
  </si>
  <si>
    <t>Follow-up inquiries for backup content scope will be institution/implementation specific.</t>
  </si>
  <si>
    <t>When data is moved digitally (e.g., cloud provider, vendor-owned facility, etc.) offsite, the policies and implemented procedures are important to know. The protections implemented to prevent compromise will be technical in nature and should be well-documented.</t>
  </si>
  <si>
    <t>Follow-up inquiries for offsite, digital backups will be institution/implementation specific.</t>
  </si>
  <si>
    <t xml:space="preserve">When data is moved physically (e.g. HDD, print, etc.) offsite, the policies and implemented procedures are important to know. Unencrypted data taken outside secured areas introduces unnecessary risks. </t>
  </si>
  <si>
    <t>Follow-up inquiries for offsite, physical backups will be institution/implementation specific.</t>
  </si>
  <si>
    <t>Data exposure is a risk if sensitive data is in any way transported (physically or electronically) into a data zone that is not authorized by the institution. Depending on the criticality of data and institution policy, full control of data confidentiality may be highly valued.</t>
  </si>
  <si>
    <t>Follow-up inquiries for data backup procedures/practices will be institution/implementation specific.</t>
  </si>
  <si>
    <t>The need for encryption at-rest (for backups) is unique to your institution's implementation of a system. In particular, system components, architectures, and data flows, all factor into the need for this control.</t>
  </si>
  <si>
    <t>Follow-up inquiries for data backup encryption at-rest will be institution/implementation specific.</t>
  </si>
  <si>
    <t>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t>
  </si>
  <si>
    <t>Follow-up with the vendor to ensure that all components of the system are consider. This includes, system-to-system, system-to-client, applications, system accounts, etc.</t>
  </si>
  <si>
    <t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t>
  </si>
  <si>
    <t>Follow-up inquiries for DoD 5220.22-M and/or SP800-88 standards will be institution specific.</t>
  </si>
  <si>
    <t>Standard documentation, relevant to institution implementations requiring FERPA compliance.</t>
  </si>
  <si>
    <t>Follow-up inquiries for FERPA compliance details will be institution/implementation specific.</t>
  </si>
  <si>
    <t>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t>
  </si>
  <si>
    <t>Vague responses to this question should be investigated further. Ask for additional documentation and verify that procedure (and possibly training) exists to ensure proper customer data handling activity.</t>
  </si>
  <si>
    <t>Provide a detailed summary outlining the security controls implemented to protect the Institution's data.</t>
  </si>
  <si>
    <t>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t>
  </si>
  <si>
    <t>Follow-up inquiries for additional vendor's SOC 2 Type 2 reports will be institution/implementation specific.</t>
  </si>
  <si>
    <t xml:space="preserve">Vendors that operate their own datacenter(s) can implement their own monitoring strategy. Use the vendor's response to this questions to verify/validate other responses related to ownership/co-location/physical security. </t>
  </si>
  <si>
    <t>Follow-up inquiries for data center staffing will be institution/implementation specific.</t>
  </si>
  <si>
    <t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t>
  </si>
  <si>
    <t>Follow-up inquiries for system physical security will be institution/implementation specific.</t>
  </si>
  <si>
    <t>Standard documentation, relevant to institutions requiring a vendor to maintain a specific Uptime Institute Tier Level.</t>
  </si>
  <si>
    <t>Follow-up inquiries for Uptime Institute Tier Level details will be institution/implementation specific.</t>
  </si>
  <si>
    <t>Installing [potential] redundant power and regularly testing strategies to ensure they will work when needed are very different. Vague responses to this question should be met with concern and appropriate follow-up, based on your institutions risk tolerance.</t>
  </si>
  <si>
    <t>Follow-up inquiries for redundant power testing details will be institution/implementation specific.</t>
  </si>
  <si>
    <t xml:space="preserve">In the context of the CIA triad, this question is focused on the integrity of a system (or set of systems). </t>
  </si>
  <si>
    <t>Ask the vendor about their system lifecycle practices and security methodology.</t>
  </si>
  <si>
    <t>Describe your key management practices.</t>
  </si>
  <si>
    <t xml:space="preserve">In the context of the CIA triad, this question is focused on availability and is often in need of a follow-up. Understanding the maturing of a vendor's DRP can shed light on many other aspects of a vendor's overall security state. </t>
  </si>
  <si>
    <t>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t>
  </si>
  <si>
    <t>Having a DRP and maintaining/updating/testing a DRP are very different. Establishing a responsible party is fundamental to this process and this question looks to verify that within the vendor.</t>
  </si>
  <si>
    <t>Follow-up inquiries for DRP responsible parties will be institution/implementation specific.</t>
  </si>
  <si>
    <t>General inquiry for documentation. As DRPs may contain some sensitive data, a robust summary is appropriate in lieu of a full DRP.</t>
  </si>
  <si>
    <t>If the vendor states "No", you can ask for a summary, white paper, or blog. If unable to review the full plan, infer what you can from other DRP question responses.</t>
  </si>
  <si>
    <t>In the event that a vendor's headquarters (primary location of operation) is no longer usable, a recovery site may be needed to support business operations. Having an established (planned) recovery site show maturity in a vendor's DRP.</t>
  </si>
  <si>
    <t>Follow-up inquiries for disaster recovery site practices will be institution/implementation specific.</t>
  </si>
  <si>
    <t>Testing a DRP is an important action that improves the efficiency and accuracy of a vendor's recovery plans. Vague responses to this question should be met with concern and appropriate follow-up, based on your institutions risk tolerance.</t>
  </si>
  <si>
    <t>If the vendor does not have a DRP, point them to https://www.sans.org/reading-room/whitepapers/recovery/disaster-recovery-plan-1164</t>
  </si>
  <si>
    <t xml:space="preserve">Testing a DRP is an important action that improves the efficiency and accuracy of a vendor's recovery plans. Vague responses to this question should be met with concern and appropriate follow-up, based on your institutions risk tolerance. </t>
  </si>
  <si>
    <t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t>
  </si>
  <si>
    <t xml:space="preserve">Modifications to firewall rulesets can have significant repercussions. To ensure the integrity of the ruleset, this question targets the individual (or responsible party) for changes and the reasoning behind their authority. </t>
  </si>
  <si>
    <t>In the context of the CIA triad, this question is focused on system integrity, ensuring that system changes are only executed by authorized users. Any change to a verified, known, secure environment should be carefully evaluated by stakeholders in a structured manner.</t>
  </si>
  <si>
    <t>Follow-up inquiries for firewall change requests will be institution/implementation specific.</t>
  </si>
  <si>
    <t>It is important to have detective capabilities in an information system to protect institutional data. Somewhat expected in information systems, vendors without IDSs implemented should raise concerns. Compensating controls need future evaluation, if provided by the vendor.</t>
  </si>
  <si>
    <t>A security program with limited resources for event detection is not effective. Inquiries should include training for staff, reasoning behind not using IDS technologies, and how systems are monitored. Additional questions about a SIEM and other tool may be appropriate.</t>
  </si>
  <si>
    <t>It is important to have preventive capabilities in an information system to protect institutional data. Somewhat expected in information systems, vendors without IPSs implemented should raise concerns. Compensating controls need future evaluation, if provided by the vendor.</t>
  </si>
  <si>
    <t xml:space="preserve">A security program with limited resources for active prevent is inefficient. Inquiries should include training for staff, reasoning behind not using IPS technologies, and how systems are actively protected and how malicious activity is stopped. </t>
  </si>
  <si>
    <t>Ask the vendor to summarize why host-based intrusion detection tools are not implemented in their environment. What compensating controls are in place to detect configuration changes and/or failures of integrity?</t>
  </si>
  <si>
    <t>Ask the vendor to summarize why host-based intrusion prevention tools are not implemented in their environment. What compensating controls are in place to detect malicious activity and to actively prevent its function.</t>
  </si>
  <si>
    <t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t>
  </si>
  <si>
    <t>Follow-up inquiries for 24x7x365 monitoring will be institution/implementation specific.</t>
  </si>
  <si>
    <t>This question is primarily focused on the capability of a vendor's security program. Understanding the size and skillsets of a vendor (taken from other responses) is needed to determine the appropriateness of the vendor's response to this question.</t>
  </si>
  <si>
    <t>Follow-up inquiries for intrusion monitoring will be institution/implementation specific.</t>
  </si>
  <si>
    <t>Strong logging capabilities are vital to the proper management of a network. Implementing an immature system that lacks sufficient logging capabilities exposes an institution to great risk.</t>
  </si>
  <si>
    <t>If a weak response is given to this answer, it is an indicator that a non-technical representative populated the document and response scrutiny should be increased. 
If a vendor does not answer appropriately, a follow-up request to have the question fully-answered is appropriate.</t>
  </si>
  <si>
    <t xml:space="preserve">In the context of the CIA triad, this question is focused on system integrity, ensuring that system changes are only executed according to policy. Additionally, it is expected that devices used to access the vendor's systems are properly managed and secured. </t>
  </si>
  <si>
    <t>Follow-up with a robust question set if the vendor cannot clearly state full-control of their system patching strategy. Questions about patch testing, testing environments, threat mitigation, incident remediation, etc. are appropriate.</t>
  </si>
  <si>
    <t xml:space="preserve">Mature product/software/service lifecycle management can position a vendor to sufficiently plan, implement, and manage systems that better protect institutional data. </t>
  </si>
  <si>
    <t>Although withdrawn by NIST, the Security Considerations in the Systems Development Life Cycle (SP 800-64r2) document is an excellent resource to provide guidance to vendors (i.e. set expectations.) Follow-up questions to SDLC use will be institution/implementation specific.</t>
  </si>
  <si>
    <t>State any plans to implement an SDLC.</t>
  </si>
  <si>
    <t>Briefly summarize your SDLC or provide a link or attacjhment.</t>
  </si>
  <si>
    <t>This is a general inquiry to determine if the vendor is well-versed in applicable laws and regulations that apply in the institution's region of business operation.</t>
  </si>
  <si>
    <t>If a vendor is vague in their response, follow-up with direct questions about doing business in your state/region/country and any laws that are pertinent to the institution.</t>
  </si>
  <si>
    <t>This is a general inquiry to determine if the vendor has reviewed the institution's policies and are committed to complying with them.</t>
  </si>
  <si>
    <t>If a vendor is vague in their response, follow-up with direct questions about the institution's policies and ensure the expectation of compliance is clear with the vendor.</t>
  </si>
  <si>
    <t>The use of detective and preventive controls in the hiring process serve a valuable role in protecting institutional data. As these are often HR documented policies, a vendor should have their practices well-documented and ready for review, upon request.</t>
  </si>
  <si>
    <t>Ask the vendor is background checks and/or screening are conducted in any capacity, at any time during the employment period. Ask about the precautions they take to ensure the intellectual property is secured and inquire if user data is treated in an appropriate manner.</t>
  </si>
  <si>
    <t>Setting the expectation of performance and increase awareness of security-related responsibilities are part of these initial-hiring documents. Oftentimes these agreements and reviews are conducted during orientation for new employees.</t>
  </si>
  <si>
    <t>If a vendor's practices are not clear, inquire about training requirements for employees, especially the frequency and scope of content.</t>
  </si>
  <si>
    <t>State how quickly the Institution will be notified of a data breach or security incident.</t>
  </si>
  <si>
    <t>Summarize why you will not comple with applicable breach notification laws.</t>
  </si>
  <si>
    <t>State that you have reviewed the Institution's IT policies with regards to user privacy and data protection.</t>
  </si>
  <si>
    <t>Summarize why you will not comply with the Institution's IT policy with regards to user privacy and data protection.</t>
  </si>
  <si>
    <t>State the country that governs and regulates your company</t>
  </si>
  <si>
    <t>Summarize your background check practices.</t>
  </si>
  <si>
    <t>State plans to implement background check elements into your hiring process.</t>
  </si>
  <si>
    <t>Summarize why new employees are not required to accept agreements or review policy.</t>
  </si>
  <si>
    <t>Summarize the required agreements and reviewed policies.</t>
  </si>
  <si>
    <t>Summarize your information security awareness program.</t>
  </si>
  <si>
    <t>State plans to implement an information security awareness program.</t>
  </si>
  <si>
    <t>Summarize your security awareness training content and state how frequently employees are required to undergo security awareness training.</t>
  </si>
  <si>
    <t>State plans to make security awareness training mandatory for all employees.</t>
  </si>
  <si>
    <t>Describe plans to implement privileged account access-list reviews to your environment.</t>
  </si>
  <si>
    <t>Provide a brief summary and the implement review interval.</t>
  </si>
  <si>
    <t>Summarize your internal audit processes and procedures.</t>
  </si>
  <si>
    <t>State plans to document and implement internal audit process and procedure in your environment.</t>
  </si>
  <si>
    <t>Provide a copy of your physical security controls and policies along with this document (link or attached).</t>
  </si>
  <si>
    <t>Describe your intent to implement physical security controls and policies.</t>
  </si>
  <si>
    <t>Provide a valid URL to your Quality Assurance program or submit it along with this fully-populated HECVAT.</t>
  </si>
  <si>
    <t>If certified, provide supporting documentation.</t>
  </si>
  <si>
    <t>Describe plans and/or efforts towards certification.</t>
  </si>
  <si>
    <t>Provide references to quality and performance metrics documentation.</t>
  </si>
  <si>
    <t>State plans to provide quality and performance metrics for this service.</t>
  </si>
  <si>
    <t>Summarize your evaluation site or provide a link.</t>
  </si>
  <si>
    <t>State plans to provide an evaluation site in the future</t>
  </si>
  <si>
    <t>Decribe your external application vulnerability scanning strategy.</t>
  </si>
  <si>
    <t>Describe any plans to implement external vulnerability scanning for your applications.</t>
  </si>
  <si>
    <t>Refer to PCI DSS Security Standards for supplemental guidance in this section</t>
  </si>
  <si>
    <t>Provide a reference to security scan documentation.</t>
  </si>
  <si>
    <t>Describe why security scan results will not be provided to the Institution.</t>
  </si>
  <si>
    <t xml:space="preserve"> Ensure that all elements of VULN-05 are clearly stated in your response.</t>
  </si>
  <si>
    <t>Provide reference to the process or procedure to setup security testing times and scopes.</t>
  </si>
  <si>
    <t>Provide a brief summary for your response.</t>
  </si>
  <si>
    <t>If a vendor is scanning their applications and/or systems, oftentimes an institution will want to review the report, if possible. Preferably, any finding on the reports will have a matching mitigation action.</t>
  </si>
  <si>
    <t>If a vendor is hesitant to share the report, ask for a summarized version - some insight is better than none.</t>
  </si>
  <si>
    <t>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t>
  </si>
  <si>
    <t>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t>
  </si>
  <si>
    <t>Many Higher Ed institutions are capable of performing vulnerability assessments and/or penetration testing on their vendor's infrastructures. This question confirms the possibility of conducting these actions against the vendor's infrastructure.</t>
  </si>
  <si>
    <t>Follow-up inquiries for vulnerability scanning and penetration testing will be institution/implementation specific.</t>
  </si>
  <si>
    <t>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t>
  </si>
  <si>
    <t xml:space="preserve">If "No", inquire if there has ever been a vulnerability scan. A short lapse in external assessment validity can be understood (if there is a planned assessment) but a significant time lapse or none whatsoever is cause for elevated levels of concern. </t>
  </si>
  <si>
    <t xml:space="preserve">Integrity and availability are the focus of this question. The existence of a well-documented quality assurance program, with demonstrated and published metrics, may provide insight into the inner workings (mindset) of a vendor. </t>
  </si>
  <si>
    <t>Institutions vary broadly on how QA is handled so any follow-up questions will be contract/institution/implementation specific.</t>
  </si>
  <si>
    <t>Standard documentation, relevant to institutions requiring a vendor to comply with ISO 9001.</t>
  </si>
  <si>
    <t xml:space="preserve">Follow-up inquiries for ISO 9001 content will be institution/implementation specific. </t>
  </si>
  <si>
    <t>This question is for institutions that tie metrics and service level agreements (SLAs) or expectations (SLEs) to security reviews. The implementation strategy and use case will indicate the relevancy of this question for security/risk assessment.</t>
  </si>
  <si>
    <t xml:space="preserve">Follow-up inquiries for quality and performance metrics will be contract/institution/implementation specific. </t>
  </si>
  <si>
    <t>This is a general inquiry to determine if the vendor being assessed has done or is doing business with the institution as the time of assessment. Existing relationships, if present, can be reviewed for insights into a vendor and/or to verify other responses.</t>
  </si>
  <si>
    <t>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t>
  </si>
  <si>
    <t xml:space="preserve">This question is used to gauge the importance of our industry (higher education) to the vendor. </t>
  </si>
  <si>
    <t>This is a general information question - any follow-up will be institution/implementation specific.</t>
  </si>
  <si>
    <t>v3.01</t>
  </si>
  <si>
    <t>Substantial update, see blog post at https://er.educause.edu/articles/2021/10/hecvat-3-0-launches-to-outer-space</t>
  </si>
  <si>
    <t>v3.0</t>
  </si>
  <si>
    <t>.</t>
  </si>
  <si>
    <t>if you have a 3rd party hosting provider, please provide how you comply with 800-171 where your 3rd party uses a shared responsibility mode</t>
  </si>
  <si>
    <t>Fixed VLOOKUP formulae between Analyst Report and Question tabs that were causing inconsistent results, fixed max score calculation on Values tab.  Updated DOCU-05 guidance</t>
  </si>
  <si>
    <t>This section is self-explanatory; product specifics and contact information. GNRL-01 through GNRL-15 should be populated by the Vendor.</t>
  </si>
  <si>
    <t>Analyst Notes</t>
  </si>
  <si>
    <t>(Will show in Col F on HECVAT  tab)</t>
  </si>
  <si>
    <t>https://www.instructure.com/policies/privacy</t>
  </si>
  <si>
    <t>https://www.instructure.com/canvas/accessibility</t>
  </si>
  <si>
    <r>
      <rPr>
        <sz val="11"/>
        <color rgb="FF000000"/>
        <rFont val="Verdana"/>
        <family val="2"/>
      </rPr>
      <t>Instructure has a documented Business Continuity/Disaster Recovery plan. These plans are tested at least annually in full, and we frequently test our ability to restore from backup as part of our regular release cycle, as non-production sites are populated from production backups.</t>
    </r>
    <r>
      <rPr>
        <sz val="11"/>
        <color rgb="FF000000"/>
        <rFont val="Verdana"/>
        <family val="2"/>
      </rPr>
      <t xml:space="preserve">
</t>
    </r>
    <r>
      <rPr>
        <sz val="11"/>
        <color rgb="FF000000"/>
        <rFont val="Verdana"/>
        <family val="2"/>
      </rPr>
      <t xml:space="preserve">Please see our Instructure Business Continuity and Disaster Recovery Paper located at: </t>
    </r>
    <r>
      <rPr>
        <sz val="11"/>
        <color rgb="FF000000"/>
        <rFont val="Verdana"/>
        <family val="2"/>
      </rPr>
      <t>https://www.instructure.com/canvas/security</t>
    </r>
  </si>
  <si>
    <t>Fixed Analyst Guidance for CHNG-14 and PPR-06</t>
  </si>
  <si>
    <t>v3.02</t>
  </si>
  <si>
    <t>Corrected Analyst report display of AAA-18, Fixed Compliant answer to DATA-01</t>
  </si>
  <si>
    <t>V3.02</t>
  </si>
  <si>
    <t>Fixed Duplicate questions CHNG-14 and PPR-06.  Included analyst notes column linked from Analyst Report to main HECVAT Tab, corrected Analyst report display of Quantitative as Qualitative questions</t>
  </si>
  <si>
    <t>Corrected Analyst override scoring and Values scoring table handling of Qual-0x optional sections.</t>
  </si>
  <si>
    <t>Version 3.03</t>
  </si>
  <si>
    <t>v3.03</t>
  </si>
  <si>
    <t>CHNG05-07 incorrectly showed as Qualitative on Analyst report.  DCTR08 and 12 incorrectly showed as Quantitative</t>
  </si>
  <si>
    <t>Describe the coverage in place for this product</t>
  </si>
  <si>
    <t>State plans to implement coverage in the future or how you can provide breach/liabilty coverage to the institution without it</t>
  </si>
  <si>
    <t>DCTR 13-16 using wrong data validation list</t>
  </si>
  <si>
    <t>PPR-06 and APPL-13 were duplicates, deleted APPL-13 and renumbered</t>
  </si>
  <si>
    <t>Fixed quantitative/qualitative incorrect listings on Analyst report and HECVAT tab</t>
  </si>
  <si>
    <t>Fixed AAAI-04-05 and DRPL 04 answers</t>
  </si>
  <si>
    <t>Fixed IH-04 guidance</t>
  </si>
  <si>
    <t>Select N/A if there is no mobile version of your app</t>
  </si>
  <si>
    <t>Step 1: Select your institution's security framework</t>
  </si>
  <si>
    <t>Step 2: Override/Correct Vendor Responses and Set Weights Per Institution's Use Case</t>
  </si>
  <si>
    <r>
      <rPr>
        <b/>
        <sz val="12"/>
        <color theme="1"/>
        <rFont val="Verdana"/>
        <family val="2"/>
      </rPr>
      <t xml:space="preserve">Step 1: </t>
    </r>
    <r>
      <rPr>
        <sz val="12"/>
        <color theme="1"/>
        <rFont val="Verdana"/>
        <family val="2"/>
      </rPr>
      <t xml:space="preserve">Complete the </t>
    </r>
    <r>
      <rPr>
        <i/>
        <sz val="12"/>
        <color theme="1"/>
        <rFont val="Verdana"/>
        <family val="2"/>
      </rPr>
      <t>Qualifiers</t>
    </r>
    <r>
      <rPr>
        <sz val="12"/>
        <color theme="1"/>
        <rFont val="Verdana"/>
        <family val="2"/>
      </rPr>
      <t xml:space="preserve"> section first; responses in this section drive dictate question response requirements throughout the HECVAT Full.
</t>
    </r>
    <r>
      <rPr>
        <b/>
        <sz val="12"/>
        <color theme="1"/>
        <rFont val="Verdana"/>
        <family val="2"/>
      </rPr>
      <t xml:space="preserve">Step 2: </t>
    </r>
    <r>
      <rPr>
        <sz val="12"/>
        <color theme="1"/>
        <rFont val="Verdana"/>
        <family val="2"/>
      </rPr>
      <t xml:space="preserve">Complete each section answering each set of questions in order from top to bottom; the built-in formatting logic relies on this order. 
</t>
    </r>
    <r>
      <rPr>
        <b/>
        <sz val="12"/>
        <color theme="1"/>
        <rFont val="Verdana"/>
        <family val="2"/>
      </rPr>
      <t xml:space="preserve">Step 3: </t>
    </r>
    <r>
      <rPr>
        <sz val="12"/>
        <color theme="1"/>
        <rFont val="Verdana"/>
        <family val="2"/>
      </rPr>
      <t>Submit the completed Higher Education Community Vendor Assessment Toolkit (HECVAT) to the Institution according to institutional procedures.</t>
    </r>
  </si>
  <si>
    <t>Not all questions are relevant to all vendors. Qualifiers are used to make whole sections optional to vendors depending on the scope of product usage and the data involved in the engagement being assessed. Sections that become optional have the section titles and questions highlighted in orange (see Figure 2).  For this example, questions in the HIPAA section become optional based on the answer to QUAL-01.</t>
  </si>
  <si>
    <t>Any school, college, or university using the Higher Education Community Vendor Assessment Tool - Lite</t>
  </si>
  <si>
    <t>The country/region in which the vendor's infrastructure(s) is/are located, including all laws and regulations in-scope within that country/region.</t>
  </si>
  <si>
    <t>The country/region(s) in which the vendor's employees and sub-contractors are located.</t>
  </si>
  <si>
    <t>CHNG-13 and CHNG-14 were duplicate questions, deleted and reordered</t>
  </si>
  <si>
    <t>Ensure that all elements of AAAI-18 are clearly stated in your response.</t>
  </si>
  <si>
    <t>Ensure that all elements of AAAI-19 are clearly stated in your response.</t>
  </si>
  <si>
    <t>Responses to the Consulting section questions are not required.</t>
  </si>
  <si>
    <t>Responses to the PCI DSS section questions are not required.</t>
  </si>
  <si>
    <t>Responses to the Assessment of Third Parties Section section questions are not required.</t>
  </si>
  <si>
    <t>Responses to the HIPAA section questions are not required.</t>
  </si>
  <si>
    <t>Acknowledgments updated - 2020, 2021; Instructions tab updated; numerous guidance updates</t>
  </si>
  <si>
    <t>Definitions</t>
  </si>
  <si>
    <t>HFIH-02</t>
  </si>
  <si>
    <t>HFIH-03</t>
  </si>
  <si>
    <t>HFIH-01</t>
  </si>
  <si>
    <t>HFIH-04</t>
  </si>
  <si>
    <t>HFIH*</t>
  </si>
  <si>
    <t>Data Reporting and Scoring</t>
  </si>
  <si>
    <t>To update data in the Report tabs, click Refresh All in the Menu tab. Input provided in the HECVAT tab is assessed a preliminary score pending review by the assessing institution. 
Note for institution assessors and vendors: Until an institution assesses HECVAT responses, the scoring is incomplete. Assessors must complete Step 2 in the Analyst Report tab to convert qualitative responses to quantitative values. Once this step is complete, the scoring system is fully populated.</t>
  </si>
  <si>
    <t>Proceed to the next tab, HECVAT - Full | Vendor Response.</t>
  </si>
  <si>
    <t>Assessment Instructions For Risk/Security Assessors</t>
  </si>
  <si>
    <r>
      <t xml:space="preserve">1. Raw vendor answers can be viewed on the </t>
    </r>
    <r>
      <rPr>
        <b/>
        <sz val="11"/>
        <color rgb="FF000000"/>
        <rFont val="Verdana"/>
        <family val="2"/>
      </rPr>
      <t>HECVAT - Full | Vendor Response</t>
    </r>
    <r>
      <rPr>
        <sz val="11"/>
        <color indexed="8"/>
        <rFont val="Verdana"/>
        <family val="2"/>
      </rPr>
      <t xml:space="preserve"> tab. 
2. To </t>
    </r>
    <r>
      <rPr>
        <b/>
        <sz val="11"/>
        <color rgb="FF000000"/>
        <rFont val="Verdana"/>
        <family val="2"/>
      </rPr>
      <t>begin your assessment</t>
    </r>
    <r>
      <rPr>
        <sz val="11"/>
        <color indexed="8"/>
        <rFont val="Verdana"/>
        <family val="2"/>
      </rPr>
      <t xml:space="preserve">, navigate to the Analyst Report tab
3. </t>
    </r>
    <r>
      <rPr>
        <b/>
        <sz val="11"/>
        <color rgb="FF000000"/>
        <rFont val="Verdana"/>
        <family val="2"/>
      </rPr>
      <t>Select</t>
    </r>
    <r>
      <rPr>
        <sz val="11"/>
        <color indexed="8"/>
        <rFont val="Verdana"/>
        <family val="2"/>
      </rPr>
      <t xml:space="preserve"> the appropriate security standard used in your institution (cell C10) before you begin. 
4. </t>
    </r>
    <r>
      <rPr>
        <b/>
        <sz val="11"/>
        <color rgb="FF000000"/>
        <rFont val="Verdana"/>
        <family val="2"/>
      </rPr>
      <t>Override</t>
    </r>
    <r>
      <rPr>
        <sz val="11"/>
        <color indexed="8"/>
        <rFont val="Verdana"/>
        <family val="2"/>
      </rPr>
      <t xml:space="preserve"> compliant states for vendor responses in column G. </t>
    </r>
    <r>
      <rPr>
        <b/>
        <sz val="11"/>
        <color rgb="FF000000"/>
        <rFont val="Verdana"/>
        <family val="2"/>
      </rPr>
      <t>Yes</t>
    </r>
    <r>
      <rPr>
        <sz val="11"/>
        <color indexed="8"/>
        <rFont val="Verdana"/>
        <family val="2"/>
      </rPr>
      <t xml:space="preserve"> means compliant. </t>
    </r>
    <r>
      <rPr>
        <b/>
        <sz val="11"/>
        <color rgb="FF000000"/>
        <rFont val="Verdana"/>
        <family val="2"/>
      </rPr>
      <t>No</t>
    </r>
    <r>
      <rPr>
        <sz val="11"/>
        <color indexed="8"/>
        <rFont val="Verdana"/>
        <family val="2"/>
      </rPr>
      <t xml:space="preserve"> means not compliant.
    Note: Review the Analyst Reference tab for guidance and question/response interpretation.
5. </t>
    </r>
    <r>
      <rPr>
        <b/>
        <sz val="11"/>
        <color rgb="FF000000"/>
        <rFont val="Verdana"/>
        <family val="2"/>
      </rPr>
      <t>Override</t>
    </r>
    <r>
      <rPr>
        <sz val="11"/>
        <color indexed="8"/>
        <rFont val="Verdana"/>
        <family val="2"/>
      </rPr>
      <t xml:space="preserve"> default weights to meet your Institution's needs in column I. 
6. </t>
    </r>
    <r>
      <rPr>
        <b/>
        <sz val="11"/>
        <color rgb="FF000000"/>
        <rFont val="Verdana"/>
        <family val="2"/>
      </rPr>
      <t>Navigate</t>
    </r>
    <r>
      <rPr>
        <sz val="11"/>
        <color indexed="8"/>
        <rFont val="Verdana"/>
        <family val="2"/>
      </rPr>
      <t xml:space="preserve"> to the Summary Report tab once all responses are evaluated and compliance indicated, as appropriate.
7. </t>
    </r>
    <r>
      <rPr>
        <b/>
        <sz val="11"/>
        <color rgb="FF000000"/>
        <rFont val="Verdana"/>
        <family val="2"/>
      </rPr>
      <t>Review</t>
    </r>
    <r>
      <rPr>
        <sz val="11"/>
        <color indexed="8"/>
        <rFont val="Verdana"/>
        <family val="2"/>
      </rPr>
      <t xml:space="preserve"> details in the Summary Report and based on your assessment findings, follow-up with vendor for clarification(s) or add the Summary Report output to your Institution's reporting documents. 
8. </t>
    </r>
    <r>
      <rPr>
        <b/>
        <sz val="11"/>
        <color rgb="FF000000"/>
        <rFont val="Verdana"/>
        <family val="2"/>
      </rPr>
      <t>Connect</t>
    </r>
    <r>
      <rPr>
        <sz val="11"/>
        <color indexed="8"/>
        <rFont val="Verdana"/>
        <family val="2"/>
      </rPr>
      <t xml:space="preserve"> with your higher education peers by joining the EDUCAUSE HECVAT Users Community Group at https://connect.educause.edu.</t>
    </r>
  </si>
  <si>
    <t>HECVAT - Full | Instructions</t>
  </si>
  <si>
    <t>HECVAT - Full | Vendor Response</t>
  </si>
  <si>
    <t>Vendor Response</t>
  </si>
  <si>
    <t>HECVAT - Full | Analyst Report</t>
  </si>
  <si>
    <t>HECVAT - Full | Analyst Reference</t>
  </si>
  <si>
    <t>Institution Assessment</t>
  </si>
  <si>
    <r>
      <t>Connect</t>
    </r>
    <r>
      <rPr>
        <sz val="14"/>
        <color theme="1"/>
        <rFont val="Verdana"/>
        <family val="2"/>
      </rPr>
      <t xml:space="preserve"> with your higher education peers by joining the </t>
    </r>
    <r>
      <rPr>
        <b/>
        <sz val="14"/>
        <color theme="1"/>
        <rFont val="Verdana"/>
        <family val="2"/>
      </rPr>
      <t>EDUCAUSE HECVAT Users Community Group</t>
    </r>
    <r>
      <rPr>
        <sz val="14"/>
        <color theme="1"/>
        <rFont val="Verdana"/>
        <family val="2"/>
      </rPr>
      <t xml:space="preserve"> at https://connect.educause.edu.</t>
    </r>
  </si>
  <si>
    <t>HECVAT - Full | Standards Crosswalk - TO BE UPDATED IN 2022</t>
  </si>
  <si>
    <t>Standards Crosswalk</t>
  </si>
  <si>
    <r>
      <rPr>
        <sz val="11"/>
        <color rgb="FF000000"/>
        <rFont val="Verdana"/>
        <family val="2"/>
      </rPr>
      <t xml:space="preserve">a) </t>
    </r>
    <r>
      <rPr>
        <sz val="11"/>
        <color rgb="FF000000"/>
        <rFont val="Verdana"/>
        <family val="2"/>
      </rPr>
      <t>Canvas</t>
    </r>
    <r>
      <rPr>
        <sz val="11"/>
        <color rgb="FF000000"/>
        <rFont val="Verdana"/>
        <family val="2"/>
      </rPr>
      <t xml:space="preserve"> tracks and logs all listed activities, including user access, login and logout, error conditions, user administration, functional modules administration, and uploading and downloading of content. In other words, no content is accessed or changed without it being logged.</t>
    </r>
    <r>
      <rPr>
        <sz val="11"/>
        <color rgb="FF000000"/>
        <rFont val="Verdana"/>
        <family val="2"/>
      </rPr>
      <t xml:space="preserve">
</t>
    </r>
    <r>
      <rPr>
        <sz val="11"/>
        <color rgb="FF000000"/>
        <rFont val="Verdana"/>
        <family val="2"/>
      </rPr>
      <t>b) Security and change logs are made available to authori</t>
    </r>
    <r>
      <rPr>
        <sz val="11"/>
        <color rgb="FF000000"/>
        <rFont val="Verdana"/>
        <family val="2"/>
      </rPr>
      <t>z</t>
    </r>
    <r>
      <rPr>
        <sz val="11"/>
        <color rgb="FF000000"/>
        <rFont val="Verdana"/>
        <family val="2"/>
      </rPr>
      <t xml:space="preserve">ed users directly through the </t>
    </r>
    <r>
      <rPr>
        <sz val="11"/>
        <color rgb="FF000000"/>
        <rFont val="Verdana"/>
        <family val="2"/>
      </rPr>
      <t>Canvas</t>
    </r>
    <r>
      <rPr>
        <sz val="11"/>
        <color rgb="FF000000"/>
        <rFont val="Verdana"/>
        <family val="2"/>
      </rPr>
      <t xml:space="preserve"> user interface or through RESTful API. Additional implementation is not required. The API and other services (e.g. </t>
    </r>
    <r>
      <rPr>
        <sz val="11"/>
        <color rgb="FF000000"/>
        <rFont val="Verdana"/>
        <family val="2"/>
      </rPr>
      <t>Canvas</t>
    </r>
    <r>
      <rPr>
        <sz val="11"/>
        <color rgb="FF000000"/>
        <rFont val="Verdana"/>
        <family val="2"/>
      </rPr>
      <t xml:space="preserve"> Data) can, however, be leveraged to perform reporting and logging analysis in external tools and systems. Audit trail data is encrypted both in transit and at rest, and only accessible via a System Administrator account password, or by OAuth2 authentication and authori</t>
    </r>
    <r>
      <rPr>
        <sz val="11"/>
        <color rgb="FF000000"/>
        <rFont val="Verdana"/>
        <family val="2"/>
      </rPr>
      <t>z</t>
    </r>
    <r>
      <rPr>
        <sz val="11"/>
        <color rgb="FF000000"/>
        <rFont val="Verdana"/>
        <family val="2"/>
      </rPr>
      <t xml:space="preserve">ation via the </t>
    </r>
    <r>
      <rPr>
        <sz val="11"/>
        <color rgb="FF000000"/>
        <rFont val="Verdana"/>
        <family val="2"/>
      </rPr>
      <t>Canvas</t>
    </r>
    <r>
      <rPr>
        <sz val="11"/>
        <color rgb="FF000000"/>
        <rFont val="Verdana"/>
        <family val="2"/>
      </rPr>
      <t xml:space="preserve"> API. Each institution's administrators can review all activity logs for their instance of </t>
    </r>
    <r>
      <rPr>
        <sz val="11"/>
        <color rgb="FF000000"/>
        <rFont val="Verdana"/>
        <family val="2"/>
      </rPr>
      <t>Canvas</t>
    </r>
    <r>
      <rPr>
        <sz val="11"/>
        <color rgb="FF000000"/>
        <rFont val="Verdana"/>
        <family val="2"/>
      </rPr>
      <t xml:space="preserve"> using built-in reports, tools, and </t>
    </r>
    <r>
      <rPr>
        <sz val="11"/>
        <color rgb="FF000000"/>
        <rFont val="Verdana"/>
        <family val="2"/>
      </rPr>
      <t>Canvas</t>
    </r>
    <r>
      <rPr>
        <sz val="11"/>
        <color rgb="FF000000"/>
        <rFont val="Verdana"/>
        <family val="2"/>
      </rPr>
      <t xml:space="preserve">’ API. Some activity, such as application security logs are managed and reviewed by </t>
    </r>
    <r>
      <rPr>
        <sz val="11"/>
        <color rgb="FF000000"/>
        <rFont val="Verdana"/>
        <family val="2"/>
      </rPr>
      <t>Instructure</t>
    </r>
    <r>
      <rPr>
        <sz val="11"/>
        <color rgb="FF000000"/>
        <rFont val="Verdana"/>
        <family val="2"/>
      </rPr>
      <t xml:space="preserve"> on behalf of institutions and are made available in the case of a security incident report.</t>
    </r>
    <r>
      <rPr>
        <sz val="11"/>
        <color rgb="FF000000"/>
        <rFont val="Verdana"/>
        <family val="2"/>
      </rPr>
      <t xml:space="preserve">
</t>
    </r>
    <r>
      <rPr>
        <sz val="11"/>
        <color rgb="FF000000"/>
        <rFont val="Verdana"/>
        <family val="2"/>
      </rPr>
      <t xml:space="preserve">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t>
    </r>
    <r>
      <rPr>
        <sz val="11"/>
        <color rgb="FF000000"/>
        <rFont val="Verdana"/>
        <family val="2"/>
      </rPr>
      <t>Instructure</t>
    </r>
    <r>
      <rPr>
        <sz val="11"/>
        <color rgb="FF000000"/>
        <rFont val="Verdana"/>
        <family val="2"/>
      </rPr>
      <t>'s Terms and Conditions.</t>
    </r>
  </si>
  <si>
    <r>
      <rPr>
        <sz val="11"/>
        <color rgb="FF000000"/>
        <rFont val="Verdana"/>
        <family val="2"/>
      </rPr>
      <t xml:space="preserve">All system and security logs are kept for at least one year, stored immutably and securely in our SIEM, Splunk. Activity logs related to a specific customer are also available for at least one year. Furthermore, cloud workload monitoring solutions are deployed on all </t>
    </r>
    <r>
      <rPr>
        <sz val="11"/>
        <color rgb="FF000000"/>
        <rFont val="Verdana"/>
        <family val="2"/>
      </rPr>
      <t>Canvas</t>
    </r>
    <r>
      <rPr>
        <sz val="11"/>
        <color rgb="FF000000"/>
        <rFont val="Verdana"/>
        <family val="2"/>
      </rPr>
      <t xml:space="preserve"> instances, which collect event data from instances and centrally store them. Regardless, all logs are stored on encrypted volumes within Amazon Web Services. 30 days of security logs remain readily accessible for our Security team to monitor and analy</t>
    </r>
    <r>
      <rPr>
        <sz val="11"/>
        <color rgb="FF000000"/>
        <rFont val="Verdana"/>
        <family val="2"/>
      </rPr>
      <t>z</t>
    </r>
    <r>
      <rPr>
        <sz val="11"/>
        <color rgb="FF000000"/>
        <rFont val="Verdana"/>
        <family val="2"/>
      </rPr>
      <t>e.</t>
    </r>
    <r>
      <rPr>
        <sz val="11"/>
        <color rgb="FF000000"/>
        <rFont val="Verdana"/>
        <family val="2"/>
      </rPr>
      <t xml:space="preserve">
</t>
    </r>
    <r>
      <rPr>
        <sz val="11"/>
        <color rgb="FF000000"/>
        <rFont val="Verdana"/>
        <family val="2"/>
      </rPr>
      <t>Canvas</t>
    </r>
    <r>
      <rPr>
        <sz val="11"/>
        <color rgb="FF000000"/>
        <rFont val="Verdana"/>
        <family val="2"/>
      </rPr>
      <t xml:space="preserve"> administrators can review activity logs directly within </t>
    </r>
    <r>
      <rPr>
        <sz val="11"/>
        <color rgb="FF000000"/>
        <rFont val="Verdana"/>
        <family val="2"/>
      </rPr>
      <t>Canvas</t>
    </r>
    <r>
      <rPr>
        <sz val="11"/>
        <color rgb="FF000000"/>
        <rFont val="Verdana"/>
        <family val="2"/>
      </rPr>
      <t xml:space="preserve"> or via the API. System security logs are managed and reviewed by </t>
    </r>
    <r>
      <rPr>
        <sz val="11"/>
        <color rgb="FF000000"/>
        <rFont val="Verdana"/>
        <family val="2"/>
      </rPr>
      <t>Instructure</t>
    </r>
    <r>
      <rPr>
        <sz val="11"/>
        <color rgb="FF000000"/>
        <rFont val="Verdana"/>
        <family val="2"/>
      </rPr>
      <t xml:space="preserve"> on behalf of our clients and are made available in the case of a security incident report.</t>
    </r>
  </si>
  <si>
    <t>As our list of third parties is often evolving, a list of current third parties can be provided upon request.</t>
  </si>
  <si>
    <r>
      <rPr>
        <sz val="11"/>
        <color rgb="FF000000"/>
        <rFont val="Verdana"/>
        <family val="2"/>
      </rPr>
      <t>Instructure</t>
    </r>
    <r>
      <rPr>
        <sz val="11"/>
        <color rgb="FF000000"/>
        <rFont val="Verdana"/>
        <family val="2"/>
      </rPr>
      <t xml:space="preserve"> takes full responsibility for third parties it may engage to provide cloud-related infrastructure elements. </t>
    </r>
    <r>
      <rPr>
        <sz val="11"/>
        <color rgb="FF000000"/>
        <rFont val="Verdana"/>
        <family val="2"/>
      </rPr>
      <t>Instructure</t>
    </r>
    <r>
      <rPr>
        <sz val="11"/>
        <color rgb="FF000000"/>
        <rFont val="Verdana"/>
        <family val="2"/>
      </rPr>
      <t xml:space="preserve"> engages these third parties by entering into contractual agreements and, where appropriate, data processing agreements to ensure full compliance with data privacy laws.</t>
    </r>
  </si>
  <si>
    <t>Instructure</t>
  </si>
  <si>
    <t>See AAAI-08</t>
  </si>
  <si>
    <t>Both local and SSO authentication support user_id as a unique identifier separate from a user's email address.</t>
  </si>
  <si>
    <r>
      <rPr>
        <sz val="11"/>
        <color rgb="FF000000"/>
        <rFont val="Verdana"/>
        <family val="2"/>
      </rPr>
      <t>Canvas</t>
    </r>
    <r>
      <rPr>
        <sz val="11"/>
        <color rgb="FF000000"/>
        <rFont val="Verdana"/>
        <family val="2"/>
      </rPr>
      <t xml:space="preserve"> customers can use eduPersonPrincipalName (ePPN) as part of their SAML authentication into </t>
    </r>
    <r>
      <rPr>
        <sz val="11"/>
        <color rgb="FF000000"/>
        <rFont val="Verdana"/>
        <family val="2"/>
      </rPr>
      <t>Canvas</t>
    </r>
    <r>
      <rPr>
        <sz val="11"/>
        <color rgb="FF000000"/>
        <rFont val="Verdana"/>
        <family val="2"/>
      </rPr>
      <t xml:space="preserve">. While not required, </t>
    </r>
    <r>
      <rPr>
        <sz val="11"/>
        <color rgb="FF000000"/>
        <rFont val="Verdana"/>
        <family val="2"/>
      </rPr>
      <t>Canvas</t>
    </r>
    <r>
      <rPr>
        <sz val="11"/>
        <color rgb="FF000000"/>
        <rFont val="Verdana"/>
        <family val="2"/>
      </rPr>
      <t xml:space="preserve"> supports federated attributes for populating additional information into a user's profile. Rather than mapping directly to eduPerson schema attributes, </t>
    </r>
    <r>
      <rPr>
        <sz val="11"/>
        <color rgb="FF000000"/>
        <rFont val="Verdana"/>
        <family val="2"/>
      </rPr>
      <t>Canvas</t>
    </r>
    <r>
      <rPr>
        <sz val="11"/>
        <color rgb="FF000000"/>
        <rFont val="Verdana"/>
        <family val="2"/>
      </rPr>
      <t xml:space="preserve"> provides freeform text fields when mapping SAML attributes to </t>
    </r>
    <r>
      <rPr>
        <sz val="11"/>
        <color rgb="FF000000"/>
        <rFont val="Verdana"/>
        <family val="2"/>
      </rPr>
      <t>Canvas</t>
    </r>
    <r>
      <rPr>
        <sz val="11"/>
        <color rgb="FF000000"/>
        <rFont val="Verdana"/>
        <family val="2"/>
      </rPr>
      <t xml:space="preserve"> user properties.</t>
    </r>
  </si>
  <si>
    <r>
      <rPr>
        <sz val="11"/>
        <color rgb="FF000000"/>
        <rFont val="Verdana"/>
        <family val="2"/>
      </rPr>
      <t xml:space="preserve">Canvas Multi-factor authentication (MFA) is compatible with any MFA third-party provider that uses Time-based One-time Passwords (TOTP) or HOTP algorithms as described by Request for Comments (RFC) 6238 [8]; </t>
    </r>
    <r>
      <rPr>
        <sz val="11"/>
        <color rgb="FF000000"/>
        <rFont val="Verdana"/>
        <family val="2"/>
      </rPr>
      <t>https://www.ietf.org/rfc/rfc6238.txt</t>
    </r>
    <r>
      <rPr>
        <sz val="11"/>
        <color rgb="FF000000"/>
        <rFont val="Verdana"/>
        <family val="2"/>
      </rPr>
      <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t>
    </r>
    <r>
      <rPr>
        <sz val="11"/>
        <color rgb="FF000000"/>
        <rFont val="Verdana"/>
        <family val="2"/>
      </rPr>
      <t xml:space="preserve">
</t>
    </r>
    <r>
      <rPr>
        <sz val="11"/>
        <color rgb="FF000000"/>
        <rFont val="Verdana"/>
        <family val="2"/>
      </rPr>
      <t>For some users, such as those in the US, Canvas also has built in MFA functionality, which sends text (SMS) messages with a OTP to a user's device for secondary authentication.</t>
    </r>
  </si>
  <si>
    <t>Local authentication timeouts can be configured from 20 minutes to 24 hours (default). SSO authentication uses the timeout configured in the IdP. Mobile applications timeout after 48 hours.</t>
  </si>
  <si>
    <r>
      <rPr>
        <sz val="11"/>
        <color rgb="FF000000"/>
        <rFont val="Verdana"/>
        <family val="2"/>
      </rPr>
      <t xml:space="preserve">For local authentication passwords are hashed with SHA-512 and uniquely salted. Hashed values are stored in the database and compared at every logon attempt. For SSO no passwords or password values are stored, instead the SSO provider is queried at every logon attempt and </t>
    </r>
    <r>
      <rPr>
        <sz val="11"/>
        <color rgb="FF000000"/>
        <rFont val="Verdana"/>
        <family val="2"/>
      </rPr>
      <t>Canvas</t>
    </r>
    <r>
      <rPr>
        <sz val="11"/>
        <color rgb="FF000000"/>
        <rFont val="Verdana"/>
        <family val="2"/>
      </rPr>
      <t xml:space="preserve"> waits for an authori</t>
    </r>
    <r>
      <rPr>
        <sz val="11"/>
        <color rgb="FF000000"/>
        <rFont val="Verdana"/>
        <family val="2"/>
      </rPr>
      <t>z</t>
    </r>
    <r>
      <rPr>
        <sz val="11"/>
        <color rgb="FF000000"/>
        <rFont val="Verdana"/>
        <family val="2"/>
      </rPr>
      <t>ation approval from the IdP.</t>
    </r>
  </si>
  <si>
    <t>Canvas supports integrations with external identity providers including Active Directory, Central Authentication Service (CAS), Clever, OAuth, OpenID Connect, Security Assertion Markup Language (SAML) 2.0, and Shibboleth.</t>
  </si>
  <si>
    <t>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t>
  </si>
  <si>
    <r>
      <rPr>
        <sz val="11"/>
        <color rgb="FF000000"/>
        <rFont val="Verdana"/>
        <family val="2"/>
      </rPr>
      <t>Instructure</t>
    </r>
    <r>
      <rPr>
        <sz val="11"/>
        <color rgb="FF000000"/>
        <rFont val="Verdana"/>
        <family val="2"/>
      </rPr>
      <t>'s Chief Information Security Officer is responsible for overseeing business continuity in coordination with both the Executive Leadership Team and the Director of Engineering.</t>
    </r>
  </si>
  <si>
    <r>
      <rPr>
        <sz val="11"/>
        <color rgb="FF000000"/>
        <rFont val="Verdana"/>
        <family val="2"/>
      </rPr>
      <t>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t>
    </r>
    <r>
      <rPr>
        <sz val="11"/>
        <color rgb="FF000000"/>
        <rFont val="Verdana"/>
        <family val="2"/>
      </rPr>
      <t xml:space="preserve">
</t>
    </r>
    <r>
      <rPr>
        <sz val="11"/>
        <color rgb="FF000000"/>
        <rFont val="Verdana"/>
        <family val="2"/>
      </rPr>
      <t>Once a disaster has been officially declared, the Incident Commander is responsible for directing the DRT recovery efforts and ongoing notifications to impacted clients.</t>
    </r>
  </si>
  <si>
    <t>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t>
  </si>
  <si>
    <r>
      <rPr>
        <sz val="11"/>
        <color rgb="FF000000"/>
        <rFont val="Verdana"/>
        <family val="2"/>
      </rPr>
      <t>Instructure</t>
    </r>
    <r>
      <rPr>
        <sz val="11"/>
        <color rgb="FF000000"/>
        <rFont val="Verdana"/>
        <family val="2"/>
      </rPr>
      <t xml:space="preserve"> has a crisis response management plan and crisis response team that consists of its Human Resources, Communication, Legal, and Security teams to respond to crisis situations at </t>
    </r>
    <r>
      <rPr>
        <sz val="11"/>
        <color rgb="FF000000"/>
        <rFont val="Verdana"/>
        <family val="2"/>
      </rPr>
      <t>Instructure</t>
    </r>
    <r>
      <rPr>
        <sz val="11"/>
        <color rgb="FF000000"/>
        <rFont val="Verdana"/>
        <family val="2"/>
      </rPr>
      <t xml:space="preserve"> office locations.</t>
    </r>
  </si>
  <si>
    <r>
      <rPr>
        <sz val="11"/>
        <color rgb="FF000000"/>
        <rFont val="Verdana"/>
        <family val="2"/>
      </rPr>
      <t>Instructure</t>
    </r>
    <r>
      <rPr>
        <sz val="11"/>
        <color rgb="FF000000"/>
        <rFont val="Verdana"/>
        <family val="2"/>
      </rPr>
      <t xml:space="preserve"> engages in crisis training and exercises for office-based staff that include, for example, emergency drills.</t>
    </r>
  </si>
  <si>
    <r>
      <rPr>
        <sz val="11"/>
        <color rgb="FF000000"/>
        <rFont val="Verdana"/>
        <family val="2"/>
      </rPr>
      <t>Instructure</t>
    </r>
    <r>
      <rPr>
        <sz val="11"/>
        <color rgb="FF000000"/>
        <rFont val="Verdana"/>
        <family val="2"/>
      </rPr>
      <t xml:space="preserve"> personnel have the capability to work from home (WFH) in case of a disruption that affects the ability to work from one of the </t>
    </r>
    <r>
      <rPr>
        <sz val="11"/>
        <color rgb="FF000000"/>
        <rFont val="Verdana"/>
        <family val="2"/>
      </rPr>
      <t>Instructure</t>
    </r>
    <r>
      <rPr>
        <sz val="11"/>
        <color rgb="FF000000"/>
        <rFont val="Verdana"/>
        <family val="2"/>
      </rPr>
      <t xml:space="preserve"> office locations. To ensure this practice is effective, </t>
    </r>
    <r>
      <rPr>
        <sz val="11"/>
        <color rgb="FF000000"/>
        <rFont val="Verdana"/>
        <family val="2"/>
      </rPr>
      <t>Instructure</t>
    </r>
    <r>
      <rPr>
        <sz val="11"/>
        <color rgb="FF000000"/>
        <rFont val="Verdana"/>
        <family val="2"/>
      </rPr>
      <t xml:space="preserve"> ensures there are teleworking policies in place and communicated to all personnel, security practices are in place for accessing corporate networks, and mass communication notification services in place. Multiple providers are used to supply </t>
    </r>
    <r>
      <rPr>
        <sz val="11"/>
        <color rgb="FF000000"/>
        <rFont val="Verdana"/>
        <family val="2"/>
      </rPr>
      <t>Instructure</t>
    </r>
    <r>
      <rPr>
        <sz val="11"/>
        <color rgb="FF000000"/>
        <rFont val="Verdana"/>
        <family val="2"/>
      </rPr>
      <t>'s offices with connectivity—allowing for quickly resumption of connectivity if one provider is found unable to provide the level of service required to sustain consistent, continual connectivity.</t>
    </r>
  </si>
  <si>
    <r>
      <rPr>
        <sz val="11"/>
        <color rgb="FF000000"/>
        <rFont val="Verdana"/>
        <family val="2"/>
      </rPr>
      <t xml:space="preserve">As part of </t>
    </r>
    <r>
      <rPr>
        <sz val="11"/>
        <color rgb="FF000000"/>
        <rFont val="Verdana"/>
        <family val="2"/>
      </rPr>
      <t>Instructure</t>
    </r>
    <r>
      <rPr>
        <sz val="11"/>
        <color rgb="FF000000"/>
        <rFont val="Verdana"/>
        <family val="2"/>
      </rPr>
      <t xml:space="preserve">'s annual business continuity tabletop testing, use cases can include events that affect remote employees, </t>
    </r>
    <r>
      <rPr>
        <sz val="11"/>
        <color rgb="FF000000"/>
        <rFont val="Verdana"/>
        <family val="2"/>
      </rPr>
      <t>Instructure</t>
    </r>
    <r>
      <rPr>
        <sz val="11"/>
        <color rgb="FF000000"/>
        <rFont val="Verdana"/>
        <family val="2"/>
      </rPr>
      <t xml:space="preserve"> office relocation, and communication procedures.</t>
    </r>
  </si>
  <si>
    <r>
      <rPr>
        <sz val="11"/>
        <color rgb="FF000000"/>
        <rFont val="Verdana"/>
        <family val="2"/>
      </rPr>
      <t>Canvas</t>
    </r>
    <r>
      <rPr>
        <sz val="11"/>
        <color rgb="FF000000"/>
        <rFont val="Verdana"/>
        <family val="2"/>
      </rPr>
      <t xml:space="preserve"> is our flagship product and top priority, with </t>
    </r>
    <r>
      <rPr>
        <sz val="11"/>
        <color rgb="FF000000"/>
        <rFont val="Verdana"/>
        <family val="2"/>
      </rPr>
      <t>nearly 7,000</t>
    </r>
    <r>
      <rPr>
        <sz val="11"/>
        <color rgb="FF000000"/>
        <rFont val="Verdana"/>
        <family val="2"/>
      </rPr>
      <t xml:space="preserve"> clients worldwide in over </t>
    </r>
    <r>
      <rPr>
        <sz val="11"/>
        <color rgb="FF000000"/>
        <rFont val="Verdana"/>
        <family val="2"/>
      </rPr>
      <t>100</t>
    </r>
    <r>
      <rPr>
        <sz val="11"/>
        <color rgb="FF000000"/>
        <rFont val="Verdana"/>
        <family val="2"/>
      </rPr>
      <t xml:space="preserve"> different countries. We host over </t>
    </r>
    <r>
      <rPr>
        <sz val="11"/>
        <color rgb="FF000000"/>
        <rFont val="Verdana"/>
        <family val="2"/>
      </rPr>
      <t>tens of millions</t>
    </r>
    <r>
      <rPr>
        <sz val="11"/>
        <color rgb="FF000000"/>
        <rFont val="Verdana"/>
        <family val="2"/>
      </rPr>
      <t xml:space="preserve"> users on our platform and, to date, have supported close to </t>
    </r>
    <r>
      <rPr>
        <sz val="11"/>
        <color rgb="FF000000"/>
        <rFont val="Verdana"/>
        <family val="2"/>
      </rPr>
      <t>6</t>
    </r>
    <r>
      <rPr>
        <sz val="11"/>
        <color rgb="FF000000"/>
        <rFont val="Verdana"/>
        <family val="2"/>
      </rPr>
      <t xml:space="preserve"> million concurrent users on our platform.</t>
    </r>
  </si>
  <si>
    <r>
      <rPr>
        <sz val="11"/>
        <color rgb="FF000000"/>
        <rFont val="Verdana"/>
        <family val="2"/>
      </rPr>
      <t xml:space="preserve">The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architecture is resilient to failure and capable of rapid recovery from component failure. The </t>
    </r>
    <r>
      <rPr>
        <sz val="11"/>
        <color rgb="FF000000"/>
        <rFont val="Verdana"/>
        <family val="2"/>
      </rPr>
      <t>Canvas</t>
    </r>
    <r>
      <rPr>
        <sz val="11"/>
        <color rgb="FF000000"/>
        <rFont val="Verdana"/>
        <family val="2"/>
      </rPr>
      <t xml:space="preserve">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t>
    </r>
  </si>
  <si>
    <r>
      <rPr>
        <sz val="11"/>
        <color rgb="FF000000"/>
        <rFont val="Verdana"/>
        <family val="2"/>
      </rPr>
      <t xml:space="preserve">A documented change management process is in place, which is in line with SOC 2 Type II standards. A copy of </t>
    </r>
    <r>
      <rPr>
        <sz val="11"/>
        <color rgb="FF000000"/>
        <rFont val="Verdana"/>
        <family val="2"/>
      </rPr>
      <t>Instructure</t>
    </r>
    <r>
      <rPr>
        <sz val="11"/>
        <color rgb="FF000000"/>
        <rFont val="Verdana"/>
        <family val="2"/>
      </rPr>
      <t>'s SOC 2 Type II report is available under mutual NDA. A SOC 3 report is included with this document.</t>
    </r>
  </si>
  <si>
    <r>
      <rPr>
        <sz val="11"/>
        <color rgb="FF000000"/>
        <rFont val="Verdana"/>
        <family val="2"/>
      </rPr>
      <t xml:space="preserve">Wide ranging features (e.g. those that significantly update the workflow for common activities in </t>
    </r>
    <r>
      <rPr>
        <sz val="11"/>
        <color rgb="FF000000"/>
        <rFont val="Verdana"/>
        <family val="2"/>
      </rPr>
      <t>Canvas</t>
    </r>
    <r>
      <rPr>
        <sz val="11"/>
        <color rgb="FF000000"/>
        <rFont val="Verdana"/>
        <family val="2"/>
      </rPr>
      <t xml:space="preserve">)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t>
    </r>
    <r>
      <rPr>
        <sz val="11"/>
        <color rgb="FF000000"/>
        <rFont val="Verdana"/>
        <family val="2"/>
      </rPr>
      <t>Canvas</t>
    </r>
    <r>
      <rPr>
        <sz val="11"/>
        <color rgb="FF000000"/>
        <rFont val="Verdana"/>
        <family val="2"/>
      </rPr>
      <t xml:space="preserve"> use. Minor updates, which include minor changes to non-critical areas of the system, are not able to be postponed since these are often required security patches, bug fixes, and miscellaneous updates between feature release drops.</t>
    </r>
  </si>
  <si>
    <r>
      <rPr>
        <sz val="11"/>
        <color rgb="FF000000"/>
        <rFont val="Verdana"/>
        <family val="2"/>
      </rPr>
      <t>Canvas</t>
    </r>
    <r>
      <rPr>
        <sz val="11"/>
        <color rgb="FF000000"/>
        <rFont val="Verdana"/>
        <family val="2"/>
      </rPr>
      <t xml:space="preserve"> is a Software as a Service, and as such, all clients are on the same version.</t>
    </r>
  </si>
  <si>
    <r>
      <rPr>
        <sz val="11"/>
        <color rgb="FF000000"/>
        <rFont val="Verdana"/>
        <family val="2"/>
      </rPr>
      <t>Canvas</t>
    </r>
    <r>
      <rPr>
        <sz val="11"/>
        <color rgb="FF000000"/>
        <rFont val="Verdana"/>
        <family val="2"/>
      </rPr>
      <t xml:space="preserve"> does not require reconfiguration after feature releases. Customi</t>
    </r>
    <r>
      <rPr>
        <sz val="11"/>
        <color rgb="FF000000"/>
        <rFont val="Verdana"/>
        <family val="2"/>
      </rPr>
      <t>z</t>
    </r>
    <r>
      <rPr>
        <sz val="11"/>
        <color rgb="FF000000"/>
        <rFont val="Verdana"/>
        <family val="2"/>
      </rPr>
      <t xml:space="preserve">ations such as branding elements are unaffected by releases. Integrations such as LTI tools and services leveraging </t>
    </r>
    <r>
      <rPr>
        <sz val="11"/>
        <color rgb="FF000000"/>
        <rFont val="Verdana"/>
        <family val="2"/>
      </rPr>
      <t>Canvas</t>
    </r>
    <r>
      <rPr>
        <sz val="11"/>
        <color rgb="FF000000"/>
        <rFont val="Verdana"/>
        <family val="2"/>
      </rPr>
      <t xml:space="preserve">' API are typically unaffected as well. If any alterations to </t>
    </r>
    <r>
      <rPr>
        <sz val="11"/>
        <color rgb="FF000000"/>
        <rFont val="Verdana"/>
        <family val="2"/>
      </rPr>
      <t>Canvas</t>
    </r>
    <r>
      <rPr>
        <sz val="11"/>
        <color rgb="FF000000"/>
        <rFont val="Verdana"/>
        <family val="2"/>
      </rPr>
      <t xml:space="preserve"> will affect LTI or API usage, advanced notice and a period for testing and performing alterations is given.</t>
    </r>
  </si>
  <si>
    <r>
      <rPr>
        <sz val="11"/>
        <color rgb="FF000000"/>
        <rFont val="Verdana"/>
        <family val="2"/>
      </rPr>
      <t>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t>
    </r>
    <r>
      <rPr>
        <sz val="11"/>
        <color rgb="FF000000"/>
        <rFont val="Verdana"/>
        <family val="2"/>
      </rPr>
      <t xml:space="preserve">
</t>
    </r>
    <r>
      <rPr>
        <sz val="11"/>
        <color rgb="FF000000"/>
        <rFont val="Verdana"/>
        <family val="2"/>
      </rPr>
      <t xml:space="preserve">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t>
    </r>
    <r>
      <rPr>
        <sz val="11"/>
        <color rgb="FF000000"/>
        <rFont val="Verdana"/>
        <family val="2"/>
      </rPr>
      <t xml:space="preserve">
</t>
    </r>
    <r>
      <rPr>
        <sz val="11"/>
        <color rgb="FF000000"/>
        <rFont val="Verdana"/>
        <family val="2"/>
      </rPr>
      <t>Instructure will also apply security-related updates when needed, in addition to the above schedules.</t>
    </r>
  </si>
  <si>
    <r>
      <rPr>
        <sz val="11"/>
        <color rgb="FF000000"/>
        <rFont val="Verdana"/>
        <family val="2"/>
      </rPr>
      <t xml:space="preserve">Canvas has a public roadmap available to customers on our Community site at: </t>
    </r>
    <r>
      <rPr>
        <sz val="11"/>
        <color rgb="FF000000"/>
        <rFont val="Verdana"/>
        <family val="2"/>
      </rPr>
      <t>https://roadmap.instructure.com/canvas.</t>
    </r>
    <r>
      <rPr>
        <sz val="11"/>
        <color rgb="FF000000"/>
        <rFont val="Verdana"/>
        <family val="2"/>
      </rPr>
      <t xml:space="preserve"> As Canvas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t>
    </r>
  </si>
  <si>
    <r>
      <rPr>
        <sz val="11"/>
        <color rgb="FF000000"/>
        <rFont val="Verdana"/>
        <family val="2"/>
      </rPr>
      <t xml:space="preserve">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t>
    </r>
    <r>
      <rPr>
        <sz val="11"/>
        <color rgb="FF000000"/>
        <rFont val="Verdana"/>
        <family val="2"/>
      </rPr>
      <t>Canvas</t>
    </r>
    <r>
      <rPr>
        <sz val="11"/>
        <color rgb="FF000000"/>
        <rFont val="Verdana"/>
        <family val="2"/>
      </rPr>
      <t xml:space="preserve"> ensures all institutions have access to the same features while maintaining the flexibility to use them in a manner that best fits each organi</t>
    </r>
    <r>
      <rPr>
        <sz val="11"/>
        <color rgb="FF000000"/>
        <rFont val="Verdana"/>
        <family val="2"/>
      </rPr>
      <t>z</t>
    </r>
    <r>
      <rPr>
        <sz val="11"/>
        <color rgb="FF000000"/>
        <rFont val="Verdana"/>
        <family val="2"/>
      </rPr>
      <t>ation's individual needs.</t>
    </r>
  </si>
  <si>
    <r>
      <rPr>
        <sz val="11"/>
        <color rgb="FF000000"/>
        <rFont val="Verdana"/>
        <family val="2"/>
      </rPr>
      <t>Canvas</t>
    </r>
    <r>
      <rPr>
        <sz val="11"/>
        <color rgb="FF000000"/>
        <rFont val="Verdana"/>
        <family val="2"/>
      </rPr>
      <t xml:space="preserve">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t>
    </r>
  </si>
  <si>
    <r>
      <rPr>
        <sz val="11"/>
        <color rgb="FF000000"/>
        <rFont val="Verdana"/>
        <family val="2"/>
      </rPr>
      <t>Emergency changes follow our standard code change process, including documenting changes, authori</t>
    </r>
    <r>
      <rPr>
        <sz val="11"/>
        <color rgb="FF000000"/>
        <rFont val="Verdana"/>
        <family val="2"/>
      </rPr>
      <t>z</t>
    </r>
    <r>
      <rPr>
        <sz val="11"/>
        <color rgb="FF000000"/>
        <rFont val="Verdana"/>
        <family val="2"/>
      </rPr>
      <t xml:space="preserve">ation, and testing. </t>
    </r>
    <r>
      <rPr>
        <sz val="11"/>
        <color rgb="FF000000"/>
        <rFont val="Verdana"/>
        <family val="2"/>
      </rPr>
      <t>Canvas</t>
    </r>
    <r>
      <rPr>
        <sz val="11"/>
        <color rgb="FF000000"/>
        <rFont val="Verdana"/>
        <family val="2"/>
      </rPr>
      <t xml:space="preserve"> code changes are well documented and versioned. Deployments can only be performed by authori</t>
    </r>
    <r>
      <rPr>
        <sz val="11"/>
        <color rgb="FF000000"/>
        <rFont val="Verdana"/>
        <family val="2"/>
      </rPr>
      <t>z</t>
    </r>
    <r>
      <rPr>
        <sz val="11"/>
        <color rgb="FF000000"/>
        <rFont val="Verdana"/>
        <family val="2"/>
      </rPr>
      <t>ed individuals through use of keys and any changes are logged.</t>
    </r>
  </si>
  <si>
    <r>
      <rPr>
        <sz val="11"/>
        <color rgb="FF000000"/>
        <rFont val="Verdana"/>
        <family val="2"/>
      </rPr>
      <t>Instructure</t>
    </r>
    <r>
      <rPr>
        <sz val="11"/>
        <color rgb="FF000000"/>
        <rFont val="Verdana"/>
        <family val="2"/>
      </rPr>
      <t xml:space="preserve"> deploys a configuration management system which monitors for file drift or skew and will replace a skewed file with a gold copy on a regular basis.</t>
    </r>
  </si>
  <si>
    <r>
      <rPr>
        <sz val="11"/>
        <color rgb="FF000000"/>
        <rFont val="Verdana"/>
        <family val="2"/>
      </rPr>
      <t>Instructure</t>
    </r>
    <r>
      <rPr>
        <sz val="11"/>
        <color rgb="FF000000"/>
        <rFont val="Verdana"/>
        <family val="2"/>
      </rPr>
      <t xml:space="preserve"> maintains both a Network Security Policy and a IT Acceptable Use Policy which outline procedures, processed and policies for all endpoints on both production and corporate networks and includes </t>
    </r>
    <r>
      <rPr>
        <sz val="11"/>
        <color rgb="FF000000"/>
        <rFont val="Verdana"/>
        <family val="2"/>
      </rPr>
      <t>Instructure</t>
    </r>
    <r>
      <rPr>
        <sz val="11"/>
        <color rgb="FF000000"/>
        <rFont val="Verdana"/>
        <family val="2"/>
      </rPr>
      <t>-owned and BYOD devices. These policies are evaluated against both SOC 2 and ISO 27001 standards.</t>
    </r>
  </si>
  <si>
    <t>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t>
  </si>
  <si>
    <t>Customer data is not stored on devices configured with non-RFC 1918/4193 (publicly routable) IP addresses.</t>
  </si>
  <si>
    <t>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t>
  </si>
  <si>
    <t>All data is stored at rest within encrypted volumes using AES 256.</t>
  </si>
  <si>
    <r>
      <rPr>
        <sz val="11"/>
        <color rgb="FF000000"/>
        <rFont val="Verdana"/>
        <family val="2"/>
      </rPr>
      <t>Instructure</t>
    </r>
    <r>
      <rPr>
        <sz val="11"/>
        <color rgb="FF000000"/>
        <rFont val="Verdana"/>
        <family val="2"/>
      </rPr>
      <t xml:space="preserve"> utili</t>
    </r>
    <r>
      <rPr>
        <sz val="11"/>
        <color rgb="FF000000"/>
        <rFont val="Verdana"/>
        <family val="2"/>
      </rPr>
      <t>z</t>
    </r>
    <r>
      <rPr>
        <sz val="11"/>
        <color rgb="FF000000"/>
        <rFont val="Verdana"/>
        <family val="2"/>
      </rPr>
      <t xml:space="preserve">es AES with at least 128 bits to encrypt data in transit and to encrypt volumes for data at rest. AES conforms to Annex A to FIPS PUB 140-2. </t>
    </r>
    <r>
      <rPr>
        <sz val="11"/>
        <color rgb="FF000000"/>
        <rFont val="Verdana"/>
        <family val="2"/>
      </rPr>
      <t>Instructure</t>
    </r>
    <r>
      <rPr>
        <sz val="11"/>
        <color rgb="FF000000"/>
        <rFont val="Verdana"/>
        <family val="2"/>
      </rPr>
      <t>'s cryptographic implementations are not FIPS validated.</t>
    </r>
  </si>
  <si>
    <r>
      <rPr>
        <sz val="11"/>
        <color rgb="FF000000"/>
        <rFont val="Verdana"/>
        <family val="2"/>
      </rPr>
      <t xml:space="preserve">Customers have the ability to export data at any time during the contract directly through the UI (and up to 90 days after the end of the contract). Courses and course content can be exported in the IMS Common Cartridge format. Quizzes can be exported in the IMS QTI format. Additional course data, such as grades, submissions, and files, can also be downloaded or exported as needed. Files can be downloaded in their original format. </t>
    </r>
    <r>
      <rPr>
        <sz val="11"/>
        <color rgb="FF000000"/>
        <rFont val="Verdana"/>
        <family val="2"/>
      </rPr>
      <t>Canvas</t>
    </r>
    <r>
      <rPr>
        <sz val="11"/>
        <color rgb="FF000000"/>
        <rFont val="Verdana"/>
        <family val="2"/>
      </rPr>
      <t xml:space="preserve"> Data functionality can also be used as a full extraction tool of your data at termination. On termination or expiration of your agreement with us, </t>
    </r>
    <r>
      <rPr>
        <sz val="11"/>
        <color rgb="FF000000"/>
        <rFont val="Verdana"/>
        <family val="2"/>
      </rPr>
      <t>Instructure</t>
    </r>
    <r>
      <rPr>
        <sz val="11"/>
        <color rgb="FF000000"/>
        <rFont val="Verdana"/>
        <family val="2"/>
      </rPr>
      <t xml:space="preserve"> employs industry best practices to ensure customer data is removed from the system in order to prevent unauthori</t>
    </r>
    <r>
      <rPr>
        <sz val="11"/>
        <color rgb="FF000000"/>
        <rFont val="Verdana"/>
        <family val="2"/>
      </rPr>
      <t>z</t>
    </r>
    <r>
      <rPr>
        <sz val="11"/>
        <color rgb="FF000000"/>
        <rFont val="Verdana"/>
        <family val="2"/>
      </rPr>
      <t>ed or inadvertent access.</t>
    </r>
  </si>
  <si>
    <r>
      <rPr>
        <sz val="11"/>
        <color rgb="FF000000"/>
        <rFont val="Verdana"/>
        <family val="2"/>
      </rPr>
      <t xml:space="preserve">Per </t>
    </r>
    <r>
      <rPr>
        <sz val="11"/>
        <color rgb="FF000000"/>
        <rFont val="Verdana"/>
        <family val="2"/>
      </rPr>
      <t>Instructure</t>
    </r>
    <r>
      <rPr>
        <sz val="11"/>
        <color rgb="FF000000"/>
        <rFont val="Verdana"/>
        <family val="2"/>
      </rPr>
      <t>'s standard Terms and Conditions, all data is available for 90 days following expiration or termination of the contract.</t>
    </r>
  </si>
  <si>
    <r>
      <rPr>
        <sz val="11"/>
        <color rgb="FF000000"/>
        <rFont val="Verdana"/>
        <family val="2"/>
      </rPr>
      <t xml:space="preserve">All past and current </t>
    </r>
    <r>
      <rPr>
        <sz val="11"/>
        <color rgb="FF000000"/>
        <rFont val="Verdana"/>
        <family val="2"/>
      </rPr>
      <t>Canvas</t>
    </r>
    <r>
      <rPr>
        <sz val="11"/>
        <color rgb="FF000000"/>
        <rFont val="Verdana"/>
        <family val="2"/>
      </rPr>
      <t xml:space="preserve"> course data and content is maintained and remains fully accessible online. There is no additional cost for maintaining past </t>
    </r>
    <r>
      <rPr>
        <sz val="11"/>
        <color rgb="FF000000"/>
        <rFont val="Verdana"/>
        <family val="2"/>
      </rPr>
      <t>Canvas</t>
    </r>
    <r>
      <rPr>
        <sz val="11"/>
        <color rgb="FF000000"/>
        <rFont val="Verdana"/>
        <family val="2"/>
      </rPr>
      <t xml:space="preserve"> course data and content online or for downloading partial backups.</t>
    </r>
    <r>
      <rPr>
        <sz val="11"/>
        <color rgb="FF000000"/>
        <rFont val="Verdana"/>
        <family val="2"/>
      </rPr>
      <t xml:space="preserve">
</t>
    </r>
    <r>
      <rPr>
        <sz val="11"/>
        <color rgb="FF000000"/>
        <rFont val="Verdana"/>
        <family val="2"/>
      </rPr>
      <t xml:space="preserve">For full backups </t>
    </r>
    <r>
      <rPr>
        <sz val="11"/>
        <color rgb="FF000000"/>
        <rFont val="Verdana"/>
        <family val="2"/>
      </rPr>
      <t>Canvas</t>
    </r>
    <r>
      <rPr>
        <sz val="11"/>
        <color rgb="FF000000"/>
        <rFont val="Verdana"/>
        <family val="2"/>
      </rPr>
      <t xml:space="preserve"> provides all the tools necessary to backup your data. Content export tools are available directly within the user interface, and through the API. </t>
    </r>
    <r>
      <rPr>
        <sz val="11"/>
        <color rgb="FF000000"/>
        <rFont val="Verdana"/>
        <family val="2"/>
      </rPr>
      <t>Canvas</t>
    </r>
    <r>
      <rPr>
        <sz val="11"/>
        <color rgb="FF000000"/>
        <rFont val="Verdana"/>
        <family val="2"/>
      </rPr>
      <t>' RESTful API is extremely robust and enables clients to programmatically extract data.</t>
    </r>
  </si>
  <si>
    <r>
      <rPr>
        <sz val="11"/>
        <color rgb="FF000000"/>
        <rFont val="Verdana"/>
        <family val="2"/>
      </rPr>
      <t xml:space="preserve">We do not claim ownership to any customer content. All customer content, including text, files, links, images, photos, videos, audio files, notes, metadata, data results, or any other materials uploaded by a user, remain the sole property of the customer. Like most Internet services, </t>
    </r>
    <r>
      <rPr>
        <sz val="11"/>
        <color rgb="FF000000"/>
        <rFont val="Verdana"/>
        <family val="2"/>
      </rPr>
      <t>Instructure</t>
    </r>
    <r>
      <rPr>
        <sz val="11"/>
        <color rgb="FF000000"/>
        <rFont val="Verdana"/>
        <family val="2"/>
      </rPr>
      <t xml:space="preserve"> may collect, use and own anonymi</t>
    </r>
    <r>
      <rPr>
        <sz val="11"/>
        <color rgb="FF000000"/>
        <rFont val="Verdana"/>
        <family val="2"/>
      </rPr>
      <t>z</t>
    </r>
    <r>
      <rPr>
        <sz val="11"/>
        <color rgb="FF000000"/>
        <rFont val="Verdana"/>
        <family val="2"/>
      </rPr>
      <t xml:space="preserve">ed, aggregate data generated by the system in accordance with </t>
    </r>
    <r>
      <rPr>
        <sz val="11"/>
        <color rgb="FF000000"/>
        <rFont val="Verdana"/>
        <family val="2"/>
      </rPr>
      <t>Instructure</t>
    </r>
    <r>
      <rPr>
        <sz val="11"/>
        <color rgb="FF000000"/>
        <rFont val="Verdana"/>
        <family val="2"/>
      </rPr>
      <t xml:space="preserve">'s Terms and Conditions for the sole purpose of providing and improving the </t>
    </r>
    <r>
      <rPr>
        <sz val="11"/>
        <color rgb="FF000000"/>
        <rFont val="Verdana"/>
        <family val="2"/>
      </rPr>
      <t>Canvas</t>
    </r>
    <r>
      <rPr>
        <sz val="11"/>
        <color rgb="FF000000"/>
        <rFont val="Verdana"/>
        <family val="2"/>
      </rPr>
      <t xml:space="preserve"> service for our customers.</t>
    </r>
  </si>
  <si>
    <r>
      <rPr>
        <sz val="11"/>
        <color rgb="FF000000"/>
        <rFont val="Verdana"/>
        <family val="2"/>
      </rPr>
      <t xml:space="preserve">Per </t>
    </r>
    <r>
      <rPr>
        <sz val="11"/>
        <color rgb="FF000000"/>
        <rFont val="Verdana"/>
        <family val="2"/>
      </rPr>
      <t>Instructure</t>
    </r>
    <r>
      <rPr>
        <sz val="11"/>
        <color rgb="FF000000"/>
        <rFont val="Verdana"/>
        <family val="2"/>
      </rPr>
      <t>'s Terms and Conditions, all data is available for 90 days following expiration or termination of the contract. This remains the case in the event of bankruptcy, closing or business, or retirement of service.</t>
    </r>
    <r>
      <rPr>
        <sz val="11"/>
        <color rgb="FF000000"/>
        <rFont val="Verdana"/>
        <family val="2"/>
      </rPr>
      <t xml:space="preserve">
</t>
    </r>
    <r>
      <rPr>
        <sz val="11"/>
        <color rgb="FF000000"/>
        <rFont val="Verdana"/>
        <family val="2"/>
      </rPr>
      <t xml:space="preserve">In the event of imminent termination, necessary personnel will be notified through appropriate means, including through email notification or phone call a dedicated Customer Success Manager. Additional notices may also be provided through mailing lists, the </t>
    </r>
    <r>
      <rPr>
        <sz val="11"/>
        <color rgb="FF000000"/>
        <rFont val="Verdana"/>
        <family val="2"/>
      </rPr>
      <t>Instructure</t>
    </r>
    <r>
      <rPr>
        <sz val="11"/>
        <color rgb="FF000000"/>
        <rFont val="Verdana"/>
        <family val="2"/>
      </rPr>
      <t xml:space="preserve"> status page, or </t>
    </r>
    <r>
      <rPr>
        <sz val="11"/>
        <color rgb="FF000000"/>
        <rFont val="Verdana"/>
        <family val="2"/>
      </rPr>
      <t>Canvas</t>
    </r>
    <r>
      <rPr>
        <sz val="11"/>
        <color rgb="FF000000"/>
        <rFont val="Verdana"/>
        <family val="2"/>
      </rPr>
      <t xml:space="preserve"> Community.</t>
    </r>
  </si>
  <si>
    <r>
      <rPr>
        <sz val="11"/>
        <color rgb="FF000000"/>
        <rFont val="Verdana"/>
        <family val="2"/>
      </rPr>
      <t>Per Instructure's Terms and Conditions, all data is available for 90 days following expiration or termination of the contract. This remains the case in the event of bankruptcy, closing or business, or retirement of service.</t>
    </r>
    <r>
      <rPr>
        <sz val="11"/>
        <color rgb="FF000000"/>
        <rFont val="Verdana"/>
        <family val="2"/>
      </rPr>
      <t xml:space="preserve">
</t>
    </r>
    <r>
      <rPr>
        <sz val="11"/>
        <color rgb="FF000000"/>
        <rFont val="Verdana"/>
        <family val="2"/>
      </rPr>
      <t>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t>
    </r>
  </si>
  <si>
    <r>
      <rPr>
        <sz val="11"/>
        <color rgb="FF000000"/>
        <rFont val="Verdana"/>
        <family val="2"/>
      </rPr>
      <t>Canvas</t>
    </r>
    <r>
      <rPr>
        <sz val="11"/>
        <color rgb="FF000000"/>
        <rFont val="Verdana"/>
        <family val="2"/>
      </rPr>
      <t xml:space="preserve">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t>
    </r>
  </si>
  <si>
    <r>
      <rPr>
        <sz val="11"/>
        <color rgb="FF000000"/>
        <rFont val="Verdana"/>
        <family val="2"/>
      </rPr>
      <t xml:space="preserve">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These backups are retained for a minimum of four (4) months. Files for static assets from courses and assignments are stored on a scalable, protected, geographically redundant storage system (Amazon S3). Multiple copies are stored by </t>
    </r>
    <r>
      <rPr>
        <sz val="11"/>
        <color rgb="FF000000"/>
        <rFont val="Verdana"/>
        <family val="2"/>
      </rPr>
      <t>Instructure</t>
    </r>
    <r>
      <rPr>
        <sz val="11"/>
        <color rgb="FF000000"/>
        <rFont val="Verdana"/>
        <family val="2"/>
      </rPr>
      <t xml:space="preserve"> as backups.</t>
    </r>
  </si>
  <si>
    <t>Digitally moved off-site recovery backups are immutable, encrypted using the AES-GCM 256-bit algorithm, and stored within a highly secured location.</t>
  </si>
  <si>
    <t>Digital off-site recovery backups are immutable, encrypted using the AES-GCM 256-bit algorithm, and stored within a highly secured location.</t>
  </si>
  <si>
    <r>
      <rPr>
        <sz val="11"/>
        <color rgb="FF000000"/>
        <rFont val="Verdana"/>
        <family val="2"/>
      </rPr>
      <t xml:space="preserve">Access to </t>
    </r>
    <r>
      <rPr>
        <sz val="11"/>
        <color rgb="FF000000"/>
        <rFont val="Verdana"/>
        <family val="2"/>
      </rPr>
      <t>Instructure</t>
    </r>
    <r>
      <rPr>
        <sz val="11"/>
        <color rgb="FF000000"/>
        <rFont val="Verdana"/>
        <family val="2"/>
      </rPr>
      <t xml:space="preserve">'s architecture components are secured using AWS’s Key Management Service (KMS), allowing </t>
    </r>
    <r>
      <rPr>
        <sz val="11"/>
        <color rgb="FF000000"/>
        <rFont val="Verdana"/>
        <family val="2"/>
      </rPr>
      <t>Instructure</t>
    </r>
    <r>
      <rPr>
        <sz val="11"/>
        <color rgb="FF000000"/>
        <rFont val="Verdana"/>
        <family val="2"/>
      </rPr>
      <t xml:space="preserve">'s Operations team to access encrypted data as needed. </t>
    </r>
    <r>
      <rPr>
        <sz val="11"/>
        <color rgb="FF000000"/>
        <rFont val="Verdana"/>
        <family val="2"/>
      </rPr>
      <t>Instructure</t>
    </r>
    <r>
      <rPr>
        <sz val="11"/>
        <color rgb="FF000000"/>
        <rFont val="Verdana"/>
        <family val="2"/>
      </rPr>
      <t>'s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t>
    </r>
  </si>
  <si>
    <r>
      <rPr>
        <sz val="11"/>
        <color rgb="FF000000"/>
        <rFont val="Verdana"/>
        <family val="2"/>
      </rPr>
      <t>As part of our Data Handling and Classification policy, data is classified as one or more of the following: Public, Internal, Confidential. All customer data is categori</t>
    </r>
    <r>
      <rPr>
        <sz val="11"/>
        <color rgb="FF000000"/>
        <rFont val="Verdana"/>
        <family val="2"/>
      </rPr>
      <t>z</t>
    </r>
    <r>
      <rPr>
        <sz val="11"/>
        <color rgb="FF000000"/>
        <rFont val="Verdana"/>
        <family val="2"/>
      </rPr>
      <t xml:space="preserve">ed as confidential and </t>
    </r>
    <r>
      <rPr>
        <sz val="11"/>
        <color rgb="FF000000"/>
        <rFont val="Verdana"/>
        <family val="2"/>
      </rPr>
      <t>Canvas</t>
    </r>
    <r>
      <rPr>
        <sz val="11"/>
        <color rgb="FF000000"/>
        <rFont val="Verdana"/>
        <family val="2"/>
      </rPr>
      <t xml:space="preserve">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t>
    </r>
  </si>
  <si>
    <t>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t>
  </si>
  <si>
    <r>
      <rPr>
        <sz val="11"/>
        <color rgb="FF000000"/>
        <rFont val="Verdana"/>
        <family val="2"/>
      </rPr>
      <t>Instructure</t>
    </r>
    <r>
      <rPr>
        <sz val="11"/>
        <color rgb="FF000000"/>
        <rFont val="Verdana"/>
        <family val="2"/>
      </rPr>
      <t xml:space="preserv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t>
    </r>
  </si>
  <si>
    <r>
      <rPr>
        <sz val="11"/>
        <color rgb="FF000000"/>
        <rFont val="Verdana"/>
        <family val="2"/>
      </rPr>
      <t>Canvas</t>
    </r>
    <r>
      <rPr>
        <sz val="11"/>
        <color rgb="FF000000"/>
        <rFont val="Verdana"/>
        <family val="2"/>
      </rPr>
      <t xml:space="preserve"> was built to comply with FERPA by design, and readily integrates with other systems to prevent unauthori</t>
    </r>
    <r>
      <rPr>
        <sz val="11"/>
        <color rgb="FF000000"/>
        <rFont val="Verdana"/>
        <family val="2"/>
      </rPr>
      <t>z</t>
    </r>
    <r>
      <rPr>
        <sz val="11"/>
        <color rgb="FF000000"/>
        <rFont val="Verdana"/>
        <family val="2"/>
      </rPr>
      <t xml:space="preserve">ed access to FERPA-protected data. Whether implemented as a standalone system or as a fully integrated component of the campus IT/IS infrastructure, </t>
    </r>
    <r>
      <rPr>
        <sz val="11"/>
        <color rgb="FF000000"/>
        <rFont val="Verdana"/>
        <family val="2"/>
      </rPr>
      <t>Canvas</t>
    </r>
    <r>
      <rPr>
        <sz val="11"/>
        <color rgb="FF000000"/>
        <rFont val="Verdana"/>
        <family val="2"/>
      </rPr>
      <t xml:space="preserve"> provides educational institutions and agencies with multiple mechanisms and technologies to manage, enforce, and comply with the provisions of FERPA and to fulfill their responsibilities under its requirements.</t>
    </r>
  </si>
  <si>
    <r>
      <rPr>
        <sz val="11"/>
        <color rgb="FF000000"/>
        <rFont val="Verdana"/>
        <family val="2"/>
      </rPr>
      <t>Our customer support and engineering staff have access to customer data to be able to provide customer support and the service. Access is strictly controlled, granted, revoked, and logged. Access to customer data is via multi-factor authentication using an SSO system.</t>
    </r>
    <r>
      <rPr>
        <sz val="11"/>
        <color rgb="FF000000"/>
        <rFont val="Verdana"/>
        <family val="2"/>
      </rPr>
      <t xml:space="preserve">
</t>
    </r>
    <r>
      <rPr>
        <sz val="11"/>
        <color rgb="FF000000"/>
        <rFont val="Verdana"/>
        <family val="2"/>
      </rPr>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t>
    </r>
  </si>
  <si>
    <r>
      <rPr>
        <sz val="11"/>
        <color rgb="FF000000"/>
        <rFont val="Verdana"/>
        <family val="2"/>
      </rPr>
      <t>Instructure</t>
    </r>
    <r>
      <rPr>
        <sz val="11"/>
        <color rgb="FF000000"/>
        <rFont val="Verdana"/>
        <family val="2"/>
      </rPr>
      <t xml:space="preserve"> maintains an IT Acceptable Use Policy that addresses the acceptable use of work from home (WFH) devices and outlines prohibited uses such as jailbroken devices, storing of customer data, or using devices without </t>
    </r>
    <r>
      <rPr>
        <sz val="11"/>
        <color rgb="FF000000"/>
        <rFont val="Verdana"/>
        <family val="2"/>
      </rPr>
      <t>Instructure</t>
    </r>
    <r>
      <rPr>
        <sz val="11"/>
        <color rgb="FF000000"/>
        <rFont val="Verdana"/>
        <family val="2"/>
      </rPr>
      <t xml:space="preserve">'s DM-profile present. </t>
    </r>
    <r>
      <rPr>
        <sz val="11"/>
        <color rgb="FF000000"/>
        <rFont val="Verdana"/>
        <family val="2"/>
      </rPr>
      <t>Instructure</t>
    </r>
    <r>
      <rPr>
        <sz val="11"/>
        <color rgb="FF000000"/>
        <rFont val="Verdana"/>
        <family val="2"/>
      </rPr>
      <t>'s DM platforms (Jamf &amp; Azure), can track, manage, and secure Instructure owned devices remotely on demand.</t>
    </r>
  </si>
  <si>
    <r>
      <rPr>
        <sz val="11"/>
        <color rgb="FF000000"/>
        <rFont val="Verdana"/>
        <family val="2"/>
      </rPr>
      <t xml:space="preserve">Customer's data in </t>
    </r>
    <r>
      <rPr>
        <sz val="11"/>
        <color rgb="FF000000"/>
        <rFont val="Verdana"/>
        <family val="2"/>
      </rPr>
      <t>Canvas</t>
    </r>
    <r>
      <rPr>
        <sz val="11"/>
        <color rgb="FF000000"/>
        <rFont val="Verdana"/>
        <family val="2"/>
      </rPr>
      <t xml:space="preserve">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t>
    </r>
    <r>
      <rPr>
        <sz val="11"/>
        <color rgb="FF000000"/>
        <rFont val="Verdana"/>
        <family val="2"/>
      </rPr>
      <t>Canvas</t>
    </r>
    <r>
      <rPr>
        <sz val="11"/>
        <color rgb="FF000000"/>
        <rFont val="Verdana"/>
        <family val="2"/>
      </rPr>
      <t xml:space="preserve"> customer data such as that required for providing sales and technical support in Salesforce, may reside in the U.S. - out of region. For example, LoginID, IP Address, Name, and Email.</t>
    </r>
  </si>
  <si>
    <r>
      <rPr>
        <sz val="11"/>
        <color rgb="FF000000"/>
        <rFont val="Verdana"/>
        <family val="2"/>
      </rPr>
      <t>All data for our customers is hosted within their geographical AWS region, and for the purposes of disaster recovery, in each region we operate, we utili</t>
    </r>
    <r>
      <rPr>
        <sz val="11"/>
        <color rgb="FF000000"/>
        <rFont val="Verdana"/>
        <family val="2"/>
      </rPr>
      <t>z</t>
    </r>
    <r>
      <rPr>
        <sz val="11"/>
        <color rgb="FF000000"/>
        <rFont val="Verdana"/>
        <family val="2"/>
      </rPr>
      <t>e 3 geographically diverse Availability Zones (AZ).</t>
    </r>
  </si>
  <si>
    <r>
      <rPr>
        <sz val="11"/>
        <color rgb="FF000000"/>
        <rFont val="Verdana"/>
        <family val="2"/>
      </rPr>
      <t>Instructure</t>
    </r>
    <r>
      <rPr>
        <sz val="11"/>
        <color rgb="FF000000"/>
        <rFont val="Verdana"/>
        <family val="2"/>
      </rPr>
      <t xml:space="preserve"> has complete control over the data hosting model. All data resides within our customers' geographical region.</t>
    </r>
  </si>
  <si>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is hosted in a high availability environment provided by AWS.  This allows </t>
    </r>
    <r>
      <rPr>
        <sz val="11"/>
        <color rgb="FF000000"/>
        <rFont val="Verdana"/>
        <family val="2"/>
      </rPr>
      <t>Canvas</t>
    </r>
    <r>
      <rPr>
        <sz val="11"/>
        <color rgb="FF000000"/>
        <rFont val="Verdana"/>
        <family val="2"/>
      </rPr>
      <t xml:space="preserve"> to provide automated provisioning under heavy load, data redundancy and failover across geographies, and hands-free updates that rarely require downtime. The </t>
    </r>
    <r>
      <rPr>
        <sz val="11"/>
        <color rgb="FF000000"/>
        <rFont val="Verdana"/>
        <family val="2"/>
      </rPr>
      <t>Canvas</t>
    </r>
    <r>
      <rPr>
        <sz val="11"/>
        <color rgb="FF000000"/>
        <rFont val="Verdana"/>
        <family val="2"/>
      </rPr>
      <t xml:space="preserve"> application is designed to make full use of the real-time redundancy and capacity capabilities offered by AWS, running across multiple availability zones in regions throughout the world. We both guarantee and consistently deliver a </t>
    </r>
    <r>
      <rPr>
        <sz val="11"/>
        <color rgb="FF000000"/>
        <rFont val="Verdana"/>
        <family val="2"/>
      </rPr>
      <t>99.9</t>
    </r>
    <r>
      <rPr>
        <sz val="11"/>
        <color rgb="FF000000"/>
        <rFont val="Verdana"/>
        <family val="2"/>
      </rPr>
      <t>% annual uptime.</t>
    </r>
  </si>
  <si>
    <r>
      <rPr>
        <sz val="11"/>
        <color rgb="FF000000"/>
        <rFont val="Verdana"/>
        <family val="2"/>
      </rPr>
      <t xml:space="preserve">Access to the </t>
    </r>
    <r>
      <rPr>
        <sz val="11"/>
        <color rgb="FF000000"/>
        <rFont val="Verdana"/>
        <family val="2"/>
      </rPr>
      <t>Canvas</t>
    </r>
    <r>
      <rPr>
        <sz val="11"/>
        <color rgb="FF000000"/>
        <rFont val="Verdana"/>
        <family val="2"/>
      </rPr>
      <t xml:space="preserve"> cloud architecture back-end is via a combination of VPN, MFA, SSH, and digital keys managed using Amazon's KMS (KMS is certified via the Cryptographic Module Validation Program).</t>
    </r>
  </si>
  <si>
    <r>
      <rPr>
        <sz val="11"/>
        <color rgb="FF000000"/>
        <rFont val="Verdana"/>
        <family val="2"/>
      </rPr>
      <t>We utili</t>
    </r>
    <r>
      <rPr>
        <sz val="11"/>
        <color rgb="FF000000"/>
        <rFont val="Verdana"/>
        <family val="2"/>
      </rPr>
      <t>z</t>
    </r>
    <r>
      <rPr>
        <sz val="11"/>
        <color rgb="FF000000"/>
        <rFont val="Verdana"/>
        <family val="2"/>
      </rPr>
      <t>e AWS Machine Images (AMIs) and further harden these images with internal configuration and hardening by default.</t>
    </r>
  </si>
  <si>
    <t>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t>
  </si>
  <si>
    <t>Instructure's Disaster Recovery Plan is owned by the Security and Compliance Team and reviewed annually. It is provided to stakeholders for review and supported by both the Executive Leadership Team and Engineering Team.</t>
  </si>
  <si>
    <r>
      <rPr>
        <sz val="11"/>
        <color rgb="FF000000"/>
        <rFont val="Verdana"/>
        <family val="2"/>
      </rPr>
      <t xml:space="preserve">Please see our Instructure Business Continuity and Disaster Recovery Paper located at: </t>
    </r>
    <r>
      <rPr>
        <sz val="11"/>
        <color rgb="FF000000"/>
        <rFont val="Verdana"/>
        <family val="2"/>
      </rPr>
      <t>https://www.instructure.com/canvas/security</t>
    </r>
  </si>
  <si>
    <r>
      <rPr>
        <sz val="11"/>
        <color rgb="FF000000"/>
        <rFont val="Verdana"/>
        <family val="2"/>
      </rPr>
      <t>Instructure</t>
    </r>
    <r>
      <rPr>
        <sz val="11"/>
        <color rgb="FF000000"/>
        <rFont val="Verdana"/>
        <family val="2"/>
      </rPr>
      <t>'s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t>
    </r>
    <r>
      <rPr>
        <sz val="11"/>
        <color rgb="FF000000"/>
        <rFont val="Verdana"/>
        <family val="2"/>
      </rPr>
      <t xml:space="preserve">
</t>
    </r>
    <r>
      <rPr>
        <sz val="11"/>
        <color rgb="FF000000"/>
        <rFont val="Verdana"/>
        <family val="2"/>
      </rPr>
      <t>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provided Instructure Business Continuity and Disaster Recovery Paper documentation.</t>
    </r>
  </si>
  <si>
    <r>
      <rPr>
        <sz val="11"/>
        <color rgb="FF000000"/>
        <rFont val="Verdana"/>
        <family val="2"/>
      </rPr>
      <t xml:space="preserve">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t>
    </r>
    <r>
      <rPr>
        <sz val="11"/>
        <color rgb="FF000000"/>
        <rFont val="Verdana"/>
        <family val="2"/>
      </rPr>
      <t>status.instructure.com (https://status.instructure.com)</t>
    </r>
    <r>
      <rPr>
        <sz val="11"/>
        <color rgb="FF000000"/>
        <rFont val="Verdana"/>
        <family val="2"/>
      </rPr>
      <t>.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t>
    </r>
  </si>
  <si>
    <t>Tabletop testing occurs every year and typically occurs during the month of December.</t>
  </si>
  <si>
    <t>Instructure's DRP is reviewed in its entirety at least annually and updated to reflect any changes needed.</t>
  </si>
  <si>
    <r>
      <rPr>
        <sz val="11"/>
        <color rgb="FF000000"/>
        <rFont val="Verdana"/>
        <family val="2"/>
      </rPr>
      <t>Canvas</t>
    </r>
    <r>
      <rPr>
        <sz val="11"/>
        <color rgb="FF000000"/>
        <rFont val="Verdana"/>
        <family val="2"/>
      </rPr>
      <t xml:space="preserve"> utili</t>
    </r>
    <r>
      <rPr>
        <sz val="11"/>
        <color rgb="FF000000"/>
        <rFont val="Verdana"/>
        <family val="2"/>
      </rPr>
      <t>z</t>
    </r>
    <r>
      <rPr>
        <sz val="11"/>
        <color rgb="FF000000"/>
        <rFont val="Verdana"/>
        <family val="2"/>
      </rPr>
      <t>es AWS Security Groups which perform stateful packet inspection on all rules. The AWS SG firewall keeps track of the state of network connections (such as TCP streams, UDP communication) traveling across it.</t>
    </r>
  </si>
  <si>
    <r>
      <rPr>
        <sz val="11"/>
        <color rgb="FF000000"/>
        <rFont val="Verdana"/>
        <family val="2"/>
      </rPr>
      <t>Firewall changes on our cloud infrastructure configuration occur via Terraform and Ansible by authori</t>
    </r>
    <r>
      <rPr>
        <sz val="11"/>
        <color rgb="FF000000"/>
        <rFont val="Verdana"/>
        <family val="2"/>
      </rPr>
      <t>z</t>
    </r>
    <r>
      <rPr>
        <sz val="11"/>
        <color rgb="FF000000"/>
        <rFont val="Verdana"/>
        <family val="2"/>
      </rPr>
      <t xml:space="preserve">ed </t>
    </r>
    <r>
      <rPr>
        <sz val="11"/>
        <color rgb="FF000000"/>
        <rFont val="Verdana"/>
        <family val="2"/>
      </rPr>
      <t>Instructure</t>
    </r>
    <r>
      <rPr>
        <sz val="11"/>
        <color rgb="FF000000"/>
        <rFont val="Verdana"/>
        <family val="2"/>
      </rPr>
      <t xml:space="preserve"> Security Team administrators. These configurations are managed in source control and records of modifications are under change control. Where technically feasible, baseline configurations are aligned to best practices. Multi-factor authentication is required.</t>
    </r>
  </si>
  <si>
    <r>
      <rPr>
        <sz val="11"/>
        <color rgb="FF000000"/>
        <rFont val="Verdana"/>
        <family val="2"/>
      </rPr>
      <t>Instructure</t>
    </r>
    <r>
      <rPr>
        <sz val="11"/>
        <color rgb="FF000000"/>
        <rFont val="Verdana"/>
        <family val="2"/>
      </rPr>
      <t xml:space="preserve"> has an internal Network Security Policy document which provides requirements for any changes to the infrastructure.</t>
    </r>
  </si>
  <si>
    <r>
      <rPr>
        <sz val="11"/>
        <color rgb="FF000000"/>
        <rFont val="Verdana"/>
        <family val="2"/>
      </rPr>
      <t>Instructure</t>
    </r>
    <r>
      <rPr>
        <sz val="11"/>
        <color rgb="FF000000"/>
        <rFont val="Verdana"/>
        <family val="2"/>
      </rPr>
      <t xml:space="preserve"> leverages Lacework all </t>
    </r>
    <r>
      <rPr>
        <sz val="11"/>
        <color rgb="FF000000"/>
        <rFont val="Verdana"/>
        <family val="2"/>
      </rPr>
      <t>Instructure</t>
    </r>
    <r>
      <rPr>
        <sz val="11"/>
        <color rgb="FF000000"/>
        <rFont val="Verdana"/>
        <family val="2"/>
      </rPr>
      <t xml:space="preserve"> AWS accounts, forwarding alerts to the </t>
    </r>
    <r>
      <rPr>
        <sz val="11"/>
        <color rgb="FF000000"/>
        <rFont val="Verdana"/>
        <family val="2"/>
      </rPr>
      <t>Instructure</t>
    </r>
    <r>
      <rPr>
        <sz val="11"/>
        <color rgb="FF000000"/>
        <rFont val="Verdana"/>
        <family val="2"/>
      </rPr>
      <t xml:space="preserve"> Security Team.</t>
    </r>
  </si>
  <si>
    <r>
      <rPr>
        <sz val="11"/>
        <color rgb="FF000000"/>
        <rFont val="Verdana"/>
        <family val="2"/>
      </rPr>
      <t>Instructure</t>
    </r>
    <r>
      <rPr>
        <sz val="11"/>
        <color rgb="FF000000"/>
        <rFont val="Verdana"/>
        <family val="2"/>
      </rPr>
      <t xml:space="preserve"> leverages AWS's GuardDuty service (including Threat Intelligence) to continuously monitor for malicious or unauthori</t>
    </r>
    <r>
      <rPr>
        <sz val="11"/>
        <color rgb="FF000000"/>
        <rFont val="Verdana"/>
        <family val="2"/>
      </rPr>
      <t>z</t>
    </r>
    <r>
      <rPr>
        <sz val="11"/>
        <color rgb="FF000000"/>
        <rFont val="Verdana"/>
        <family val="2"/>
      </rPr>
      <t>ed behavior. It monitors for activity such as unusual API calls or potentially unauthori</t>
    </r>
    <r>
      <rPr>
        <sz val="11"/>
        <color rgb="FF000000"/>
        <rFont val="Verdana"/>
        <family val="2"/>
      </rPr>
      <t>z</t>
    </r>
    <r>
      <rPr>
        <sz val="11"/>
        <color rgb="FF000000"/>
        <rFont val="Verdana"/>
        <family val="2"/>
      </rPr>
      <t xml:space="preserve">ed deployments that indicate a possible account compromise. GuardDuty also detects potentially compromised instances or reconnaissance by attackers. Any alerts generated by GuardDuty are forwarded to </t>
    </r>
    <r>
      <rPr>
        <sz val="11"/>
        <color rgb="FF000000"/>
        <rFont val="Verdana"/>
        <family val="2"/>
      </rPr>
      <t>Instructure</t>
    </r>
    <r>
      <rPr>
        <sz val="11"/>
        <color rgb="FF000000"/>
        <rFont val="Verdana"/>
        <family val="2"/>
      </rPr>
      <t>'s Security Team. GuardDuty includes the ability to set up automated preventative actions such as automatically modifying security group rules and restricting access on ports based on triggered security findings.</t>
    </r>
  </si>
  <si>
    <r>
      <rPr>
        <sz val="11"/>
        <color rgb="FF000000"/>
        <rFont val="Verdana"/>
        <family val="2"/>
      </rPr>
      <t xml:space="preserve">While traditional host-based IDS is not deployed on </t>
    </r>
    <r>
      <rPr>
        <sz val="11"/>
        <color rgb="FF000000"/>
        <rFont val="Verdana"/>
        <family val="2"/>
      </rPr>
      <t>Instructure</t>
    </r>
    <r>
      <rPr>
        <sz val="11"/>
        <color rgb="FF000000"/>
        <rFont val="Verdana"/>
        <family val="2"/>
      </rPr>
      <t xml:space="preserve">'s systems, </t>
    </r>
    <r>
      <rPr>
        <sz val="11"/>
        <color rgb="FF000000"/>
        <rFont val="Verdana"/>
        <family val="2"/>
      </rPr>
      <t>Instructure</t>
    </r>
    <r>
      <rPr>
        <sz val="11"/>
        <color rgb="FF000000"/>
        <rFont val="Verdana"/>
        <family val="2"/>
      </rPr>
      <t xml:space="preserve"> leverages Lacework IDS all AWS accounts, forwarding alerts to the </t>
    </r>
    <r>
      <rPr>
        <sz val="11"/>
        <color rgb="FF000000"/>
        <rFont val="Verdana"/>
        <family val="2"/>
      </rPr>
      <t>Instructure</t>
    </r>
    <r>
      <rPr>
        <sz val="11"/>
        <color rgb="FF000000"/>
        <rFont val="Verdana"/>
        <family val="2"/>
      </rPr>
      <t xml:space="preserve"> Security Team.</t>
    </r>
  </si>
  <si>
    <r>
      <rPr>
        <sz val="11"/>
        <color rgb="FF000000"/>
        <rFont val="Verdana"/>
        <family val="2"/>
      </rPr>
      <t xml:space="preserve">Currently, </t>
    </r>
    <r>
      <rPr>
        <sz val="11"/>
        <color rgb="FF000000"/>
        <rFont val="Verdana"/>
        <family val="2"/>
      </rPr>
      <t>Instructure</t>
    </r>
    <r>
      <rPr>
        <sz val="11"/>
        <color rgb="FF000000"/>
        <rFont val="Verdana"/>
        <family val="2"/>
      </rPr>
      <t xml:space="preserve"> does not employ host-based intrusion prevention and relies on AWS GuardDuty and extensive host-based logging to gather data that would identify behavior of a compromised host.</t>
    </r>
  </si>
  <si>
    <t>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t>
  </si>
  <si>
    <r>
      <rPr>
        <sz val="11"/>
        <color rgb="FF000000"/>
        <rFont val="Verdana"/>
        <family val="2"/>
      </rPr>
      <t xml:space="preserve">Network layer monitoring is provided by Amazon Web Services (AWS). Software layer monitoring is provided internally, by </t>
    </r>
    <r>
      <rPr>
        <sz val="11"/>
        <color rgb="FF000000"/>
        <rFont val="Verdana"/>
        <family val="2"/>
      </rPr>
      <t>Instructure</t>
    </r>
    <r>
      <rPr>
        <sz val="11"/>
        <color rgb="FF000000"/>
        <rFont val="Verdana"/>
        <family val="2"/>
      </rPr>
      <t>.</t>
    </r>
  </si>
  <si>
    <r>
      <rPr>
        <sz val="11"/>
        <color rgb="FF000000"/>
        <rFont val="Verdana"/>
        <family val="2"/>
      </rPr>
      <t xml:space="preserve">All output from these systems is sent to </t>
    </r>
    <r>
      <rPr>
        <sz val="11"/>
        <color rgb="FF000000"/>
        <rFont val="Verdana"/>
        <family val="2"/>
      </rPr>
      <t>Instructure</t>
    </r>
    <r>
      <rPr>
        <sz val="11"/>
        <color rgb="FF000000"/>
        <rFont val="Verdana"/>
        <family val="2"/>
      </rPr>
      <t>'s centrali</t>
    </r>
    <r>
      <rPr>
        <sz val="11"/>
        <color rgb="FF000000"/>
        <rFont val="Verdana"/>
        <family val="2"/>
      </rPr>
      <t>z</t>
    </r>
    <r>
      <rPr>
        <sz val="11"/>
        <color rgb="FF000000"/>
        <rFont val="Verdana"/>
        <family val="2"/>
      </rPr>
      <t>ed logging management system for further analysis and alert generation.</t>
    </r>
  </si>
  <si>
    <r>
      <rPr>
        <sz val="11"/>
        <color rgb="FF000000"/>
        <rFont val="Verdana"/>
        <family val="2"/>
      </rPr>
      <t>Instructure</t>
    </r>
    <r>
      <rPr>
        <sz val="11"/>
        <color rgb="FF000000"/>
        <rFont val="Verdana"/>
        <family val="2"/>
      </rPr>
      <t xml:space="preserve">'s security program is overseen by our CISO who is accountable for the implementation and execution of company policies, audits, and ensuring the security program conforms to the relevant ISO/IEC 27000, AICPA SOC, and other applicable security standards. Members of </t>
    </r>
    <r>
      <rPr>
        <sz val="11"/>
        <color rgb="FF000000"/>
        <rFont val="Verdana"/>
        <family val="2"/>
      </rPr>
      <t>Instructure</t>
    </r>
    <r>
      <rPr>
        <sz val="11"/>
        <color rgb="FF000000"/>
        <rFont val="Verdana"/>
        <family val="2"/>
      </rPr>
      <t>'s security team have many years of experience with security audits by major corporations and government agencies.</t>
    </r>
    <r>
      <rPr>
        <sz val="11"/>
        <color rgb="FF000000"/>
        <rFont val="Verdana"/>
        <family val="2"/>
      </rPr>
      <t xml:space="preserve">
</t>
    </r>
    <r>
      <rPr>
        <sz val="11"/>
        <color rgb="FF000000"/>
        <rFont val="Verdana"/>
        <family val="2"/>
      </rPr>
      <t>Instructure</t>
    </r>
    <r>
      <rPr>
        <sz val="11"/>
        <color rgb="FF000000"/>
        <rFont val="Verdana"/>
        <family val="2"/>
      </rPr>
      <t>'s information security policies and standards are based on information security best practices as set forth by the ISO 27000 suite of standards, NIST 800-53 suite of controls, and the AICPA's Trust Service Principles and Criteria.</t>
    </r>
  </si>
  <si>
    <r>
      <rPr>
        <sz val="11"/>
        <color rgb="FF000000"/>
        <rFont val="Verdana"/>
        <family val="2"/>
      </rPr>
      <t>Canvas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t>
    </r>
    <r>
      <rPr>
        <sz val="11"/>
        <color rgb="FF000000"/>
        <rFont val="Verdana"/>
        <family val="2"/>
      </rPr>
      <t xml:space="preserve">
</t>
    </r>
    <r>
      <rPr>
        <sz val="11"/>
        <color rgb="FF000000"/>
        <rFont val="Verdana"/>
        <family val="2"/>
      </rPr>
      <t>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t>
    </r>
  </si>
  <si>
    <t>Information security principles are designed into the product lifecycle and are based on the Open Web Application Security Project (OWASP) secure coding practices, security auditing, code review documents, and other community sources on best security practices.</t>
  </si>
  <si>
    <r>
      <rPr>
        <sz val="11"/>
        <color rgb="FF000000"/>
        <rFont val="Verdana"/>
        <family val="2"/>
      </rPr>
      <t>Instructure</t>
    </r>
    <r>
      <rPr>
        <sz val="11"/>
        <color rgb="FF000000"/>
        <rFont val="Verdana"/>
        <family val="2"/>
      </rPr>
      <t xml:space="preserve"> has a documented systems development life cycle (SDLC), based on the Agile methodology, which incorporates industry best-practices and results in twice-monthly production releases.</t>
    </r>
  </si>
  <si>
    <t>Instructure will comply with all applicable breach notification laws and response times. Instructure has not experienced a breach to date.</t>
  </si>
  <si>
    <t>Instructure abides by all applicable laws and regulations in the regions and countries it operates. Additionally, Canvas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t>
  </si>
  <si>
    <r>
      <rPr>
        <sz val="11"/>
        <color rgb="FF000000"/>
        <rFont val="Verdana"/>
        <family val="2"/>
      </rPr>
      <t>Instructure</t>
    </r>
    <r>
      <rPr>
        <sz val="11"/>
        <color rgb="FF000000"/>
        <rFont val="Verdana"/>
        <family val="2"/>
      </rPr>
      <t xml:space="preserve"> performs criminal background checks on all employees and contractors during the hiring process, and employment is contingent based on the results of the background check. Additional credit background checks are performed on key financial employees.</t>
    </r>
  </si>
  <si>
    <r>
      <rPr>
        <sz val="11"/>
        <color rgb="FF000000"/>
        <rFont val="Verdana"/>
        <family val="2"/>
      </rPr>
      <t xml:space="preserve">All our employees sign contracts that include clauses on confidentiality of information. Additionally, all on-boarded </t>
    </r>
    <r>
      <rPr>
        <sz val="11"/>
        <color rgb="FF000000"/>
        <rFont val="Verdana"/>
        <family val="2"/>
      </rPr>
      <t>Instructure</t>
    </r>
    <r>
      <rPr>
        <sz val="11"/>
        <color rgb="FF000000"/>
        <rFont val="Verdana"/>
        <family val="2"/>
      </rPr>
      <t xml:space="preserve"> employees are required to read, understand, and sign FERPA and COPPA compliance forms.</t>
    </r>
  </si>
  <si>
    <t>All our employees sign contracts that include clauses on confidentiality of information. Additionally, all on-boarded Instructure employees are required to read, understand, and sign FERPA and COPPA compliance forms.</t>
  </si>
  <si>
    <t>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t>
  </si>
  <si>
    <r>
      <rPr>
        <sz val="11"/>
        <color rgb="FF000000"/>
        <rFont val="Verdana"/>
        <family val="2"/>
      </rPr>
      <t>Instructure</t>
    </r>
    <r>
      <rPr>
        <sz val="11"/>
        <color rgb="FF000000"/>
        <rFont val="Verdana"/>
        <family val="2"/>
      </rPr>
      <t xml:space="preserve"> maintains an access policy for the provisioning of all user accounts. This policy is reviewed annually. User account access is reviewed quarterly. The policy is based on the principle of least privilege, meaning we only grant users access confined to their authorised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t>
    </r>
  </si>
  <si>
    <r>
      <rPr>
        <sz val="11"/>
        <color rgb="FF000000"/>
        <rFont val="Verdana"/>
        <family val="2"/>
      </rPr>
      <t xml:space="preserve">At </t>
    </r>
    <r>
      <rPr>
        <sz val="11"/>
        <color rgb="FF000000"/>
        <rFont val="Verdana"/>
        <family val="2"/>
      </rPr>
      <t>Instructure</t>
    </r>
    <r>
      <rPr>
        <sz val="11"/>
        <color rgb="FF000000"/>
        <rFont val="Verdana"/>
        <family val="2"/>
      </rPr>
      <t xml:space="preserv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t>
    </r>
  </si>
  <si>
    <t>Instructure maintains a formal Incident Response Policy and Plan which is reviewed at least annually.</t>
  </si>
  <si>
    <t>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t>
  </si>
  <si>
    <t>PagerDuty sends alerts 24x7x365 for investigation and response around the clock.</t>
  </si>
  <si>
    <t>Instructure’s general liability insurance includes Cyber Errors &amp; Omissions coverage (referred to as "Professional Errors &amp; Omission"). Instructure’s certificate of liability insurance is provided with the Canvas Security Package.</t>
  </si>
  <si>
    <r>
      <rPr>
        <sz val="11"/>
        <color rgb="FF000000"/>
        <rFont val="Verdana"/>
        <family val="2"/>
      </rPr>
      <t>Instructure</t>
    </r>
    <r>
      <rPr>
        <sz val="11"/>
        <color rgb="FF000000"/>
        <rFont val="Verdana"/>
        <family val="2"/>
      </rPr>
      <t xml:space="preserve"> applies an Agile methodology with an integrated Quality Assurance (QA) program to the design, development, and maintenance of </t>
    </r>
    <r>
      <rPr>
        <sz val="11"/>
        <color rgb="FF000000"/>
        <rFont val="Verdana"/>
        <family val="2"/>
      </rPr>
      <t>Canvas</t>
    </r>
    <r>
      <rPr>
        <sz val="11"/>
        <color rgb="FF000000"/>
        <rFont val="Verdana"/>
        <family val="2"/>
      </rPr>
      <t xml:space="preserve">. </t>
    </r>
    <r>
      <rPr>
        <sz val="11"/>
        <color rgb="FF000000"/>
        <rFont val="Verdana"/>
        <family val="2"/>
      </rPr>
      <t>Instructure</t>
    </r>
    <r>
      <rPr>
        <sz val="11"/>
        <color rgb="FF000000"/>
        <rFont val="Verdana"/>
        <family val="2"/>
      </rPr>
      <t>'s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t>
    </r>
  </si>
  <si>
    <r>
      <rPr>
        <sz val="11"/>
        <color rgb="FF000000"/>
        <rFont val="Verdana"/>
        <family val="2"/>
      </rPr>
      <t>Canvas</t>
    </r>
    <r>
      <rPr>
        <sz val="11"/>
        <color rgb="FF000000"/>
        <rFont val="Verdana"/>
        <family val="2"/>
      </rPr>
      <t xml:space="preserve"> is a SaaS application that is hosted by AWS, which is certified in ISO 9001.</t>
    </r>
  </si>
  <si>
    <r>
      <rPr>
        <sz val="11"/>
        <color rgb="FF000000"/>
        <rFont val="Verdana"/>
        <family val="2"/>
      </rPr>
      <t xml:space="preserve">Our figures for uptime, performance, and overall availability are completely transparent, which means that all users can track our performance at https://status.instructure.com/ on demand. </t>
    </r>
    <r>
      <rPr>
        <sz val="11"/>
        <color rgb="FF000000"/>
        <rFont val="Verdana"/>
        <family val="2"/>
      </rPr>
      <t>Instructure</t>
    </r>
    <r>
      <rPr>
        <sz val="11"/>
        <color rgb="FF000000"/>
        <rFont val="Verdana"/>
        <family val="2"/>
      </rPr>
      <t xml:space="preserve"> guarantees a </t>
    </r>
    <r>
      <rPr>
        <sz val="11"/>
        <color rgb="FF000000"/>
        <rFont val="Verdana"/>
        <family val="2"/>
      </rPr>
      <t>99.9</t>
    </r>
    <r>
      <rPr>
        <sz val="11"/>
        <color rgb="FF000000"/>
        <rFont val="Verdana"/>
        <family val="2"/>
      </rPr>
      <t>% uptime.</t>
    </r>
  </si>
  <si>
    <r>
      <rPr>
        <sz val="11"/>
        <color rgb="FF000000"/>
        <rFont val="Verdana"/>
        <family val="2"/>
      </rPr>
      <t xml:space="preserve">We love customer feedback. </t>
    </r>
    <r>
      <rPr>
        <sz val="11"/>
        <color rgb="FF000000"/>
        <rFont val="Verdana"/>
        <family val="2"/>
      </rPr>
      <t>Instructure</t>
    </r>
    <r>
      <rPr>
        <sz val="11"/>
        <color rgb="FF000000"/>
        <rFont val="Verdana"/>
        <family val="2"/>
      </rPr>
      <t xml:space="preserv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t>
    </r>
  </si>
  <si>
    <r>
      <rPr>
        <sz val="11"/>
        <color rgb="FF000000"/>
        <rFont val="Verdana"/>
        <family val="2"/>
      </rPr>
      <t>Third-party vulnerability testing occurs year round and is performed by BugCrowd, utili</t>
    </r>
    <r>
      <rPr>
        <sz val="11"/>
        <color rgb="FF000000"/>
        <rFont val="Verdana"/>
        <family val="2"/>
      </rPr>
      <t>z</t>
    </r>
    <r>
      <rPr>
        <sz val="11"/>
        <color rgb="FF000000"/>
        <rFont val="Verdana"/>
        <family val="2"/>
      </rPr>
      <t>ing a collection of crowd sourced security professionals to conduct human application vulnerability testing on an ongoing basis via our bug bounty program.</t>
    </r>
  </si>
  <si>
    <t>Third-party vulnerability testing occurs year round and is performed by BugCrowd, the results of which we publish publicly online as the only LMS with that level of transparency. The most recent security audit report is available on our company website and included in our Canvas Security Package.</t>
  </si>
  <si>
    <r>
      <rPr>
        <sz val="11"/>
        <color rgb="FF000000"/>
        <rFont val="Verdana"/>
        <family val="2"/>
      </rPr>
      <t xml:space="preserve">Regular vulnerability scans of the </t>
    </r>
    <r>
      <rPr>
        <sz val="11"/>
        <color rgb="FF000000"/>
        <rFont val="Verdana"/>
        <family val="2"/>
      </rPr>
      <t>Canvas</t>
    </r>
    <r>
      <rPr>
        <sz val="11"/>
        <color rgb="FF000000"/>
        <rFont val="Verdana"/>
        <family val="2"/>
      </rPr>
      <t xml:space="preserve"> application and our infrastructure are conducted using third-party tools, custom scripts, and various open source tools. If any vulnerabilities are detected, </t>
    </r>
    <r>
      <rPr>
        <sz val="11"/>
        <color rgb="FF000000"/>
        <rFont val="Verdana"/>
        <family val="2"/>
      </rPr>
      <t>Instructure</t>
    </r>
    <r>
      <rPr>
        <sz val="11"/>
        <color rgb="FF000000"/>
        <rFont val="Verdana"/>
        <family val="2"/>
      </rPr>
      <t>'s security and engineering teams work together to analy</t>
    </r>
    <r>
      <rPr>
        <sz val="11"/>
        <color rgb="FF000000"/>
        <rFont val="Verdana"/>
        <family val="2"/>
      </rPr>
      <t>z</t>
    </r>
    <r>
      <rPr>
        <sz val="11"/>
        <color rgb="FF000000"/>
        <rFont val="Verdana"/>
        <family val="2"/>
      </rPr>
      <t>e, design, and develop the required patch.</t>
    </r>
  </si>
  <si>
    <t>See VULN-02</t>
  </si>
  <si>
    <r>
      <rPr>
        <sz val="11"/>
        <color rgb="FF000000"/>
        <rFont val="Verdana"/>
        <family val="2"/>
      </rPr>
      <t>Instructure</t>
    </r>
    <r>
      <rPr>
        <sz val="11"/>
        <color rgb="FF000000"/>
        <rFont val="Verdana"/>
        <family val="2"/>
      </rPr>
      <t xml:space="preserve"> conducts regular application-layer vulnerability scans using tools like Invicti for dynamic code scanning. Invicti crawls the </t>
    </r>
    <r>
      <rPr>
        <sz val="11"/>
        <color rgb="FF000000"/>
        <rFont val="Verdana"/>
        <family val="2"/>
      </rPr>
      <t>Canvas</t>
    </r>
    <r>
      <rPr>
        <sz val="11"/>
        <color rgb="FF000000"/>
        <rFont val="Verdana"/>
        <family val="2"/>
      </rPr>
      <t xml:space="preserve"> application and tests for SQL Injection, XSS, XXE, SSRF, Host Header Injection and over 7,000 other web vulnerabilities. </t>
    </r>
    <r>
      <rPr>
        <sz val="11"/>
        <color rgb="FF000000"/>
        <rFont val="Verdana"/>
        <family val="2"/>
      </rPr>
      <t>Instructure</t>
    </r>
    <r>
      <rPr>
        <sz val="11"/>
        <color rgb="FF000000"/>
        <rFont val="Verdana"/>
        <family val="2"/>
      </rPr>
      <t xml:space="preserve"> also uses tools such as InsightVM to scan endpoints and perform attacker-based risk analyses and Snyk to scan third-party libraries and dependencies used by the </t>
    </r>
    <r>
      <rPr>
        <sz val="11"/>
        <color rgb="FF000000"/>
        <rFont val="Verdana"/>
        <family val="2"/>
      </rPr>
      <t>Canvas</t>
    </r>
    <r>
      <rPr>
        <sz val="11"/>
        <color rgb="FF000000"/>
        <rFont val="Verdana"/>
        <family val="2"/>
      </rPr>
      <t xml:space="preserve"> application. Log files from these vulnerability scans are then aggregated into our SIEM, Splunk, which allows </t>
    </r>
    <r>
      <rPr>
        <sz val="11"/>
        <color rgb="FF000000"/>
        <rFont val="Verdana"/>
        <family val="2"/>
      </rPr>
      <t>Instructure</t>
    </r>
    <r>
      <rPr>
        <sz val="11"/>
        <color rgb="FF000000"/>
        <rFont val="Verdana"/>
        <family val="2"/>
      </rPr>
      <t>'s Security Team to manage and review logs in a single location.</t>
    </r>
  </si>
  <si>
    <r>
      <rPr>
        <sz val="11"/>
        <color rgb="FF000000"/>
        <rFont val="Verdana"/>
        <family val="2"/>
      </rPr>
      <t>On October 29th 2022 from 6:05pm to 6:35pm Mountain Daylight Time (MDT), Canvas users hosted in the North American region on Amazon Web Services (AWS) experienced 500 errors and long load times. A small subset of users hosted in the same region (IAD) continued to experience these issues from 7:24 to 7:58pm (MDT), at which time the issue was fully resolved. This outage was caused by a failure of hardware provided by Amazon Web Services (AWS), which hosts the primary databases for Canvas.</t>
    </r>
    <r>
      <rPr>
        <sz val="11"/>
        <color rgb="FF000000"/>
        <rFont val="Verdana"/>
        <family val="2"/>
      </rPr>
      <t xml:space="preserve">
</t>
    </r>
    <r>
      <rPr>
        <sz val="11"/>
        <color rgb="FF000000"/>
        <rFont val="Verdana"/>
        <family val="2"/>
      </rPr>
      <t xml:space="preserve">All unplanned disruptions and outages can be tracked via the </t>
    </r>
    <r>
      <rPr>
        <sz val="11"/>
        <color rgb="FF000000"/>
        <rFont val="Verdana"/>
        <family val="2"/>
      </rPr>
      <t>Instructure</t>
    </r>
    <r>
      <rPr>
        <sz val="11"/>
        <color rgb="FF000000"/>
        <rFont val="Verdana"/>
        <family val="2"/>
      </rPr>
      <t xml:space="preserve"> Status page located at: https://status.instructure.com. Our annual uptime guarantee is </t>
    </r>
    <r>
      <rPr>
        <sz val="11"/>
        <color rgb="FF000000"/>
        <rFont val="Verdana"/>
        <family val="2"/>
      </rPr>
      <t>99.9</t>
    </r>
    <r>
      <rPr>
        <sz val="11"/>
        <color rgb="FF000000"/>
        <rFont val="Verdana"/>
        <family val="2"/>
      </rPr>
      <t xml:space="preserve">% uptime and over the past 12 months, we have achieved an uptime average of </t>
    </r>
    <r>
      <rPr>
        <sz val="11"/>
        <color rgb="FF000000"/>
        <rFont val="Verdana"/>
        <family val="2"/>
      </rPr>
      <t>99.960</t>
    </r>
    <r>
      <rPr>
        <sz val="11"/>
        <color rgb="FF000000"/>
        <rFont val="Verdana"/>
        <family val="2"/>
      </rPr>
      <t>%.</t>
    </r>
  </si>
  <si>
    <r>
      <rPr>
        <sz val="11"/>
        <color rgb="FF000000"/>
        <rFont val="Verdana"/>
        <family val="2"/>
      </rPr>
      <t>Instructure</t>
    </r>
    <r>
      <rPr>
        <sz val="11"/>
        <color rgb="FF000000"/>
        <rFont val="Verdana"/>
        <family val="2"/>
      </rPr>
      <t xml:space="preserve"> has a dedicated security function, which includes a team of security engineers, compliance managers, and a Chief Information Security Officer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t>
    </r>
  </si>
  <si>
    <t>Instructure maintains a number of policies that form our employee onboarding and offboarding policies. This includes IT Acceptable Use, Network Security, Onboarding and Termination checklists, and Induction policies.</t>
  </si>
  <si>
    <t>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t>
  </si>
  <si>
    <t>Instructure is committed to ensuring its products are inclusive and meet the diverse accessibility needs of our users. We have adopted WCAG 2.1 Level A/AA and Section 508 conformance for Canvas and strive to maintain conformance through ongoing product releases.</t>
  </si>
  <si>
    <t>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t>
  </si>
  <si>
    <t>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t>
  </si>
  <si>
    <t>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t>
  </si>
  <si>
    <r>
      <rPr>
        <sz val="11"/>
        <color rgb="FF000000"/>
        <rFont val="Verdana"/>
        <family val="2"/>
      </rPr>
      <t xml:space="preserve">The </t>
    </r>
    <r>
      <rPr>
        <sz val="11"/>
        <color rgb="FF000000"/>
        <rFont val="Verdana"/>
        <family val="2"/>
      </rPr>
      <t>Canvas</t>
    </r>
    <r>
      <rPr>
        <sz val="11"/>
        <color rgb="FF000000"/>
        <rFont val="Verdana"/>
        <family val="2"/>
      </rPr>
      <t xml:space="preserve"> ecosystem provides integration points with various third-party tools and services. The majority of the services integrated into the core of the </t>
    </r>
    <r>
      <rPr>
        <sz val="11"/>
        <color rgb="FF000000"/>
        <rFont val="Verdana"/>
        <family val="2"/>
      </rPr>
      <t>Canvas</t>
    </r>
    <r>
      <rPr>
        <sz val="11"/>
        <color rgb="FF000000"/>
        <rFont val="Verdana"/>
        <family val="2"/>
      </rPr>
      <t xml:space="preserve"> ecosystem are done so as modular plugins which leverage the APIs of the remote system. Additionally, </t>
    </r>
    <r>
      <rPr>
        <sz val="11"/>
        <color rgb="FF000000"/>
        <rFont val="Verdana"/>
        <family val="2"/>
      </rPr>
      <t>Canvas</t>
    </r>
    <r>
      <rPr>
        <sz val="11"/>
        <color rgb="FF000000"/>
        <rFont val="Verdana"/>
        <family val="2"/>
      </rPr>
      <t xml:space="preserve"> products support integration with external systems via JSON/REST API and LTI. As these integrations are not a part of the core product and require integration, licensing and configuration by the end user, they are not addressed here.</t>
    </r>
  </si>
  <si>
    <t>Our processes and procedures cover regions in which we operate.</t>
  </si>
  <si>
    <t>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t>
  </si>
  <si>
    <r>
      <rPr>
        <sz val="11"/>
        <color rgb="FF000000"/>
        <rFont val="Verdana"/>
        <family val="2"/>
      </rPr>
      <t xml:space="preserve">During some </t>
    </r>
    <r>
      <rPr>
        <sz val="11"/>
        <color rgb="FF000000"/>
        <rFont val="Verdana"/>
        <family val="2"/>
      </rPr>
      <t>Canvas</t>
    </r>
    <r>
      <rPr>
        <sz val="11"/>
        <color rgb="FF000000"/>
        <rFont val="Verdana"/>
        <family val="2"/>
      </rPr>
      <t xml:space="preserve"> implementations, a customer may transfer data to a consultant's possession for the purpose of data migration into </t>
    </r>
    <r>
      <rPr>
        <sz val="11"/>
        <color rgb="FF000000"/>
        <rFont val="Verdana"/>
        <family val="2"/>
      </rPr>
      <t>Canvas</t>
    </r>
    <r>
      <rPr>
        <sz val="11"/>
        <color rgb="FF000000"/>
        <rFont val="Verdana"/>
        <family val="2"/>
      </rPr>
      <t xml:space="preserve">. For example, the customer may provide the consultant a link to an online data store or upload files to an </t>
    </r>
    <r>
      <rPr>
        <sz val="11"/>
        <color rgb="FF000000"/>
        <rFont val="Verdana"/>
        <family val="2"/>
      </rPr>
      <t>Instructure</t>
    </r>
    <r>
      <rPr>
        <sz val="11"/>
        <color rgb="FF000000"/>
        <rFont val="Verdana"/>
        <family val="2"/>
      </rPr>
      <t xml:space="preserve"> FTP server to which the consultant has access.</t>
    </r>
  </si>
  <si>
    <r>
      <rPr>
        <sz val="11"/>
        <color rgb="FF000000"/>
        <rFont val="Verdana"/>
        <family val="2"/>
      </rPr>
      <t xml:space="preserve">All </t>
    </r>
    <r>
      <rPr>
        <sz val="11"/>
        <color rgb="FF000000"/>
        <rFont val="Verdana"/>
        <family val="2"/>
      </rPr>
      <t>Instructure</t>
    </r>
    <r>
      <rPr>
        <sz val="11"/>
        <color rgb="FF000000"/>
        <rFont val="Verdana"/>
        <family val="2"/>
      </rPr>
      <t>-owned devices are encrypted at rest.  Additionally server-to-server data transfer is the preferred method of data transfer.</t>
    </r>
  </si>
  <si>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uses context-aware RBAC. Canvas administrators can create and customize bespoke user roles such as Administrators, Professors, and TAs, based on their institution’s structure. Canvas administrators have over 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t>
    </r>
  </si>
  <si>
    <r>
      <rPr>
        <sz val="11"/>
        <color rgb="FF000000"/>
        <rFont val="Verdana"/>
        <family val="2"/>
      </rPr>
      <t xml:space="preserve">Where specific data input is required, such as a date, word, or number, </t>
    </r>
    <r>
      <rPr>
        <sz val="11"/>
        <color rgb="FF000000"/>
        <rFont val="Verdana"/>
        <family val="2"/>
      </rPr>
      <t>Canvas</t>
    </r>
    <r>
      <rPr>
        <sz val="11"/>
        <color rgb="FF000000"/>
        <rFont val="Verdana"/>
        <family val="2"/>
      </rPr>
      <t xml:space="preserve"> is capable of validating the data. Error messages related to the discrepancy will be displayed for the user. </t>
    </r>
    <r>
      <rPr>
        <sz val="11"/>
        <color rgb="FF000000"/>
        <rFont val="Verdana"/>
        <family val="2"/>
      </rPr>
      <t>Canvas</t>
    </r>
    <r>
      <rPr>
        <sz val="11"/>
        <color rgb="FF000000"/>
        <rFont val="Verdana"/>
        <family val="2"/>
      </rPr>
      <t xml:space="preserve"> is built to be simple and give users all the resources they need to navigate the system efficiently. For added security, </t>
    </r>
    <r>
      <rPr>
        <sz val="11"/>
        <color rgb="FF000000"/>
        <rFont val="Verdana"/>
        <family val="2"/>
      </rPr>
      <t>Canvas</t>
    </r>
    <r>
      <rPr>
        <sz val="11"/>
        <color rgb="FF000000"/>
        <rFont val="Verdana"/>
        <family val="2"/>
      </rPr>
      <t xml:space="preserve"> automatically sanitizes potentially malicious inputs from fields (such as scripts). This helps to protect </t>
    </r>
    <r>
      <rPr>
        <sz val="11"/>
        <color rgb="FF000000"/>
        <rFont val="Verdana"/>
        <family val="2"/>
      </rPr>
      <t>Canvas</t>
    </r>
    <r>
      <rPr>
        <sz val="11"/>
        <color rgb="FF000000"/>
        <rFont val="Verdana"/>
        <family val="2"/>
      </rPr>
      <t xml:space="preserve"> from potential attacks, including SQL injection and cross-site scripting (XSS).</t>
    </r>
  </si>
  <si>
    <r>
      <rPr>
        <sz val="11"/>
        <color rgb="FF000000"/>
        <rFont val="Verdana"/>
        <family val="2"/>
      </rPr>
      <t>We utili</t>
    </r>
    <r>
      <rPr>
        <sz val="11"/>
        <color rgb="FF000000"/>
        <rFont val="Verdana"/>
        <family val="2"/>
      </rPr>
      <t>z</t>
    </r>
    <r>
      <rPr>
        <sz val="11"/>
        <color rgb="FF000000"/>
        <rFont val="Verdana"/>
        <family val="2"/>
      </rPr>
      <t xml:space="preserve">e a Web Application Firewall (WAF) for all </t>
    </r>
    <r>
      <rPr>
        <sz val="11"/>
        <color rgb="FF000000"/>
        <rFont val="Verdana"/>
        <family val="2"/>
      </rPr>
      <t>Canvas</t>
    </r>
    <r>
      <rPr>
        <sz val="11"/>
        <color rgb="FF000000"/>
        <rFont val="Verdana"/>
        <family val="2"/>
      </rPr>
      <t xml:space="preserve"> </t>
    </r>
    <r>
      <rPr>
        <sz val="11"/>
        <color rgb="FF000000"/>
        <rFont val="Verdana"/>
        <family val="2"/>
      </rPr>
      <t>LMS</t>
    </r>
    <r>
      <rPr>
        <sz val="11"/>
        <color rgb="FF000000"/>
        <rFont val="Verdana"/>
        <family val="2"/>
      </rPr>
      <t xml:space="preserve"> instances. </t>
    </r>
    <r>
      <rPr>
        <sz val="11"/>
        <color rgb="FF000000"/>
        <rFont val="Verdana"/>
        <family val="2"/>
      </rPr>
      <t>Canvas</t>
    </r>
    <r>
      <rPr>
        <sz val="11"/>
        <color rgb="FF000000"/>
        <rFont val="Verdana"/>
        <family val="2"/>
      </rPr>
      <t xml:space="preserve">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t>
    </r>
  </si>
  <si>
    <r>
      <rPr>
        <sz val="11"/>
        <color rgb="FF000000"/>
        <rFont val="Verdana"/>
        <family val="2"/>
      </rPr>
      <t xml:space="preserve">Managing our software supply chain forms part of our Vulnerability Management Policy. </t>
    </r>
    <r>
      <rPr>
        <sz val="11"/>
        <color rgb="FF000000"/>
        <rFont val="Verdana"/>
        <family val="2"/>
      </rPr>
      <t>Instructure</t>
    </r>
    <r>
      <rPr>
        <sz val="11"/>
        <color rgb="FF000000"/>
        <rFont val="Verdana"/>
        <family val="2"/>
      </rPr>
      <t>'s information security policies and standards are based on information security best practices as set forth by the International Organi</t>
    </r>
    <r>
      <rPr>
        <sz val="11"/>
        <color rgb="FF000000"/>
        <rFont val="Verdana"/>
        <family val="2"/>
      </rPr>
      <t>z</t>
    </r>
    <r>
      <rPr>
        <sz val="11"/>
        <color rgb="FF000000"/>
        <rFont val="Verdana"/>
        <family val="2"/>
      </rPr>
      <t>ation for Standardi</t>
    </r>
    <r>
      <rPr>
        <sz val="11"/>
        <color rgb="FF000000"/>
        <rFont val="Verdana"/>
        <family val="2"/>
      </rPr>
      <t>z</t>
    </r>
    <r>
      <rPr>
        <sz val="11"/>
        <color rgb="FF000000"/>
        <rFont val="Verdana"/>
        <family val="2"/>
      </rPr>
      <t>ation's (ISO) 27000 suite of standards, NIST's 800-53 suite of controls, and the AICPA's Trust Service Principles and Criteria.</t>
    </r>
  </si>
  <si>
    <r>
      <rPr>
        <sz val="11"/>
        <color rgb="FF000000"/>
        <rFont val="Verdana"/>
        <family val="2"/>
      </rPr>
      <t xml:space="preserve">The security and engineering teams ensure the languages, web applications, frameworks, and environments that </t>
    </r>
    <r>
      <rPr>
        <sz val="11"/>
        <color rgb="FF000000"/>
        <rFont val="Verdana"/>
        <family val="2"/>
      </rPr>
      <t>Instructure</t>
    </r>
    <r>
      <rPr>
        <sz val="11"/>
        <color rgb="FF000000"/>
        <rFont val="Verdana"/>
        <family val="2"/>
      </rPr>
      <t xml:space="preserve"> leverages to develop, host, and maintain </t>
    </r>
    <r>
      <rPr>
        <sz val="11"/>
        <color rgb="FF000000"/>
        <rFont val="Verdana"/>
        <family val="2"/>
      </rPr>
      <t>Canvas</t>
    </r>
    <r>
      <rPr>
        <sz val="11"/>
        <color rgb="FF000000"/>
        <rFont val="Verdana"/>
        <family val="2"/>
      </rPr>
      <t xml:space="preserve"> are maintained to supported versions.</t>
    </r>
  </si>
  <si>
    <r>
      <rPr>
        <sz val="11"/>
        <color rgb="FF000000"/>
        <rFont val="Verdana"/>
        <family val="2"/>
      </rPr>
      <t xml:space="preserve">Customers have the ability to be </t>
    </r>
    <r>
      <rPr>
        <sz val="11"/>
        <color rgb="FF000000"/>
        <rFont val="Verdana"/>
        <family val="2"/>
      </rPr>
      <t>LMS</t>
    </r>
    <r>
      <rPr>
        <sz val="11"/>
        <color rgb="FF000000"/>
        <rFont val="Verdana"/>
        <family val="2"/>
      </rPr>
      <t xml:space="preserve"> system administrators in </t>
    </r>
    <r>
      <rPr>
        <sz val="11"/>
        <color rgb="FF000000"/>
        <rFont val="Verdana"/>
        <family val="2"/>
      </rPr>
      <t>Canvas</t>
    </r>
    <r>
      <rPr>
        <sz val="11"/>
        <color rgb="FF000000"/>
        <rFont val="Verdana"/>
        <family val="2"/>
      </rPr>
      <t xml:space="preserve">, however, security administration is managed by </t>
    </r>
    <r>
      <rPr>
        <sz val="11"/>
        <color rgb="FF000000"/>
        <rFont val="Verdana"/>
        <family val="2"/>
      </rPr>
      <t>Instructure</t>
    </r>
    <r>
      <rPr>
        <sz val="11"/>
        <color rgb="FF000000"/>
        <rFont val="Verdana"/>
        <family val="2"/>
      </rPr>
      <t>.</t>
    </r>
  </si>
  <si>
    <r>
      <rPr>
        <sz val="11"/>
        <color rgb="FF000000"/>
        <rFont val="Verdana"/>
        <family val="2"/>
      </rPr>
      <t>Instructure</t>
    </r>
    <r>
      <rPr>
        <sz val="11"/>
        <color rgb="FF000000"/>
        <rFont val="Verdana"/>
        <family val="2"/>
      </rPr>
      <t xml:space="preserve"> maintains access policies and standards based upon role and least privilege access principles. </t>
    </r>
    <r>
      <rPr>
        <sz val="11"/>
        <color rgb="FF000000"/>
        <rFont val="Verdana"/>
        <family val="2"/>
      </rPr>
      <t>Instructure</t>
    </r>
    <r>
      <rPr>
        <sz val="11"/>
        <color rgb="FF000000"/>
        <rFont val="Verdana"/>
        <family val="2"/>
      </rPr>
      <t xml:space="preserv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t>
    </r>
    <r>
      <rPr>
        <sz val="11"/>
        <color rgb="FF000000"/>
        <rFont val="Verdana"/>
        <family val="2"/>
      </rPr>
      <t>Instructure</t>
    </r>
    <r>
      <rPr>
        <sz val="11"/>
        <color rgb="FF000000"/>
        <rFont val="Verdana"/>
        <family val="2"/>
      </rPr>
      <t>'s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t>
    </r>
  </si>
  <si>
    <r>
      <rPr>
        <sz val="11"/>
        <color rgb="FF000000"/>
        <rFont val="Verdana"/>
        <family val="2"/>
      </rPr>
      <t xml:space="preserve">All </t>
    </r>
    <r>
      <rPr>
        <sz val="11"/>
        <color rgb="FF000000"/>
        <rFont val="Verdana"/>
        <family val="2"/>
      </rPr>
      <t>Canvas</t>
    </r>
    <r>
      <rPr>
        <sz val="11"/>
        <color rgb="FF000000"/>
        <rFont val="Verdana"/>
        <family val="2"/>
      </rPr>
      <t xml:space="preserve"> developers are trained to identify and analy</t>
    </r>
    <r>
      <rPr>
        <sz val="11"/>
        <color rgb="FF000000"/>
        <rFont val="Verdana"/>
        <family val="2"/>
      </rPr>
      <t>z</t>
    </r>
    <r>
      <rPr>
        <sz val="11"/>
        <color rgb="FF000000"/>
        <rFont val="Verdana"/>
        <family val="2"/>
      </rPr>
      <t xml:space="preserve">e security issues when writing and reviewing code. Members of the core security team and the engineering team subscribe to security-focused lists, blogs, and other resources to maintain, expand, and share the collective body of knowledge. </t>
    </r>
    <r>
      <rPr>
        <sz val="11"/>
        <color rgb="FF000000"/>
        <rFont val="Verdana"/>
        <family val="2"/>
      </rPr>
      <t>Instructure</t>
    </r>
    <r>
      <rPr>
        <sz val="11"/>
        <color rgb="FF000000"/>
        <rFont val="Verdana"/>
        <family val="2"/>
      </rPr>
      <t xml:space="preserv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t>
    </r>
    <r>
      <rPr>
        <sz val="11"/>
        <color rgb="FF000000"/>
        <rFont val="Verdana"/>
        <family val="2"/>
      </rPr>
      <t>Instructure</t>
    </r>
    <r>
      <rPr>
        <sz val="11"/>
        <color rgb="FF000000"/>
        <rFont val="Verdana"/>
        <family val="2"/>
      </rPr>
      <t xml:space="preserve"> employs to develop, host, and maintain </t>
    </r>
    <r>
      <rPr>
        <sz val="11"/>
        <color rgb="FF000000"/>
        <rFont val="Verdana"/>
        <family val="2"/>
      </rPr>
      <t>Canvas</t>
    </r>
    <r>
      <rPr>
        <sz val="11"/>
        <color rgb="FF000000"/>
        <rFont val="Verdana"/>
        <family val="2"/>
      </rPr>
      <t>.</t>
    </r>
  </si>
  <si>
    <r>
      <rPr>
        <sz val="11"/>
        <color rgb="FF000000"/>
        <rFont val="Verdana"/>
        <family val="2"/>
      </rPr>
      <t xml:space="preserve">All code in </t>
    </r>
    <r>
      <rPr>
        <sz val="11"/>
        <color rgb="FF000000"/>
        <rFont val="Verdana"/>
        <family val="2"/>
      </rPr>
      <t>Canvas</t>
    </r>
    <r>
      <rPr>
        <sz val="11"/>
        <color rgb="FF000000"/>
        <rFont val="Verdana"/>
        <family val="2"/>
      </rPr>
      <t xml:space="preserve"> must go through a developer peer-review process before it is merged into the code base repository. The code review includes security auditing based on OWASP secure coding, code review documents, other community sources on best security practices.</t>
    </r>
  </si>
  <si>
    <r>
      <rPr>
        <sz val="11"/>
        <color rgb="FF000000"/>
        <rFont val="Verdana"/>
        <family val="2"/>
      </rPr>
      <t xml:space="preserve">All code in </t>
    </r>
    <r>
      <rPr>
        <sz val="11"/>
        <color rgb="FF000000"/>
        <rFont val="Verdana"/>
        <family val="2"/>
      </rPr>
      <t>Canvas</t>
    </r>
    <r>
      <rPr>
        <sz val="11"/>
        <color rgb="FF000000"/>
        <rFont val="Verdana"/>
        <family val="2"/>
      </rPr>
      <t xml:space="preserve"> goes through a developer peer-review process before it is merged into the code base repository. Static and dynamic code analysis is performed using a number of external (e.g. Brakeman and SonarQube) and internal tools. Our code review process includes security auditing based on the Open Web Application Security Project (OWASP) secure coding and code review documents (including the OWASP Top Ten) and other community sources on best security practices.</t>
    </r>
  </si>
  <si>
    <t xml:space="preserve">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 </t>
  </si>
  <si>
    <t>Local authentication can be used for both users and administrators. It can also be used concurrently with any of the supported external identity providers (IdPs).</t>
  </si>
  <si>
    <t>Local authentication does not enforce password aging requirements</t>
  </si>
  <si>
    <t>Local authentication does not enforce password complexity requirements</t>
  </si>
  <si>
    <t>Local authentication enforces a minimum character count of 8. Local authentication also prohibits common weak passwords from being used.</t>
  </si>
  <si>
    <r>
      <rPr>
        <sz val="11"/>
        <color rgb="FF000000"/>
        <rFont val="Verdana"/>
        <family val="2"/>
      </rPr>
      <t xml:space="preserve">Using </t>
    </r>
    <r>
      <rPr>
        <sz val="11"/>
        <color rgb="FF000000"/>
        <rFont val="Verdana"/>
        <family val="2"/>
      </rPr>
      <t>Canvas</t>
    </r>
    <r>
      <rPr>
        <sz val="11"/>
        <color rgb="FF000000"/>
        <rFont val="Verdana"/>
        <family val="2"/>
      </rPr>
      <t>' internal authentication, individual users can simply reset their own password. An e-mail is automatically sent to the user, allowing them to reset their password.</t>
    </r>
  </si>
  <si>
    <r>
      <rPr>
        <sz val="11"/>
        <color rgb="FF000000"/>
        <rFont val="Verdana"/>
        <family val="2"/>
      </rPr>
      <t xml:space="preserve">Instructure's InCommon membership may be viewed at: </t>
    </r>
    <r>
      <rPr>
        <sz val="11"/>
        <color rgb="FF000000"/>
        <rFont val="Verdana"/>
        <family val="2"/>
      </rPr>
      <t>https://incommon.org/community-organization/?id=0015000000m45ZFAAY</t>
    </r>
  </si>
  <si>
    <r>
      <rPr>
        <sz val="11"/>
        <color rgb="FF000000"/>
        <rFont val="Verdana"/>
        <family val="2"/>
      </rPr>
      <t>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t>
    </r>
  </si>
  <si>
    <r>
      <rPr>
        <sz val="11"/>
        <color rgb="FF000000"/>
        <rFont val="Verdana"/>
        <family val="2"/>
      </rPr>
      <t>The Canvas LMS SOC 2 Type II audit is conducted in accordance with SSAE 18, and is available for review upon execution of a non-disclosure agreement. A copy of the SOC 3 report is provided with this document.</t>
    </r>
  </si>
  <si>
    <r>
      <rPr>
        <sz val="11"/>
        <color rgb="FF000000"/>
        <rFont val="Verdana"/>
        <family val="2"/>
      </rPr>
      <t>Instructure's CAIQ and CSA STAR Level 1 certificate are included with this document. Our listing can be viewed on the CSA STAR Registry at: https://cloudsecurityalliance.org/star/registry/instructure</t>
    </r>
  </si>
  <si>
    <r>
      <rPr>
        <sz val="11"/>
        <color rgb="FF000000"/>
        <rFont val="Verdana"/>
        <family val="2"/>
      </rPr>
      <t>Instructure is CSA STAR Level 1 Self Assessed. Our listing can be viewed on the CSA STAR Registry at: https://cloudsecurityalliance.org/star/registry/instructure</t>
    </r>
  </si>
  <si>
    <r>
      <rPr>
        <sz val="11"/>
        <color rgb="FF000000"/>
        <rFont val="Verdana"/>
        <family val="2"/>
      </rPr>
      <t>Instructure is not currently CMMC certified, however based on our SOC 2 Type II and ISO 27001 certifications, we believe CMMC Level 3 is achievable.</t>
    </r>
  </si>
  <si>
    <r>
      <rPr>
        <sz val="11"/>
        <color rgb="FF000000"/>
        <rFont val="Verdana"/>
        <family val="2"/>
      </rPr>
      <t>The Canvas LMS Architecture Paper is included in the Canvas Security Package which contains an application architecture diagram.</t>
    </r>
  </si>
  <si>
    <r>
      <rPr>
        <sz val="11"/>
        <color rgb="FF000000"/>
        <rFont val="Verdana"/>
        <family val="2"/>
      </rPr>
      <t>Please see: https://www.instructure.com/policies/privacy</t>
    </r>
  </si>
  <si>
    <r>
      <rPr>
        <sz val="11"/>
        <color rgb="FF000000"/>
        <rFont val="Verdana"/>
        <family val="2"/>
      </rPr>
      <t>A documented change management process is in place which is in line with both SOC 2 Type II and ISO 27001 standards. Instructure's ISO 27001 certificate and a SOC 3 report are included with this document.</t>
    </r>
  </si>
  <si>
    <r>
      <rPr>
        <sz val="11"/>
        <color rgb="FF000000"/>
        <rFont val="Verdana"/>
        <family val="2"/>
      </rPr>
      <t>The latest Canvas VPAT was published September 2022 and can be located at: https://www.instructure.com/canvas/accessibility.</t>
    </r>
  </si>
  <si>
    <r>
      <rPr>
        <sz val="11"/>
        <color rgb="FF000000"/>
        <rFont val="Verdana"/>
        <family val="2"/>
      </rPr>
      <t>Within the Canvas Basics Guide, we include accessibility documentation and resources (https://community.canvaslms.com/t5/Canvas-Basics-Guide/What-are-the-Canvas-accessibility-standards/ta-p/1564).</t>
    </r>
  </si>
  <si>
    <r>
      <rPr>
        <sz val="11"/>
        <color rgb="FF000000"/>
        <rFont val="Verdana"/>
        <family val="2"/>
      </rPr>
      <t>Canvas has been evaluated by WebAIM according to WCAG 2.1 standards. Certification can be found at: https://webaim.org/services/certification/canvas</t>
    </r>
  </si>
  <si>
    <r>
      <rPr>
        <sz val="11"/>
        <color rgb="FF000000"/>
        <rFont val="Verdana"/>
        <family val="2"/>
      </rPr>
      <t>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t>
    </r>
  </si>
  <si>
    <r>
      <rPr>
        <sz val="11"/>
        <color rgb="FF000000"/>
        <rFont val="Verdana"/>
        <family val="2"/>
      </rPr>
      <t>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t>
    </r>
  </si>
  <si>
    <r>
      <rPr>
        <sz val="11"/>
        <color rgb="FF000000"/>
        <rFont val="Verdana"/>
        <family val="2"/>
      </rPr>
      <t>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t>
    </r>
  </si>
  <si>
    <t>As part of our SDLC, QA, and Change Management processes, each product team ensures that all required third-party libraries and dependencies are supported and functional in each release with the use of a number of different development and QA tools.</t>
  </si>
  <si>
    <t>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t>
  </si>
  <si>
    <r>
      <rPr>
        <sz val="11"/>
        <color rgb="FF000000"/>
        <rFont val="Verdana"/>
        <family val="2"/>
      </rPr>
      <t>Canvas LMS</t>
    </r>
  </si>
  <si>
    <r>
      <rPr>
        <sz val="11"/>
        <color rgb="FF000000"/>
        <rFont val="Verdana"/>
        <family val="2"/>
      </rPr>
      <t>A cloud-based learning management system (LMS).</t>
    </r>
  </si>
  <si>
    <r>
      <rPr>
        <sz val="11"/>
        <color rgb="FF000000"/>
        <rFont val="Verdana"/>
        <family val="2"/>
      </rPr>
      <t>See GNRL-08 for Instructure's contact information.</t>
    </r>
  </si>
  <si>
    <r>
      <rPr>
        <sz val="11"/>
        <color rgb="FF000000"/>
        <rFont val="Verdana"/>
        <family val="2"/>
      </rPr>
      <t>See GNRL-12 for Instructure's accessibility contact information.</t>
    </r>
  </si>
  <si>
    <r>
      <rPr>
        <sz val="11"/>
        <color rgb="FF000000"/>
        <rFont val="Verdana"/>
        <family val="2"/>
      </rPr>
      <t>Instructure serves a broad range of data zones globally including the United States (West &amp; East), Canada, Australia, Singapore, Dublin, and Frankfurt.</t>
    </r>
  </si>
  <si>
    <r>
      <rPr>
        <sz val="11"/>
        <color rgb="FF000000"/>
        <rFont val="Verdana"/>
        <family val="2"/>
      </rPr>
      <t>With offices in the United States, United Kingdom, Hungary, Australia, Singapore, and Brazil, Instructure serves a broad range of customers globally.</t>
    </r>
  </si>
  <si>
    <t>Please reach out to your designated Customer Success Manager or Sales representative.
For new clients, contact info@instructure.com</t>
  </si>
  <si>
    <t>For existing customers, please reach out to your Customer Success Manager or Sales representative. For new clients:
• North America and Latin America: 1.800.203.6755
• Europe, Middle East, and Africa: 0800 358 4330
• Australia and Asia Pacific: 1300 956 763 (+61 2 8038 5069 for callers outside Australia)
• Hong Kong: 800 906 129</t>
  </si>
  <si>
    <t>Please reach out to your designated Customer Success Manager or Sales representative.
For product accessibility issues, contact accessibility@instructure.com</t>
  </si>
  <si>
    <t>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Pte Ltd.
• Instructure Sweden AB
• Instructure Licenciamento de Software Ltda. - "Instructure Brasil"</t>
  </si>
  <si>
    <t>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Under no circumstances is testing in Production allowed. Should we observe testing targeting the production environment, the source IPs of the testing will be blocked.</t>
  </si>
  <si>
    <r>
      <rPr>
        <b/>
        <sz val="11"/>
        <color rgb="FF000000"/>
        <rFont val="Verdana"/>
        <family val="2"/>
      </rPr>
      <t>Sandbox:</t>
    </r>
    <r>
      <rPr>
        <sz val="11"/>
        <color rgb="FF000000"/>
        <rFont val="Verdana"/>
        <family val="2"/>
      </rPr>
      <t xml:space="preserve"> We can provide a sandbox environment to qualifying customers for early access to our platform to help guide during the selection process. This sandbox environment is provided at no additional cost and is typically available for 30-45 days.
</t>
    </r>
    <r>
      <rPr>
        <b/>
        <sz val="11"/>
        <color rgb="FF000000"/>
        <rFont val="Verdana"/>
        <family val="2"/>
      </rPr>
      <t>Free for Teacher:</t>
    </r>
    <r>
      <rPr>
        <sz val="11"/>
        <color rgb="FF000000"/>
        <rFont val="Verdana"/>
        <family val="2"/>
      </rPr>
      <t xml:space="preserve">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t>
    </r>
  </si>
  <si>
    <t>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t>
  </si>
  <si>
    <t>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SOC 2 Type II certified.</t>
  </si>
  <si>
    <r>
      <t xml:space="preserve">Regular vulnerability scans of the Canvas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 </t>
    </r>
    <r>
      <rPr>
        <b/>
        <sz val="11"/>
        <color rgb="FF000000"/>
        <rFont val="Verdana"/>
        <family val="2"/>
      </rPr>
      <t>Impact</t>
    </r>
    <r>
      <rPr>
        <sz val="11"/>
        <color rgb="FF000000"/>
        <rFont val="Verdana"/>
        <family val="2"/>
      </rPr>
      <t xml:space="preserve">: Impact is the perceived, calculated, or actual impact that might occur if the identified vulnerability is exploited.
• </t>
    </r>
    <r>
      <rPr>
        <b/>
        <sz val="11"/>
        <color rgb="FF000000"/>
        <rFont val="Verdana"/>
        <family val="2"/>
      </rPr>
      <t>Likelihood</t>
    </r>
    <r>
      <rPr>
        <sz val="11"/>
        <color rgb="FF000000"/>
        <rFont val="Verdana"/>
        <family val="2"/>
      </rPr>
      <t>: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Note, for any security vulnerabilities deemed Low in priority (e.g. not presenting an immediate and present security risk,) these are placed in our backlog for deployment.</t>
    </r>
  </si>
  <si>
    <t>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is hosted in multiple regions around the world.  For each region, there is a designated Disaster Recovery site.</t>
  </si>
  <si>
    <r>
      <t xml:space="preserve">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t>
    </r>
    <r>
      <rPr>
        <b/>
        <sz val="11"/>
        <color rgb="FF000000"/>
        <rFont val="Verdana"/>
        <family val="2"/>
      </rPr>
      <t>For United States and Latin America clients:</t>
    </r>
    <r>
      <rPr>
        <sz val="11"/>
        <color rgb="FF000000"/>
        <rFont val="Verdana"/>
        <family val="2"/>
      </rPr>
      <t xml:space="preserve">
• Virginia (US-East-1)
• Oregon (US-West-1)
</t>
    </r>
    <r>
      <rPr>
        <b/>
        <sz val="11"/>
        <color rgb="FF000000"/>
        <rFont val="Verdana"/>
        <family val="2"/>
      </rPr>
      <t>For Canadian clients:</t>
    </r>
    <r>
      <rPr>
        <sz val="11"/>
        <color rgb="FF000000"/>
        <rFont val="Verdana"/>
        <family val="2"/>
      </rPr>
      <t xml:space="preserve">
• Montreal, CA (CA-Central-1)
</t>
    </r>
    <r>
      <rPr>
        <b/>
        <sz val="11"/>
        <color rgb="FF000000"/>
        <rFont val="Verdana"/>
        <family val="2"/>
      </rPr>
      <t>For European clients:</t>
    </r>
    <r>
      <rPr>
        <sz val="11"/>
        <color rgb="FF000000"/>
        <rFont val="Verdana"/>
        <family val="2"/>
      </rPr>
      <t xml:space="preserve">
• Ireland (EU-West-1)
• Frankfurt (EU-Central-1)
</t>
    </r>
    <r>
      <rPr>
        <b/>
        <sz val="11"/>
        <color rgb="FF000000"/>
        <rFont val="Verdana"/>
        <family val="2"/>
      </rPr>
      <t>For clients in Asia Pacific:</t>
    </r>
    <r>
      <rPr>
        <sz val="11"/>
        <color rgb="FF000000"/>
        <rFont val="Verdana"/>
        <family val="2"/>
      </rPr>
      <t xml:space="preserve">
• Singapore (AP-Southeast-1)
• Sydney (AP-Southeast-2)</t>
    </r>
  </si>
  <si>
    <t>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t>
  </si>
  <si>
    <t>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Deploy backlog</t>
  </si>
  <si>
    <r>
      <rPr>
        <sz val="11"/>
        <color rgb="FF000000"/>
        <rFont val="Verdana"/>
        <family val="2"/>
      </rPr>
      <t xml:space="preserve">Impacted clients are notified in three (3) stages of a disaster:
• </t>
    </r>
    <r>
      <rPr>
        <b/>
        <sz val="11"/>
        <color rgb="FF000000"/>
        <rFont val="Verdana"/>
        <family val="2"/>
      </rPr>
      <t>Disaster Declaration</t>
    </r>
    <r>
      <rPr>
        <sz val="11"/>
        <color rgb="FF000000"/>
        <rFont val="Verdana"/>
        <family val="2"/>
      </rPr>
      <t xml:space="preserve">: Impacted customers and business partners will be notified immediately if a disaster is declared. The notification will include a description of the event, the effect to the service, and any potential impact to data.
• </t>
    </r>
    <r>
      <rPr>
        <b/>
        <sz val="11"/>
        <color rgb="FF000000"/>
        <rFont val="Verdana"/>
        <family val="2"/>
      </rPr>
      <t>Updates throughout Execution Phase</t>
    </r>
    <r>
      <rPr>
        <sz val="11"/>
        <color rgb="FF000000"/>
        <rFont val="Verdana"/>
        <family val="2"/>
      </rPr>
      <t xml:space="preserve">: Impacted customers and business partners will be kept up to date throughout the disaster recovery process via phone, messaging, and/or email. We will also post official status updates on status.instructure.com (https://status.instructure.com).
• </t>
    </r>
    <r>
      <rPr>
        <b/>
        <sz val="11"/>
        <color rgb="FF000000"/>
        <rFont val="Verdana"/>
        <family val="2"/>
      </rPr>
      <t>Completion of Recovery:</t>
    </r>
    <r>
      <rPr>
        <sz val="11"/>
        <color rgb="FF000000"/>
        <rFont val="Verdana"/>
        <family val="2"/>
      </rPr>
      <t xml:space="preserve">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can be downloaded here: https://www.instructure.com/products/canvas/security</t>
    </r>
  </si>
  <si>
    <t>Canvas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 https://canvas.instructure.com/doc/api/authentication_providers.html</t>
  </si>
  <si>
    <t>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or defects that are found must be fixed during this formal QA period, otherwise the change is pulled for further development.</t>
  </si>
  <si>
    <t>Our app titles include Canvas Student, Canvas Teacher, and Canvas Parent.
• Apple iOS: https://apps.apple.com/us/developer/instructure-inc/id418441198
• Google Play: https://play.google.com/store/apps/developer?id=Instructure</t>
  </si>
  <si>
    <r>
      <rPr>
        <b/>
        <sz val="11"/>
        <rFont val="Verdana"/>
        <family val="2"/>
      </rPr>
      <t>Optional:</t>
    </r>
    <r>
      <rPr>
        <sz val="11"/>
        <rFont val="Verdana"/>
        <family val="2"/>
      </rPr>
      <t xml:space="preserve"> Access by Instructure Implementation Consultants may be required. For example, to assist with the transition of content from a previous LMS into Canvas, or to assist integration with a customer's existing APIs and other systems.</t>
    </r>
  </si>
  <si>
    <r>
      <rPr>
        <b/>
        <sz val="11"/>
        <rFont val="Verdana"/>
        <family val="2"/>
      </rPr>
      <t>Optional:</t>
    </r>
    <r>
      <rPr>
        <sz val="11"/>
        <rFont val="Verdana"/>
        <family val="2"/>
      </rPr>
      <t xml:space="preserve"> Canvas implementation packages provide consulting options to meet each customer's implementation requirements. They range from minimal support and guidance to full project ownership and management by Instructure. Some of these services may take place on-premise, such as training.</t>
    </r>
  </si>
  <si>
    <t>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users at https://community.canvaslms.com/community/answers/releases.</t>
  </si>
  <si>
    <t>Instructure holds the following certifications for Canvas LMS: SOC 2 Type II, ISO/IEC 27001, and TX-RAMP. A SOC 3 report and ISO 27001/TX-RAMP certificates are included in our Canvas Security Package (https://inst.bid).</t>
  </si>
  <si>
    <t>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https://www.instructure.com/sites/default/files/file/2021-08/Instructure%202021%20Penetration%20Test%20Results.pdf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</si>
</sst>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yyyy;@"/>
    <numFmt numFmtId="165" formatCode="0;;;@"/>
    <numFmt numFmtId="166" formatCode="0;;"/>
  </numFmts>
  <fonts count="55" x14ac:knownFonts="1">
    <font>
      <sz val="12"/>
      <color indexed="8"/>
      <name val="Verdana"/>
      <family val="2"/>
    </font>
    <font>
      <sz val="11"/>
      <color indexed="8"/>
      <name val="Verdana"/>
      <family val="2"/>
    </font>
    <font>
      <b/>
      <sz val="12"/>
      <color theme="1"/>
      <name val="Verdana"/>
      <family val="2"/>
    </font>
    <font>
      <sz val="11"/>
      <color theme="1"/>
      <name val="Verdana"/>
      <family val="2"/>
    </font>
    <font>
      <b/>
      <sz val="14"/>
      <color theme="0"/>
      <name val="Verdana"/>
      <family val="2"/>
    </font>
    <font>
      <i/>
      <sz val="11"/>
      <color theme="1"/>
      <name val="Verdana"/>
      <family val="2"/>
    </font>
    <font>
      <i/>
      <sz val="12"/>
      <color theme="1"/>
      <name val="Verdana"/>
      <family val="2"/>
    </font>
    <font>
      <b/>
      <sz val="20"/>
      <color theme="0"/>
      <name val="Verdana"/>
      <family val="2"/>
    </font>
    <font>
      <b/>
      <sz val="12"/>
      <color indexed="8"/>
      <name val="Verdana"/>
      <family val="2"/>
    </font>
    <font>
      <b/>
      <sz val="11"/>
      <color rgb="FFFF0000"/>
      <name val="Verdana"/>
      <family val="2"/>
    </font>
    <font>
      <b/>
      <sz val="14"/>
      <color rgb="FFFF0000"/>
      <name val="Verdana"/>
      <family val="2"/>
    </font>
    <font>
      <b/>
      <sz val="14"/>
      <color theme="1"/>
      <name val="Verdana"/>
      <family val="2"/>
    </font>
    <font>
      <b/>
      <sz val="12"/>
      <color theme="0"/>
      <name val="Verdana"/>
      <family val="2"/>
    </font>
    <font>
      <b/>
      <sz val="14"/>
      <color theme="0" tint="-0.24994659260841701"/>
      <name val="Verdana"/>
      <family val="2"/>
    </font>
    <font>
      <sz val="12"/>
      <color theme="1"/>
      <name val="Verdana"/>
      <family val="2"/>
    </font>
    <font>
      <sz val="11"/>
      <color rgb="FFFF0000"/>
      <name val="Verdana"/>
      <family val="2"/>
    </font>
    <font>
      <sz val="10"/>
      <color rgb="FF000000"/>
      <name val="Arial"/>
      <family val="2"/>
    </font>
    <font>
      <b/>
      <sz val="11"/>
      <color indexed="8"/>
      <name val="Verdana"/>
      <family val="2"/>
    </font>
    <font>
      <b/>
      <sz val="14"/>
      <name val="Verdana"/>
      <family val="2"/>
    </font>
    <font>
      <sz val="11"/>
      <color theme="0"/>
      <name val="Verdana"/>
      <family val="2"/>
    </font>
    <font>
      <sz val="12"/>
      <color theme="0"/>
      <name val="Verdana"/>
      <family val="2"/>
    </font>
    <font>
      <u/>
      <sz val="12"/>
      <color theme="10"/>
      <name val="Verdana"/>
      <family val="2"/>
    </font>
    <font>
      <u/>
      <sz val="12"/>
      <color theme="11"/>
      <name val="Verdana"/>
      <family val="2"/>
    </font>
    <font>
      <b/>
      <sz val="12"/>
      <color rgb="FF000000"/>
      <name val="Verdana"/>
      <family val="2"/>
    </font>
    <font>
      <sz val="11"/>
      <color rgb="FF000000"/>
      <name val="Verdana"/>
      <family val="2"/>
    </font>
    <font>
      <sz val="12"/>
      <color rgb="FF000000"/>
      <name val="Verdana"/>
      <family val="2"/>
    </font>
    <font>
      <sz val="10"/>
      <name val="Arial"/>
      <family val="2"/>
    </font>
    <font>
      <sz val="12"/>
      <color indexed="8"/>
      <name val="Helvetica"/>
      <family val="2"/>
      <scheme val="minor"/>
    </font>
    <font>
      <sz val="10"/>
      <color theme="1"/>
      <name val="Helvetica"/>
      <family val="2"/>
      <scheme val="minor"/>
    </font>
    <font>
      <sz val="10"/>
      <color rgb="FF231F20"/>
      <name val="Helvetica"/>
      <family val="2"/>
      <scheme val="minor"/>
    </font>
    <font>
      <b/>
      <sz val="10"/>
      <color rgb="FF231F20"/>
      <name val="Helvetica"/>
      <family val="2"/>
      <scheme val="minor"/>
    </font>
    <font>
      <sz val="10"/>
      <color rgb="FF000000"/>
      <name val="Helvetica"/>
      <family val="2"/>
      <scheme val="minor"/>
    </font>
    <font>
      <b/>
      <sz val="11"/>
      <color rgb="FF000000"/>
      <name val="Verdana"/>
      <family val="2"/>
    </font>
    <font>
      <i/>
      <sz val="11"/>
      <color rgb="FF000000"/>
      <name val="Verdana"/>
      <family val="2"/>
    </font>
    <font>
      <sz val="11"/>
      <name val="Verdana"/>
      <family val="2"/>
    </font>
    <font>
      <sz val="9"/>
      <color indexed="8"/>
      <name val="Verdana"/>
      <family val="2"/>
    </font>
    <font>
      <b/>
      <sz val="16"/>
      <color indexed="8"/>
      <name val="Verdana"/>
      <family val="2"/>
    </font>
    <font>
      <b/>
      <sz val="14"/>
      <color rgb="FFFFFFFF"/>
      <name val="Verdana"/>
      <family val="2"/>
    </font>
    <font>
      <sz val="11"/>
      <color rgb="FF000000"/>
      <name val="Arial"/>
      <family val="2"/>
    </font>
    <font>
      <b/>
      <sz val="14"/>
      <color indexed="8"/>
      <name val="Verdana"/>
      <family val="2"/>
    </font>
    <font>
      <sz val="12"/>
      <color rgb="FFFF0000"/>
      <name val="Verdana"/>
      <family val="2"/>
    </font>
    <font>
      <b/>
      <sz val="11"/>
      <color rgb="FFC00000"/>
      <name val="Verdana"/>
      <family val="2"/>
    </font>
    <font>
      <i/>
      <sz val="11"/>
      <color indexed="8"/>
      <name val="Verdana"/>
      <family val="2"/>
    </font>
    <font>
      <sz val="12"/>
      <name val="Verdana"/>
      <family val="2"/>
    </font>
    <font>
      <b/>
      <sz val="20"/>
      <color rgb="FFFFFFFF"/>
      <name val="Verdana"/>
      <family val="2"/>
    </font>
    <font>
      <sz val="11"/>
      <color rgb="FFFFFFFF"/>
      <name val="Verdana"/>
      <family val="2"/>
    </font>
    <font>
      <b/>
      <sz val="14"/>
      <color rgb="FF000000"/>
      <name val="Verdana"/>
      <family val="2"/>
    </font>
    <font>
      <b/>
      <sz val="16"/>
      <color theme="0"/>
      <name val="Verdana"/>
      <family val="2"/>
    </font>
    <font>
      <b/>
      <sz val="16"/>
      <color theme="1"/>
      <name val="Verdana"/>
      <family val="2"/>
    </font>
    <font>
      <sz val="14"/>
      <color theme="1"/>
      <name val="Verdana"/>
      <family val="2"/>
    </font>
    <font>
      <sz val="12"/>
      <color indexed="8"/>
      <name val="Verdana"/>
      <family val="2"/>
    </font>
    <font>
      <u/>
      <sz val="11"/>
      <color theme="10"/>
      <name val="Verdana"/>
      <family val="2"/>
    </font>
    <font>
      <b/>
      <sz val="11"/>
      <name val="Verdana"/>
      <family val="2"/>
    </font>
    <font>
      <strike/>
      <sz val="12"/>
      <color theme="2" tint="-0.499984740745262"/>
      <name val="Verdana"/>
      <family val="2"/>
    </font>
    <font>
      <strike/>
      <sz val="11"/>
      <color theme="2" tint="-0.499984740745262"/>
      <name val="Verdana"/>
      <family val="2"/>
    </font>
  </fonts>
  <fills count="39">
    <fill>
      <patternFill patternType="none"/>
    </fill>
    <fill>
      <patternFill patternType="gray125"/>
    </fill>
    <fill>
      <patternFill patternType="solid">
        <fgColor theme="0" tint="-4.9958800012207406E-2"/>
        <bgColor indexed="64"/>
      </patternFill>
    </fill>
    <fill>
      <patternFill patternType="solid">
        <fgColor theme="0"/>
        <bgColor indexed="64"/>
      </patternFill>
    </fill>
    <fill>
      <patternFill patternType="solid">
        <fgColor theme="1"/>
        <bgColor indexed="64"/>
      </patternFill>
    </fill>
    <fill>
      <patternFill patternType="solid">
        <fgColor theme="0" tint="-0.14996795556505021"/>
        <bgColor indexed="64"/>
      </patternFill>
    </fill>
    <fill>
      <patternFill patternType="solid">
        <fgColor rgb="FFF3F4F4"/>
        <bgColor indexed="64"/>
      </patternFill>
    </fill>
    <fill>
      <patternFill patternType="solid">
        <fgColor rgb="FFD9D9D9"/>
        <bgColor indexed="64"/>
      </patternFill>
    </fill>
    <fill>
      <patternFill patternType="solid">
        <fgColor rgb="FFFFFFFF"/>
        <bgColor indexed="64"/>
      </patternFill>
    </fill>
    <fill>
      <patternFill patternType="solid">
        <fgColor rgb="FF0070C0"/>
        <bgColor indexed="64"/>
      </patternFill>
    </fill>
    <fill>
      <patternFill patternType="solid">
        <fgColor rgb="FFC00000"/>
        <bgColor indexed="64"/>
      </patternFill>
    </fill>
    <fill>
      <patternFill patternType="solid">
        <fgColor rgb="FF00B050"/>
        <bgColor indexed="64"/>
      </patternFill>
    </fill>
    <fill>
      <patternFill patternType="solid">
        <fgColor rgb="FF000000"/>
        <bgColor indexed="64"/>
      </patternFill>
    </fill>
    <fill>
      <patternFill patternType="solid">
        <fgColor rgb="FFD8D8D8"/>
        <bgColor indexed="64"/>
      </patternFill>
    </fill>
    <fill>
      <patternFill patternType="solid">
        <fgColor theme="5" tint="0.79995117038483843"/>
        <bgColor indexed="64"/>
      </patternFill>
    </fill>
    <fill>
      <patternFill patternType="solid">
        <fgColor theme="4"/>
        <bgColor indexed="64"/>
      </patternFill>
    </fill>
    <fill>
      <patternFill patternType="solid">
        <fgColor theme="4" tint="0.79995117038483843"/>
        <bgColor indexed="64"/>
      </patternFill>
    </fill>
    <fill>
      <patternFill patternType="solid">
        <fgColor theme="4" tint="0.59996337778862885"/>
        <bgColor indexed="64"/>
      </patternFill>
    </fill>
    <fill>
      <patternFill patternType="solid">
        <fgColor theme="4" tint="0.79995117038483843"/>
        <bgColor indexed="64"/>
      </patternFill>
    </fill>
    <fill>
      <patternFill patternType="solid">
        <fgColor rgb="FFF4CCCC"/>
        <bgColor indexed="64"/>
      </patternFill>
    </fill>
    <fill>
      <patternFill patternType="solid">
        <fgColor rgb="FFD9D2E9"/>
        <bgColor indexed="64"/>
      </patternFill>
    </fill>
    <fill>
      <patternFill patternType="solid">
        <fgColor rgb="FFD9EAD3"/>
        <bgColor indexed="64"/>
      </patternFill>
    </fill>
    <fill>
      <patternFill patternType="solid">
        <fgColor rgb="FFC9DAF8"/>
        <bgColor indexed="64"/>
      </patternFill>
    </fill>
    <fill>
      <patternFill patternType="solid">
        <fgColor rgb="FFD9EAD3"/>
        <bgColor indexed="64"/>
      </patternFill>
    </fill>
    <fill>
      <patternFill patternType="solid">
        <fgColor rgb="FFC9DAF8"/>
        <bgColor indexed="64"/>
      </patternFill>
    </fill>
    <fill>
      <patternFill patternType="solid">
        <fgColor rgb="FFD9D2E9"/>
        <bgColor indexed="64"/>
      </patternFill>
    </fill>
    <fill>
      <patternFill patternType="solid">
        <fgColor rgb="FFE6B8AF"/>
        <bgColor indexed="64"/>
      </patternFill>
    </fill>
    <fill>
      <patternFill patternType="solid">
        <fgColor rgb="FFB7E1CD"/>
        <bgColor indexed="64"/>
      </patternFill>
    </fill>
    <fill>
      <patternFill patternType="solid">
        <fgColor rgb="FFE6B8AF"/>
        <bgColor indexed="64"/>
      </patternFill>
    </fill>
    <fill>
      <patternFill patternType="solid">
        <fgColor rgb="FFB7E1CD"/>
        <bgColor indexed="64"/>
      </patternFill>
    </fill>
    <fill>
      <patternFill patternType="solid">
        <fgColor theme="9" tint="0.79995117038483843"/>
        <bgColor indexed="64"/>
      </patternFill>
    </fill>
    <fill>
      <patternFill patternType="solid">
        <fgColor theme="1" tint="0.249977111117893"/>
        <bgColor indexed="64"/>
      </patternFill>
    </fill>
    <fill>
      <patternFill patternType="solid">
        <fgColor rgb="FF000000"/>
        <bgColor indexed="64"/>
      </patternFill>
    </fill>
    <fill>
      <patternFill patternType="solid">
        <fgColor theme="9" tint="0.59996337778862885"/>
        <bgColor indexed="64"/>
      </patternFill>
    </fill>
    <fill>
      <patternFill patternType="solid">
        <fgColor rgb="FFF3F1FF"/>
        <bgColor indexed="64"/>
      </patternFill>
    </fill>
    <fill>
      <patternFill patternType="solid">
        <fgColor rgb="FF7030A0"/>
        <bgColor indexed="64"/>
      </patternFill>
    </fill>
    <fill>
      <patternFill patternType="solid">
        <fgColor theme="1"/>
        <bgColor indexed="64"/>
      </patternFill>
    </fill>
    <fill>
      <patternFill patternType="solid">
        <fgColor rgb="FFF2F2F2"/>
        <bgColor indexed="64"/>
      </patternFill>
    </fill>
    <fill>
      <patternFill patternType="solid">
        <fgColor theme="2"/>
        <bgColor indexed="64"/>
      </patternFill>
    </fill>
  </fills>
  <borders count="58">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theme="0" tint="-0.49995422223578601"/>
      </left>
      <right style="thin">
        <color theme="0" tint="-0.49995422223578601"/>
      </right>
      <top style="thin">
        <color theme="0" tint="-0.49995422223578601"/>
      </top>
      <bottom style="thin">
        <color theme="0" tint="-0.49995422223578601"/>
      </bottom>
      <diagonal/>
    </border>
    <border>
      <left style="thin">
        <color rgb="FF231F20"/>
      </left>
      <right style="thin">
        <color rgb="FF231F20"/>
      </right>
      <top style="thin">
        <color rgb="FF231F20"/>
      </top>
      <bottom style="thin">
        <color rgb="FF231F20"/>
      </bottom>
      <diagonal/>
    </border>
    <border>
      <left style="medium">
        <color rgb="FFCCCCCC"/>
      </left>
      <right style="medium">
        <color rgb="FFCCCCCC"/>
      </right>
      <top style="medium">
        <color rgb="FFCCCCCC"/>
      </top>
      <bottom style="medium">
        <color rgb="FFCCCCCC"/>
      </bottom>
      <diagonal/>
    </border>
    <border>
      <left/>
      <right/>
      <top style="thin">
        <color auto="1"/>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style="thin">
        <color auto="1"/>
      </right>
      <top style="thin">
        <color auto="1"/>
      </top>
      <bottom/>
      <diagonal/>
    </border>
    <border>
      <left/>
      <right/>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000000"/>
      </left>
      <right style="thin">
        <color rgb="FF000000"/>
      </right>
      <top/>
      <bottom/>
      <diagonal/>
    </border>
    <border>
      <left style="thin">
        <color rgb="FF000000"/>
      </left>
      <right/>
      <top/>
      <bottom/>
      <diagonal/>
    </border>
    <border>
      <left style="medium">
        <color auto="1"/>
      </left>
      <right style="medium">
        <color auto="1"/>
      </right>
      <top/>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thin">
        <color rgb="FF000000"/>
      </bottom>
      <diagonal/>
    </border>
    <border>
      <left style="medium">
        <color auto="1"/>
      </left>
      <right style="medium">
        <color auto="1"/>
      </right>
      <top style="thin">
        <color rgb="FF000000"/>
      </top>
      <bottom style="thin">
        <color rgb="FF000000"/>
      </bottom>
      <diagonal/>
    </border>
    <border>
      <left style="medium">
        <color auto="1"/>
      </left>
      <right style="medium">
        <color auto="1"/>
      </right>
      <top/>
      <bottom style="medium">
        <color auto="1"/>
      </bottom>
      <diagonal/>
    </border>
    <border>
      <left style="medium">
        <color auto="1"/>
      </left>
      <right style="medium">
        <color auto="1"/>
      </right>
      <top style="thin">
        <color rgb="FF000000"/>
      </top>
      <bottom/>
      <diagonal/>
    </border>
    <border>
      <left style="medium">
        <color auto="1"/>
      </left>
      <right style="medium">
        <color auto="1"/>
      </right>
      <top/>
      <bottom style="thin">
        <color rgb="FF000000"/>
      </bottom>
      <diagonal/>
    </border>
    <border>
      <left style="medium">
        <color auto="1"/>
      </left>
      <right style="thin">
        <color rgb="FF000000"/>
      </right>
      <top/>
      <bottom/>
      <diagonal/>
    </border>
    <border>
      <left style="thin">
        <color rgb="FF000000"/>
      </left>
      <right style="medium">
        <color auto="1"/>
      </right>
      <top/>
      <bottom/>
      <diagonal/>
    </border>
    <border>
      <left style="medium">
        <color auto="1"/>
      </left>
      <right style="thin">
        <color rgb="FF000000"/>
      </right>
      <top style="medium">
        <color auto="1"/>
      </top>
      <bottom style="medium">
        <color auto="1"/>
      </bottom>
      <diagonal/>
    </border>
    <border>
      <left style="thin">
        <color rgb="FF000000"/>
      </left>
      <right style="thin">
        <color rgb="FF000000"/>
      </right>
      <top style="medium">
        <color auto="1"/>
      </top>
      <bottom style="medium">
        <color auto="1"/>
      </bottom>
      <diagonal/>
    </border>
    <border>
      <left style="thin">
        <color rgb="FF000000"/>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rgb="FFCCCCCC"/>
      </left>
      <right style="medium">
        <color rgb="FFCCCCCC"/>
      </right>
      <top/>
      <bottom style="medium">
        <color rgb="FFCCCCCC"/>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thin">
        <color auto="1"/>
      </top>
      <bottom style="thin">
        <color auto="1"/>
      </bottom>
      <diagonal/>
    </border>
    <border>
      <left style="thin">
        <color rgb="FF000000"/>
      </left>
      <right/>
      <top style="thin">
        <color rgb="FF000000"/>
      </top>
      <bottom style="thin">
        <color rgb="FF000000"/>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s>
  <cellStyleXfs count="18">
    <xf numFmtId="0" fontId="0" fillId="0" borderId="0" applyNumberFormat="0" applyFill="0" applyBorder="0" applyProtection="0">
      <alignment vertical="top" wrapText="1"/>
    </xf>
    <xf numFmtId="0" fontId="16" fillId="0" borderId="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1" fillId="0" borderId="0" applyNumberFormat="0" applyFill="0" applyBorder="0" applyProtection="0"/>
    <xf numFmtId="0" fontId="22" fillId="0" borderId="0" applyNumberFormat="0" applyFill="0" applyBorder="0" applyProtection="0"/>
    <xf numFmtId="0" fontId="25" fillId="0" borderId="0"/>
    <xf numFmtId="9" fontId="25" fillId="0" borderId="0" applyFont="0" applyFill="0" applyBorder="0" applyAlignment="0" applyProtection="0"/>
    <xf numFmtId="0" fontId="26" fillId="0" borderId="0"/>
    <xf numFmtId="0" fontId="25" fillId="0" borderId="0"/>
    <xf numFmtId="9" fontId="25" fillId="0" borderId="0" applyFont="0" applyFill="0" applyBorder="0" applyAlignment="0" applyProtection="0"/>
    <xf numFmtId="0" fontId="26" fillId="0" borderId="0"/>
    <xf numFmtId="0" fontId="16" fillId="0" borderId="0"/>
    <xf numFmtId="0" fontId="50" fillId="0" borderId="0" applyNumberFormat="0" applyFill="0" applyBorder="0" applyProtection="0">
      <alignment vertical="top" wrapText="1"/>
    </xf>
    <xf numFmtId="0" fontId="25" fillId="0" borderId="0"/>
    <xf numFmtId="0" fontId="21" fillId="0" borderId="0" applyNumberFormat="0" applyFill="0" applyBorder="0" applyAlignment="0" applyProtection="0">
      <alignment vertical="top" wrapText="1"/>
    </xf>
  </cellStyleXfs>
  <cellXfs count="381">
    <xf numFmtId="0" fontId="0" fillId="0" borderId="0" xfId="0">
      <alignment vertical="top" wrapText="1"/>
    </xf>
    <xf numFmtId="0" fontId="11" fillId="2" borderId="1" xfId="0" applyNumberFormat="1" applyFont="1" applyFill="1" applyBorder="1" applyAlignment="1">
      <alignment horizontal="left" vertical="center" wrapText="1"/>
    </xf>
    <xf numFmtId="0" fontId="0" fillId="0" borderId="0" xfId="0" applyAlignment="1">
      <alignment horizontal="left" vertical="center" wrapText="1"/>
    </xf>
    <xf numFmtId="0" fontId="8" fillId="0" borderId="0" xfId="0" applyFont="1">
      <alignment vertical="top" wrapText="1"/>
    </xf>
    <xf numFmtId="0" fontId="1" fillId="0" borderId="0" xfId="0" applyNumberFormat="1" applyFont="1" applyAlignment="1"/>
    <xf numFmtId="0" fontId="1" fillId="0" borderId="0" xfId="0" applyNumberFormat="1" applyFont="1" applyAlignment="1">
      <alignment horizontal="left" vertical="center"/>
    </xf>
    <xf numFmtId="0" fontId="1" fillId="0" borderId="0" xfId="0" applyNumberFormat="1" applyFont="1" applyAlignment="1">
      <alignment wrapText="1"/>
    </xf>
    <xf numFmtId="0" fontId="9" fillId="0" borderId="0" xfId="0" applyNumberFormat="1" applyFont="1" applyBorder="1" applyAlignment="1">
      <alignment wrapText="1"/>
    </xf>
    <xf numFmtId="0" fontId="2" fillId="2" borderId="1" xfId="0" applyNumberFormat="1" applyFont="1" applyFill="1" applyBorder="1" applyAlignment="1">
      <alignment vertical="center" wrapText="1"/>
    </xf>
    <xf numFmtId="0" fontId="3" fillId="3" borderId="1" xfId="0" applyNumberFormat="1" applyFont="1" applyFill="1" applyBorder="1" applyAlignment="1">
      <alignment horizontal="center" vertical="center" wrapText="1"/>
    </xf>
    <xf numFmtId="1" fontId="3" fillId="3" borderId="1" xfId="0" applyNumberFormat="1" applyFont="1" applyFill="1" applyBorder="1" applyAlignment="1">
      <alignment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0" fillId="0" borderId="0" xfId="0" applyAlignment="1">
      <alignment vertical="center" wrapText="1"/>
    </xf>
    <xf numFmtId="0" fontId="1" fillId="0" borderId="0" xfId="0" applyFont="1" applyAlignment="1">
      <alignment vertical="center" wrapText="1"/>
    </xf>
    <xf numFmtId="0" fontId="0" fillId="0" borderId="0" xfId="0" applyAlignment="1">
      <alignment horizontal="center" vertical="center" wrapText="1"/>
    </xf>
    <xf numFmtId="0" fontId="18" fillId="0" borderId="0" xfId="0" applyNumberFormat="1" applyFont="1" applyFill="1" applyBorder="1" applyAlignment="1">
      <alignment vertical="center" wrapText="1"/>
    </xf>
    <xf numFmtId="0" fontId="17" fillId="0" borderId="1" xfId="0" applyFont="1" applyBorder="1" applyAlignment="1">
      <alignment horizontal="left" vertical="center" wrapText="1"/>
    </xf>
    <xf numFmtId="0" fontId="3" fillId="0" borderId="1" xfId="0" applyNumberFormat="1" applyFont="1" applyFill="1" applyBorder="1" applyAlignment="1">
      <alignment vertical="center" wrapText="1"/>
    </xf>
    <xf numFmtId="0" fontId="1" fillId="0" borderId="0" xfId="0" applyNumberFormat="1" applyFont="1" applyAlignment="1">
      <alignment horizontal="center" vertical="center"/>
    </xf>
    <xf numFmtId="0" fontId="4" fillId="4" borderId="1" xfId="0" applyNumberFormat="1" applyFont="1" applyFill="1" applyBorder="1" applyAlignment="1">
      <alignment horizontal="center" vertical="center" wrapText="1"/>
    </xf>
    <xf numFmtId="1" fontId="4" fillId="4" borderId="1" xfId="0" applyNumberFormat="1" applyFont="1" applyFill="1" applyBorder="1" applyAlignment="1">
      <alignment horizontal="left" vertical="center" wrapText="1"/>
    </xf>
    <xf numFmtId="1" fontId="10" fillId="4" borderId="1" xfId="0" applyNumberFormat="1" applyFont="1" applyFill="1" applyBorder="1" applyAlignment="1">
      <alignment horizontal="left" vertical="center" wrapText="1"/>
    </xf>
    <xf numFmtId="0" fontId="3" fillId="2" borderId="1" xfId="0" applyNumberFormat="1" applyFont="1" applyFill="1" applyBorder="1" applyAlignment="1">
      <alignment horizontal="left" vertical="center" wrapText="1"/>
    </xf>
    <xf numFmtId="1" fontId="9" fillId="3" borderId="1" xfId="0" applyNumberFormat="1" applyFont="1" applyFill="1" applyBorder="1" applyAlignment="1">
      <alignment vertical="center" wrapText="1"/>
    </xf>
    <xf numFmtId="0" fontId="3" fillId="2" borderId="1" xfId="0" applyNumberFormat="1" applyFont="1" applyFill="1" applyBorder="1" applyAlignment="1">
      <alignment vertical="center" wrapText="1"/>
    </xf>
    <xf numFmtId="1" fontId="1" fillId="3" borderId="1" xfId="0" applyNumberFormat="1" applyFont="1" applyFill="1" applyBorder="1" applyAlignment="1">
      <alignment vertical="center" wrapText="1"/>
    </xf>
    <xf numFmtId="0" fontId="3" fillId="3" borderId="1" xfId="0" applyNumberFormat="1" applyFont="1" applyFill="1" applyBorder="1" applyAlignment="1">
      <alignment vertical="center" wrapText="1"/>
    </xf>
    <xf numFmtId="0" fontId="19" fillId="0" borderId="0" xfId="0" applyNumberFormat="1" applyFont="1" applyAlignment="1"/>
    <xf numFmtId="0" fontId="20" fillId="0" borderId="0" xfId="0" applyFont="1">
      <alignment vertical="top" wrapText="1"/>
    </xf>
    <xf numFmtId="49" fontId="1" fillId="0" borderId="0" xfId="0" applyNumberFormat="1" applyFont="1" applyAlignment="1"/>
    <xf numFmtId="0" fontId="3" fillId="0" borderId="1" xfId="0" applyNumberFormat="1" applyFont="1" applyFill="1" applyBorder="1" applyAlignment="1">
      <alignment horizontal="center" vertical="center" wrapText="1"/>
    </xf>
    <xf numFmtId="0" fontId="3" fillId="5" borderId="1" xfId="0" applyNumberFormat="1" applyFont="1" applyFill="1" applyBorder="1" applyAlignment="1">
      <alignment horizontal="center" vertical="center" wrapText="1"/>
    </xf>
    <xf numFmtId="0" fontId="3" fillId="5" borderId="1" xfId="0" applyNumberFormat="1" applyFont="1" applyFill="1" applyBorder="1" applyAlignment="1">
      <alignment vertical="center" wrapText="1"/>
    </xf>
    <xf numFmtId="0" fontId="25" fillId="0" borderId="0" xfId="8" applyAlignment="1">
      <alignment vertical="top" wrapText="1"/>
    </xf>
    <xf numFmtId="0" fontId="24" fillId="0" borderId="0" xfId="8" applyFont="1"/>
    <xf numFmtId="0" fontId="24" fillId="0" borderId="2" xfId="8" applyFont="1" applyBorder="1" applyAlignment="1">
      <alignment horizontal="center" vertical="center" wrapText="1"/>
    </xf>
    <xf numFmtId="49" fontId="24" fillId="0" borderId="2" xfId="8" applyNumberFormat="1" applyFont="1" applyBorder="1" applyAlignment="1">
      <alignment horizontal="center" vertical="center" wrapText="1"/>
    </xf>
    <xf numFmtId="49" fontId="24" fillId="0" borderId="3" xfId="8" applyNumberFormat="1" applyFont="1" applyBorder="1" applyAlignment="1">
      <alignment horizontal="center" vertical="center" wrapText="1"/>
    </xf>
    <xf numFmtId="49" fontId="27" fillId="0" borderId="4" xfId="10" applyNumberFormat="1" applyFont="1" applyBorder="1" applyAlignment="1">
      <alignment horizontal="center" vertical="center"/>
    </xf>
    <xf numFmtId="0" fontId="27" fillId="0" borderId="4" xfId="10" applyFont="1" applyBorder="1" applyAlignment="1">
      <alignment horizontal="left" vertical="center" wrapText="1"/>
    </xf>
    <xf numFmtId="0" fontId="25" fillId="0" borderId="0" xfId="8" applyAlignment="1">
      <alignment vertical="top"/>
    </xf>
    <xf numFmtId="0" fontId="25" fillId="0" borderId="0" xfId="8"/>
    <xf numFmtId="0" fontId="28" fillId="6" borderId="5" xfId="8" applyFont="1" applyFill="1" applyBorder="1" applyAlignment="1">
      <alignment horizontal="center" vertical="top" wrapText="1"/>
    </xf>
    <xf numFmtId="0" fontId="28" fillId="6" borderId="0" xfId="8" applyFont="1" applyFill="1" applyAlignment="1">
      <alignment horizontal="center" vertical="top" wrapText="1"/>
    </xf>
    <xf numFmtId="0" fontId="31" fillId="0" borderId="0" xfId="8" applyFont="1" applyAlignment="1">
      <alignment vertical="top" wrapText="1"/>
    </xf>
    <xf numFmtId="0" fontId="31" fillId="0" borderId="0" xfId="8" applyFont="1" applyAlignment="1">
      <alignment vertical="top"/>
    </xf>
    <xf numFmtId="49" fontId="31" fillId="0" borderId="2" xfId="8" applyNumberFormat="1" applyFont="1" applyBorder="1" applyAlignment="1">
      <alignment horizontal="center" vertical="center" wrapText="1"/>
    </xf>
    <xf numFmtId="0" fontId="28" fillId="6" borderId="0" xfId="8" applyFont="1" applyFill="1" applyAlignment="1">
      <alignment horizontal="left" vertical="top"/>
    </xf>
    <xf numFmtId="0" fontId="28" fillId="6" borderId="5" xfId="8" applyFont="1" applyFill="1" applyBorder="1" applyAlignment="1">
      <alignment horizontal="left" vertical="top"/>
    </xf>
    <xf numFmtId="0" fontId="29" fillId="6" borderId="5" xfId="8" applyFont="1" applyFill="1" applyBorder="1" applyAlignment="1">
      <alignment horizontal="left" vertical="top"/>
    </xf>
    <xf numFmtId="0" fontId="24" fillId="0" borderId="0" xfId="0" applyFont="1" applyBorder="1" applyAlignment="1"/>
    <xf numFmtId="0" fontId="33" fillId="7" borderId="0" xfId="0" applyFont="1" applyFill="1" applyBorder="1" applyAlignment="1"/>
    <xf numFmtId="0" fontId="24" fillId="0" borderId="6" xfId="0" applyFont="1" applyBorder="1" applyAlignment="1">
      <alignment wrapText="1"/>
    </xf>
    <xf numFmtId="0" fontId="34" fillId="0" borderId="0" xfId="0" applyFont="1" applyFill="1" applyBorder="1" applyAlignment="1">
      <alignment vertical="top"/>
    </xf>
    <xf numFmtId="0" fontId="24" fillId="0" borderId="0" xfId="0" applyFont="1" applyBorder="1" applyAlignment="1">
      <alignment vertical="top"/>
    </xf>
    <xf numFmtId="10" fontId="24" fillId="0" borderId="0" xfId="0" applyNumberFormat="1" applyFont="1" applyBorder="1" applyAlignment="1">
      <alignment vertical="top"/>
    </xf>
    <xf numFmtId="0" fontId="24" fillId="8" borderId="6" xfId="0" applyFont="1" applyFill="1" applyBorder="1" applyAlignment="1">
      <alignment wrapText="1"/>
    </xf>
    <xf numFmtId="0" fontId="24" fillId="0" borderId="7" xfId="0" applyFont="1" applyBorder="1" applyAlignment="1"/>
    <xf numFmtId="0" fontId="35" fillId="0" borderId="0" xfId="0" applyFont="1">
      <alignment vertical="top" wrapText="1"/>
    </xf>
    <xf numFmtId="0" fontId="0" fillId="0" borderId="0" xfId="0" applyNumberFormat="1">
      <alignment vertical="top" wrapText="1"/>
    </xf>
    <xf numFmtId="0" fontId="24" fillId="0" borderId="0" xfId="0" applyNumberFormat="1" applyFont="1">
      <alignment vertical="top" wrapText="1"/>
    </xf>
    <xf numFmtId="0" fontId="38" fillId="0" borderId="0" xfId="0" applyNumberFormat="1" applyFont="1">
      <alignment vertical="top" wrapText="1"/>
    </xf>
    <xf numFmtId="0" fontId="24" fillId="0" borderId="8" xfId="0" applyNumberFormat="1" applyFont="1" applyBorder="1" applyAlignment="1">
      <alignment horizontal="center" vertical="center" wrapText="1"/>
    </xf>
    <xf numFmtId="0" fontId="24" fillId="0" borderId="9" xfId="0" applyNumberFormat="1" applyFont="1" applyBorder="1" applyAlignment="1">
      <alignment horizontal="center" vertical="center" wrapText="1"/>
    </xf>
    <xf numFmtId="49" fontId="31" fillId="0" borderId="0" xfId="8" applyNumberFormat="1" applyFont="1" applyAlignment="1">
      <alignment horizontal="left" vertical="top" wrapText="1"/>
    </xf>
    <xf numFmtId="0" fontId="8" fillId="0" borderId="0" xfId="0" applyFont="1" applyAlignment="1">
      <alignment horizontal="center" vertical="center" wrapText="1"/>
    </xf>
    <xf numFmtId="0" fontId="8" fillId="0" borderId="0" xfId="0" applyFont="1" applyAlignment="1">
      <alignment horizontal="left" vertical="center" wrapText="1"/>
    </xf>
    <xf numFmtId="0" fontId="8" fillId="0" borderId="1" xfId="0" applyFont="1" applyBorder="1" applyAlignment="1">
      <alignment horizontal="left" vertical="center" wrapText="1"/>
    </xf>
    <xf numFmtId="0" fontId="0" fillId="0" borderId="1" xfId="0" applyBorder="1">
      <alignment vertical="top" wrapText="1"/>
    </xf>
    <xf numFmtId="0" fontId="1" fillId="0" borderId="1" xfId="0" applyFont="1" applyBorder="1">
      <alignment vertical="top" wrapText="1"/>
    </xf>
    <xf numFmtId="165" fontId="1" fillId="0" borderId="1" xfId="0" applyNumberFormat="1" applyFont="1" applyBorder="1">
      <alignment vertical="top" wrapText="1"/>
    </xf>
    <xf numFmtId="165" fontId="0" fillId="0" borderId="1" xfId="0" applyNumberFormat="1" applyBorder="1">
      <alignment vertical="top" wrapText="1"/>
    </xf>
    <xf numFmtId="0" fontId="9" fillId="8" borderId="1" xfId="0" applyFont="1" applyFill="1" applyBorder="1" applyAlignment="1">
      <alignment vertical="center" wrapText="1"/>
    </xf>
    <xf numFmtId="0" fontId="1" fillId="8" borderId="1" xfId="0" applyFont="1" applyFill="1" applyBorder="1" applyAlignment="1">
      <alignment vertical="center" wrapText="1"/>
    </xf>
    <xf numFmtId="0" fontId="0" fillId="8" borderId="1" xfId="0" applyFill="1" applyBorder="1" applyAlignment="1">
      <alignment vertical="center" wrapText="1"/>
    </xf>
    <xf numFmtId="0" fontId="40" fillId="0" borderId="0" xfId="0" applyFont="1" applyAlignment="1">
      <alignment vertical="center" wrapText="1"/>
    </xf>
    <xf numFmtId="0" fontId="32" fillId="0" borderId="1" xfId="0" applyFont="1" applyBorder="1" applyAlignment="1">
      <alignment vertical="center" wrapText="1"/>
    </xf>
    <xf numFmtId="0" fontId="1" fillId="0" borderId="1" xfId="0" applyNumberFormat="1" applyFont="1" applyBorder="1" applyAlignment="1"/>
    <xf numFmtId="0" fontId="12"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12" fillId="9" borderId="10" xfId="0" applyNumberFormat="1" applyFont="1" applyFill="1" applyBorder="1" applyAlignment="1">
      <alignment horizontal="center" vertical="center" wrapText="1"/>
    </xf>
    <xf numFmtId="0" fontId="4" fillId="2" borderId="1" xfId="0" applyNumberFormat="1" applyFont="1" applyFill="1" applyBorder="1" applyAlignment="1">
      <alignment horizontal="left" vertical="center" wrapText="1"/>
    </xf>
    <xf numFmtId="0" fontId="4" fillId="2" borderId="1" xfId="0" applyNumberFormat="1" applyFont="1" applyFill="1" applyBorder="1" applyAlignment="1">
      <alignment horizontal="center" vertical="center" wrapText="1"/>
    </xf>
    <xf numFmtId="0" fontId="19" fillId="2" borderId="0" xfId="0" applyNumberFormat="1" applyFont="1" applyFill="1" applyAlignment="1"/>
    <xf numFmtId="0" fontId="20" fillId="2" borderId="0" xfId="0" applyFont="1" applyFill="1">
      <alignment vertical="top" wrapText="1"/>
    </xf>
    <xf numFmtId="0" fontId="25" fillId="0" borderId="1" xfId="0" applyFont="1" applyBorder="1">
      <alignment vertical="top" wrapText="1"/>
    </xf>
    <xf numFmtId="0" fontId="24" fillId="0" borderId="1" xfId="0" applyFont="1" applyBorder="1" applyAlignment="1"/>
    <xf numFmtId="0" fontId="32" fillId="0" borderId="11" xfId="0" applyFont="1" applyBorder="1" applyAlignment="1">
      <alignment vertical="center" wrapText="1"/>
    </xf>
    <xf numFmtId="0" fontId="32" fillId="0" borderId="12" xfId="0" applyFont="1" applyBorder="1" applyAlignment="1">
      <alignment vertical="center" wrapText="1"/>
    </xf>
    <xf numFmtId="0" fontId="24" fillId="0" borderId="12" xfId="0" applyFont="1" applyBorder="1" applyAlignment="1">
      <alignment vertical="center" wrapText="1"/>
    </xf>
    <xf numFmtId="0" fontId="32" fillId="0" borderId="13" xfId="0" applyFont="1" applyBorder="1" applyAlignment="1">
      <alignment vertical="center" wrapText="1"/>
    </xf>
    <xf numFmtId="0" fontId="1" fillId="0" borderId="1" xfId="0" applyFont="1" applyFill="1" applyBorder="1" applyAlignment="1">
      <alignment vertical="center" wrapText="1"/>
    </xf>
    <xf numFmtId="0" fontId="16" fillId="0" borderId="0" xfId="14"/>
    <xf numFmtId="0" fontId="16" fillId="0" borderId="14" xfId="14" applyBorder="1"/>
    <xf numFmtId="0" fontId="16" fillId="0" borderId="15" xfId="14" applyBorder="1"/>
    <xf numFmtId="0" fontId="16" fillId="0" borderId="16" xfId="14" applyBorder="1"/>
    <xf numFmtId="0" fontId="16" fillId="0" borderId="17" xfId="14" applyBorder="1"/>
    <xf numFmtId="0" fontId="12" fillId="10" borderId="1" xfId="0" applyNumberFormat="1" applyFont="1" applyFill="1" applyBorder="1" applyAlignment="1">
      <alignment horizontal="center" vertical="center" wrapText="1"/>
    </xf>
    <xf numFmtId="0" fontId="12" fillId="11" borderId="10" xfId="0" applyNumberFormat="1" applyFont="1" applyFill="1" applyBorder="1" applyAlignment="1">
      <alignment horizontal="center" vertical="center" wrapText="1"/>
    </xf>
    <xf numFmtId="0" fontId="44" fillId="0" borderId="0" xfId="0" applyFont="1" applyFill="1" applyBorder="1" applyAlignment="1">
      <alignment vertical="center" wrapText="1"/>
    </xf>
    <xf numFmtId="0" fontId="45" fillId="0" borderId="0" xfId="0" applyFont="1" applyAlignment="1"/>
    <xf numFmtId="0" fontId="24" fillId="0" borderId="0" xfId="0" applyFont="1" applyAlignment="1"/>
    <xf numFmtId="0" fontId="43" fillId="0" borderId="0" xfId="0" applyFont="1" applyFill="1" applyBorder="1">
      <alignment vertical="top" wrapText="1"/>
    </xf>
    <xf numFmtId="0" fontId="23" fillId="0" borderId="1" xfId="0" applyFont="1" applyBorder="1" applyAlignment="1">
      <alignment horizontal="left" vertical="center" wrapText="1"/>
    </xf>
    <xf numFmtId="0" fontId="23" fillId="0" borderId="0" xfId="0" applyFont="1" applyAlignment="1">
      <alignment vertical="center" wrapText="1"/>
    </xf>
    <xf numFmtId="14" fontId="0" fillId="0" borderId="1" xfId="0" applyNumberFormat="1" applyBorder="1" applyAlignment="1">
      <alignment horizontal="left" vertical="top" wrapText="1"/>
    </xf>
    <xf numFmtId="0" fontId="0" fillId="0" borderId="0" xfId="0" applyAlignment="1">
      <alignment horizontal="left" vertical="top" wrapText="1"/>
    </xf>
    <xf numFmtId="0" fontId="1" fillId="0" borderId="18" xfId="0" applyFont="1" applyBorder="1" applyAlignment="1">
      <alignment vertical="center" wrapText="1"/>
    </xf>
    <xf numFmtId="0" fontId="1" fillId="0" borderId="7" xfId="0" applyFont="1" applyBorder="1" applyAlignment="1">
      <alignment vertical="center" wrapText="1"/>
    </xf>
    <xf numFmtId="0" fontId="1" fillId="0" borderId="19" xfId="0" applyFont="1" applyBorder="1" applyAlignment="1">
      <alignment vertical="center" wrapText="1"/>
    </xf>
    <xf numFmtId="0" fontId="1" fillId="0" borderId="14" xfId="0" applyFont="1" applyBorder="1">
      <alignment vertical="top" wrapText="1"/>
    </xf>
    <xf numFmtId="0" fontId="1" fillId="0" borderId="0" xfId="0" applyFont="1" applyBorder="1">
      <alignment vertical="top" wrapText="1"/>
    </xf>
    <xf numFmtId="0" fontId="1" fillId="0" borderId="15" xfId="0" applyFont="1" applyBorder="1">
      <alignment vertical="top" wrapText="1"/>
    </xf>
    <xf numFmtId="0" fontId="0" fillId="0" borderId="14" xfId="0" applyBorder="1">
      <alignment vertical="top" wrapText="1"/>
    </xf>
    <xf numFmtId="0" fontId="0" fillId="0" borderId="0" xfId="0" applyBorder="1">
      <alignment vertical="top" wrapText="1"/>
    </xf>
    <xf numFmtId="0" fontId="0" fillId="0" borderId="15" xfId="0" applyBorder="1">
      <alignment vertical="top" wrapText="1"/>
    </xf>
    <xf numFmtId="0" fontId="0" fillId="0" borderId="16" xfId="0" applyBorder="1">
      <alignment vertical="top" wrapText="1"/>
    </xf>
    <xf numFmtId="0" fontId="0" fillId="0" borderId="20" xfId="0" applyBorder="1">
      <alignment vertical="top" wrapText="1"/>
    </xf>
    <xf numFmtId="0" fontId="0" fillId="0" borderId="17" xfId="0" applyBorder="1">
      <alignment vertical="top" wrapText="1"/>
    </xf>
    <xf numFmtId="0" fontId="2" fillId="0" borderId="1" xfId="0" applyNumberFormat="1" applyFont="1" applyFill="1" applyBorder="1" applyAlignment="1">
      <alignment vertical="center" wrapText="1"/>
    </xf>
    <xf numFmtId="164" fontId="6" fillId="0" borderId="1" xfId="0" applyNumberFormat="1" applyFont="1" applyFill="1" applyBorder="1" applyAlignment="1">
      <alignment vertical="center" wrapText="1"/>
    </xf>
    <xf numFmtId="0" fontId="4" fillId="0" borderId="1" xfId="0" applyNumberFormat="1" applyFont="1" applyFill="1" applyBorder="1" applyAlignment="1">
      <alignment vertical="center" wrapText="1"/>
    </xf>
    <xf numFmtId="0" fontId="4" fillId="0" borderId="1" xfId="0" applyNumberFormat="1" applyFont="1" applyFill="1" applyBorder="1" applyAlignment="1">
      <alignment horizontal="center" vertical="center" wrapText="1"/>
    </xf>
    <xf numFmtId="1" fontId="4" fillId="0" borderId="1" xfId="0" applyNumberFormat="1" applyFont="1" applyFill="1" applyBorder="1" applyAlignment="1">
      <alignment horizontal="left" vertical="center" wrapText="1"/>
    </xf>
    <xf numFmtId="0" fontId="14" fillId="0" borderId="1" xfId="0" applyNumberFormat="1" applyFont="1" applyFill="1" applyBorder="1" applyAlignment="1">
      <alignment vertical="center" wrapText="1"/>
    </xf>
    <xf numFmtId="0" fontId="20" fillId="0" borderId="1" xfId="0" applyNumberFormat="1" applyFont="1" applyFill="1" applyBorder="1" applyAlignment="1">
      <alignment vertical="center" wrapText="1"/>
    </xf>
    <xf numFmtId="0" fontId="3" fillId="0" borderId="1" xfId="0" applyNumberFormat="1" applyFont="1" applyFill="1" applyBorder="1" applyAlignment="1">
      <alignment horizontal="left" vertical="center" wrapText="1"/>
    </xf>
    <xf numFmtId="0" fontId="5" fillId="0" borderId="1" xfId="0" applyNumberFormat="1" applyFont="1" applyFill="1" applyBorder="1" applyAlignment="1">
      <alignment vertical="center" wrapText="1"/>
    </xf>
    <xf numFmtId="0" fontId="42" fillId="0" borderId="1" xfId="0" applyNumberFormat="1" applyFont="1" applyFill="1" applyBorder="1" applyAlignment="1">
      <alignment vertical="center" wrapText="1"/>
    </xf>
    <xf numFmtId="0" fontId="16" fillId="0" borderId="0" xfId="1"/>
    <xf numFmtId="0" fontId="24" fillId="8" borderId="0" xfId="0" applyFont="1" applyFill="1" applyBorder="1" applyAlignment="1">
      <alignment wrapText="1"/>
    </xf>
    <xf numFmtId="0" fontId="24" fillId="0" borderId="0" xfId="0" applyFont="1" applyBorder="1" applyAlignment="1">
      <alignment wrapText="1"/>
    </xf>
    <xf numFmtId="0" fontId="4" fillId="4" borderId="1" xfId="0" applyNumberFormat="1" applyFont="1" applyFill="1" applyBorder="1" applyAlignment="1">
      <alignment horizontal="left" vertical="center" wrapText="1"/>
    </xf>
    <xf numFmtId="0" fontId="37" fillId="12" borderId="1" xfId="0" applyNumberFormat="1" applyFont="1" applyFill="1" applyBorder="1" applyAlignment="1">
      <alignment horizontal="center" vertical="center" wrapText="1"/>
    </xf>
    <xf numFmtId="0" fontId="24" fillId="0" borderId="1" xfId="0" applyNumberFormat="1" applyFont="1" applyBorder="1" applyAlignment="1">
      <alignment horizontal="center" vertical="center" wrapText="1"/>
    </xf>
    <xf numFmtId="0" fontId="0" fillId="13" borderId="1" xfId="0" applyNumberFormat="1" applyFill="1" applyBorder="1" applyAlignment="1">
      <alignment vertical="center" wrapText="1"/>
    </xf>
    <xf numFmtId="0" fontId="3" fillId="5" borderId="1" xfId="0" applyNumberFormat="1" applyFont="1" applyFill="1" applyBorder="1" applyAlignment="1">
      <alignment horizontal="left" vertical="center" wrapText="1"/>
    </xf>
    <xf numFmtId="0" fontId="43" fillId="2" borderId="1" xfId="0" applyNumberFormat="1" applyFont="1" applyFill="1" applyBorder="1" applyAlignment="1">
      <alignment horizontal="center" vertical="center" wrapText="1"/>
    </xf>
    <xf numFmtId="0" fontId="43" fillId="4" borderId="0" xfId="0" applyFont="1" applyFill="1">
      <alignment vertical="top" wrapText="1"/>
    </xf>
    <xf numFmtId="0" fontId="35" fillId="0" borderId="0" xfId="0" applyFont="1" applyAlignment="1">
      <alignment horizontal="left" vertical="top" wrapText="1"/>
    </xf>
    <xf numFmtId="165" fontId="35" fillId="0" borderId="0" xfId="0" applyNumberFormat="1" applyFont="1" applyAlignment="1">
      <alignment horizontal="left" vertical="top" wrapText="1"/>
    </xf>
    <xf numFmtId="0" fontId="0" fillId="0" borderId="1" xfId="0" applyBorder="1" applyAlignment="1">
      <alignment horizontal="left" vertical="top" wrapText="1"/>
    </xf>
    <xf numFmtId="0" fontId="1" fillId="0" borderId="11" xfId="0" applyFont="1" applyBorder="1" applyAlignment="1">
      <alignment horizontal="left" vertical="center" wrapText="1"/>
    </xf>
    <xf numFmtId="0" fontId="32" fillId="2" borderId="21" xfId="0" applyFont="1" applyFill="1" applyBorder="1" applyAlignment="1">
      <alignment horizontal="center" vertical="center" wrapText="1"/>
    </xf>
    <xf numFmtId="0" fontId="32" fillId="2" borderId="22" xfId="0" applyFont="1" applyFill="1" applyBorder="1" applyAlignment="1">
      <alignment horizontal="center" vertical="center" wrapText="1"/>
    </xf>
    <xf numFmtId="9" fontId="32" fillId="2" borderId="23" xfId="0" applyNumberFormat="1" applyFont="1" applyFill="1" applyBorder="1" applyAlignment="1">
      <alignment horizontal="center" vertical="center" wrapText="1"/>
    </xf>
    <xf numFmtId="0" fontId="32" fillId="2" borderId="23" xfId="0" applyFont="1" applyFill="1" applyBorder="1" applyAlignment="1">
      <alignment horizontal="center" vertical="center" wrapText="1"/>
    </xf>
    <xf numFmtId="0" fontId="24" fillId="0" borderId="24" xfId="0" applyFont="1" applyBorder="1" applyAlignment="1">
      <alignment vertical="center"/>
    </xf>
    <xf numFmtId="0" fontId="24" fillId="0" borderId="13" xfId="0" applyFont="1" applyBorder="1" applyAlignment="1">
      <alignment horizontal="center" vertical="center" wrapText="1"/>
    </xf>
    <xf numFmtId="9" fontId="24" fillId="0" borderId="25" xfId="0" applyNumberFormat="1" applyFont="1" applyBorder="1" applyAlignment="1">
      <alignment horizontal="center" vertical="center" wrapText="1"/>
    </xf>
    <xf numFmtId="0" fontId="24" fillId="0" borderId="26" xfId="0" applyFont="1" applyBorder="1" applyAlignment="1">
      <alignment vertical="center"/>
    </xf>
    <xf numFmtId="0" fontId="24" fillId="0" borderId="1" xfId="0" applyFont="1" applyBorder="1" applyAlignment="1">
      <alignment horizontal="center" vertical="center" wrapText="1"/>
    </xf>
    <xf numFmtId="9" fontId="24" fillId="0" borderId="27" xfId="0" applyNumberFormat="1" applyFont="1" applyBorder="1" applyAlignment="1">
      <alignment horizontal="center" vertical="center" wrapText="1"/>
    </xf>
    <xf numFmtId="0" fontId="24" fillId="0" borderId="26" xfId="0" applyFont="1" applyBorder="1" applyAlignment="1">
      <alignment vertical="center" wrapText="1"/>
    </xf>
    <xf numFmtId="0" fontId="24" fillId="0" borderId="28" xfId="0" applyFont="1" applyBorder="1" applyAlignment="1">
      <alignment vertical="center" wrapText="1"/>
    </xf>
    <xf numFmtId="0" fontId="24" fillId="0" borderId="11" xfId="0" applyFont="1" applyBorder="1" applyAlignment="1">
      <alignment horizontal="center" vertical="center" wrapText="1"/>
    </xf>
    <xf numFmtId="9" fontId="24" fillId="0" borderId="29" xfId="0" applyNumberFormat="1" applyFont="1" applyBorder="1" applyAlignment="1">
      <alignment horizontal="center" vertical="center" wrapText="1"/>
    </xf>
    <xf numFmtId="0" fontId="12" fillId="4" borderId="30" xfId="0" applyFont="1" applyFill="1" applyBorder="1" applyAlignment="1">
      <alignment horizontal="center" vertical="center" wrapText="1"/>
    </xf>
    <xf numFmtId="0" fontId="12" fillId="4" borderId="31" xfId="0" applyFont="1" applyFill="1" applyBorder="1" applyAlignment="1">
      <alignment horizontal="center" vertical="center" wrapText="1"/>
    </xf>
    <xf numFmtId="0" fontId="12" fillId="4" borderId="32" xfId="0" applyFont="1" applyFill="1" applyBorder="1" applyAlignment="1">
      <alignment horizontal="center" vertical="center" wrapText="1"/>
    </xf>
    <xf numFmtId="0" fontId="0" fillId="14" borderId="1" xfId="0" applyFill="1" applyBorder="1">
      <alignment vertical="top" wrapText="1"/>
    </xf>
    <xf numFmtId="0" fontId="0" fillId="14" borderId="1" xfId="0" applyFill="1" applyBorder="1" applyAlignment="1">
      <alignment horizontal="left" vertical="top" wrapText="1"/>
    </xf>
    <xf numFmtId="0" fontId="12" fillId="4" borderId="1" xfId="0" applyFont="1" applyFill="1" applyBorder="1" applyAlignment="1">
      <alignment horizontal="center" vertical="center" wrapText="1"/>
    </xf>
    <xf numFmtId="0" fontId="20" fillId="4" borderId="1" xfId="0" applyFont="1" applyFill="1" applyBorder="1" applyAlignment="1">
      <alignment horizontal="left" vertical="top" wrapText="1"/>
    </xf>
    <xf numFmtId="0" fontId="0" fillId="4" borderId="1" xfId="0" applyFill="1" applyBorder="1" applyAlignment="1">
      <alignment horizontal="left" vertical="top" wrapText="1"/>
    </xf>
    <xf numFmtId="0" fontId="20" fillId="4" borderId="1" xfId="0" applyFont="1" applyFill="1" applyBorder="1">
      <alignment vertical="top" wrapText="1"/>
    </xf>
    <xf numFmtId="0" fontId="12" fillId="4" borderId="1" xfId="0" applyFont="1" applyFill="1" applyBorder="1">
      <alignment vertical="top" wrapText="1"/>
    </xf>
    <xf numFmtId="0" fontId="0" fillId="0" borderId="33" xfId="0" applyBorder="1" applyAlignment="1">
      <alignment horizontal="left" vertical="top" wrapText="1"/>
    </xf>
    <xf numFmtId="0" fontId="12" fillId="4" borderId="33" xfId="0" applyFont="1" applyFill="1" applyBorder="1" applyAlignment="1">
      <alignment horizontal="center" vertical="center" wrapText="1"/>
    </xf>
    <xf numFmtId="0" fontId="0" fillId="0" borderId="33" xfId="0" applyBorder="1">
      <alignment vertical="top" wrapText="1"/>
    </xf>
    <xf numFmtId="0" fontId="0" fillId="14" borderId="33" xfId="0" applyFill="1" applyBorder="1" applyAlignment="1">
      <alignment horizontal="left" vertical="top" wrapText="1"/>
    </xf>
    <xf numFmtId="0" fontId="12" fillId="4" borderId="34"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12" fillId="4" borderId="27" xfId="0" applyFont="1" applyFill="1" applyBorder="1" applyAlignment="1">
      <alignment horizontal="center" vertical="center" wrapText="1"/>
    </xf>
    <xf numFmtId="0" fontId="32" fillId="0" borderId="14" xfId="0" applyFont="1" applyBorder="1" applyAlignment="1">
      <alignment vertical="center" wrapText="1"/>
    </xf>
    <xf numFmtId="0" fontId="32" fillId="0" borderId="0" xfId="0" applyFont="1" applyBorder="1" applyAlignment="1">
      <alignment vertical="center" wrapText="1"/>
    </xf>
    <xf numFmtId="0" fontId="24" fillId="0" borderId="0" xfId="0" applyFont="1" applyFill="1" applyBorder="1" applyAlignment="1">
      <alignment horizontal="left" vertical="center"/>
    </xf>
    <xf numFmtId="0" fontId="32" fillId="0" borderId="35" xfId="0" applyFont="1" applyFill="1" applyBorder="1" applyAlignment="1">
      <alignment vertical="center" wrapText="1"/>
    </xf>
    <xf numFmtId="0" fontId="37" fillId="15" borderId="35" xfId="0" applyFont="1" applyFill="1" applyBorder="1" applyAlignment="1">
      <alignment horizontal="center" vertical="center" wrapText="1"/>
    </xf>
    <xf numFmtId="0" fontId="8" fillId="16" borderId="35" xfId="0" applyNumberFormat="1" applyFont="1" applyFill="1" applyBorder="1" applyAlignment="1">
      <alignment horizontal="center" vertical="center" wrapText="1"/>
    </xf>
    <xf numFmtId="0" fontId="0" fillId="16" borderId="34" xfId="0" applyFill="1" applyBorder="1" applyAlignment="1">
      <alignment horizontal="left" vertical="top" wrapText="1"/>
    </xf>
    <xf numFmtId="0" fontId="0" fillId="16" borderId="34" xfId="0" applyFill="1" applyBorder="1">
      <alignment vertical="top" wrapText="1"/>
    </xf>
    <xf numFmtId="0" fontId="0" fillId="16" borderId="36" xfId="0" applyFill="1" applyBorder="1" applyAlignment="1">
      <alignment horizontal="left" vertical="top" wrapText="1"/>
    </xf>
    <xf numFmtId="0" fontId="13" fillId="4" borderId="33" xfId="0" applyNumberFormat="1" applyFont="1" applyFill="1" applyBorder="1" applyAlignment="1">
      <alignment horizontal="center" vertical="center" wrapText="1"/>
    </xf>
    <xf numFmtId="1" fontId="15" fillId="2" borderId="33" xfId="0" applyNumberFormat="1" applyFont="1" applyFill="1" applyBorder="1" applyAlignment="1">
      <alignment vertical="center" wrapText="1"/>
    </xf>
    <xf numFmtId="0" fontId="15" fillId="2" borderId="33" xfId="0" applyNumberFormat="1" applyFont="1" applyFill="1" applyBorder="1" applyAlignment="1">
      <alignment vertical="center" wrapText="1"/>
    </xf>
    <xf numFmtId="0" fontId="37" fillId="15" borderId="37" xfId="0" applyFont="1" applyFill="1" applyBorder="1" applyAlignment="1">
      <alignment horizontal="center" vertical="center" wrapText="1"/>
    </xf>
    <xf numFmtId="0" fontId="37" fillId="15" borderId="38" xfId="0" applyFont="1" applyFill="1" applyBorder="1" applyAlignment="1">
      <alignment horizontal="center" vertical="center" wrapText="1"/>
    </xf>
    <xf numFmtId="0" fontId="1" fillId="17" borderId="32" xfId="0" applyNumberFormat="1" applyFont="1" applyFill="1" applyBorder="1" applyAlignment="1">
      <alignment wrapText="1"/>
    </xf>
    <xf numFmtId="0" fontId="1" fillId="17" borderId="39" xfId="0" applyNumberFormat="1" applyFont="1" applyFill="1" applyBorder="1" applyAlignment="1">
      <alignment wrapText="1"/>
    </xf>
    <xf numFmtId="0" fontId="37" fillId="18" borderId="38" xfId="0" applyFont="1" applyFill="1" applyBorder="1" applyAlignment="1">
      <alignment horizontal="center" vertical="center" wrapText="1"/>
    </xf>
    <xf numFmtId="0" fontId="37" fillId="15" borderId="40" xfId="0" applyFont="1" applyFill="1" applyBorder="1" applyAlignment="1">
      <alignment horizontal="center" vertical="center" wrapText="1"/>
    </xf>
    <xf numFmtId="0" fontId="37" fillId="15" borderId="41" xfId="0" applyFont="1" applyFill="1" applyBorder="1" applyAlignment="1">
      <alignment horizontal="center" vertical="center" wrapText="1"/>
    </xf>
    <xf numFmtId="0" fontId="12" fillId="4" borderId="42" xfId="0" applyFont="1" applyFill="1" applyBorder="1" applyAlignment="1">
      <alignment horizontal="center" vertical="center" wrapText="1"/>
    </xf>
    <xf numFmtId="0" fontId="12" fillId="4" borderId="43" xfId="0" applyFont="1" applyFill="1" applyBorder="1" applyAlignment="1">
      <alignment horizontal="center" vertical="center" wrapText="1"/>
    </xf>
    <xf numFmtId="0" fontId="23" fillId="0" borderId="44" xfId="0" applyFont="1" applyBorder="1" applyAlignment="1">
      <alignment horizontal="center" vertical="center" wrapText="1"/>
    </xf>
    <xf numFmtId="0" fontId="23" fillId="0" borderId="45" xfId="0" applyFont="1" applyBorder="1" applyAlignment="1">
      <alignment horizontal="center" vertical="center" wrapText="1"/>
    </xf>
    <xf numFmtId="0" fontId="23" fillId="0" borderId="46" xfId="0" applyFont="1" applyBorder="1" applyAlignment="1">
      <alignment horizontal="center" vertical="center" wrapText="1"/>
    </xf>
    <xf numFmtId="0" fontId="23" fillId="0" borderId="47" xfId="0" applyFont="1" applyBorder="1" applyAlignment="1">
      <alignment horizontal="center" vertical="center" wrapText="1"/>
    </xf>
    <xf numFmtId="0" fontId="41" fillId="0" borderId="2" xfId="0" applyFont="1" applyBorder="1" applyAlignment="1">
      <alignment vertical="center" wrapText="1"/>
    </xf>
    <xf numFmtId="0" fontId="24" fillId="0" borderId="2" xfId="0" applyFont="1" applyBorder="1" applyAlignment="1">
      <alignment vertical="center" wrapText="1"/>
    </xf>
    <xf numFmtId="166" fontId="24" fillId="19" borderId="1" xfId="0" applyNumberFormat="1" applyFont="1" applyFill="1" applyBorder="1" applyAlignment="1">
      <alignment horizontal="left" vertical="top" wrapText="1"/>
    </xf>
    <xf numFmtId="0" fontId="24" fillId="20" borderId="1" xfId="0" applyFont="1" applyFill="1" applyBorder="1" applyAlignment="1">
      <alignment horizontal="left" vertical="top" wrapText="1"/>
    </xf>
    <xf numFmtId="0" fontId="24" fillId="21" borderId="1" xfId="0" applyFont="1" applyFill="1" applyBorder="1" applyAlignment="1">
      <alignment horizontal="left" vertical="top" wrapText="1"/>
    </xf>
    <xf numFmtId="0" fontId="24" fillId="22" borderId="1" xfId="0" applyFont="1" applyFill="1" applyBorder="1" applyAlignment="1">
      <alignment horizontal="left" vertical="top" wrapText="1"/>
    </xf>
    <xf numFmtId="0" fontId="24" fillId="23" borderId="1" xfId="0" applyFont="1" applyFill="1" applyBorder="1" applyAlignment="1">
      <alignment horizontal="left" vertical="top" wrapText="1"/>
    </xf>
    <xf numFmtId="1" fontId="24" fillId="24" borderId="1" xfId="0" applyNumberFormat="1" applyFont="1" applyFill="1" applyBorder="1" applyAlignment="1">
      <alignment horizontal="left" vertical="top" wrapText="1"/>
    </xf>
    <xf numFmtId="0" fontId="24" fillId="24" borderId="1" xfId="0" applyFont="1" applyFill="1" applyBorder="1" applyAlignment="1">
      <alignment horizontal="left" vertical="top" wrapText="1"/>
    </xf>
    <xf numFmtId="0" fontId="24" fillId="25" borderId="1" xfId="0" applyFont="1" applyFill="1" applyBorder="1" applyAlignment="1">
      <alignment horizontal="left" vertical="top" wrapText="1"/>
    </xf>
    <xf numFmtId="0" fontId="24" fillId="0" borderId="1" xfId="0" applyFont="1" applyBorder="1" applyAlignment="1">
      <alignment horizontal="left" vertical="top" wrapText="1"/>
    </xf>
    <xf numFmtId="0" fontId="24" fillId="26" borderId="1" xfId="0" applyFont="1" applyFill="1" applyBorder="1" applyAlignment="1">
      <alignment horizontal="left" vertical="top" wrapText="1"/>
    </xf>
    <xf numFmtId="0" fontId="32" fillId="27" borderId="1" xfId="0" applyFont="1" applyFill="1" applyBorder="1" applyAlignment="1">
      <alignment horizontal="left" vertical="top" wrapText="1"/>
    </xf>
    <xf numFmtId="0" fontId="32" fillId="21" borderId="1" xfId="0" applyFont="1" applyFill="1" applyBorder="1" applyAlignment="1">
      <alignment horizontal="left" vertical="top" wrapText="1"/>
    </xf>
    <xf numFmtId="1" fontId="24" fillId="22" borderId="1" xfId="0" applyNumberFormat="1" applyFont="1" applyFill="1" applyBorder="1" applyAlignment="1">
      <alignment horizontal="left" vertical="top" wrapText="1"/>
    </xf>
    <xf numFmtId="0" fontId="32" fillId="20" borderId="1" xfId="0" applyFont="1" applyFill="1" applyBorder="1" applyAlignment="1">
      <alignment horizontal="left" vertical="top" wrapText="1"/>
    </xf>
    <xf numFmtId="0" fontId="24" fillId="27" borderId="1" xfId="0" applyFont="1" applyFill="1" applyBorder="1" applyAlignment="1">
      <alignment horizontal="left" vertical="top" wrapText="1"/>
    </xf>
    <xf numFmtId="0" fontId="24" fillId="28" borderId="1" xfId="0" applyFont="1" applyFill="1" applyBorder="1" applyAlignment="1">
      <alignment horizontal="left" vertical="top" wrapText="1"/>
    </xf>
    <xf numFmtId="0" fontId="24" fillId="29" borderId="1" xfId="0" applyFont="1" applyFill="1" applyBorder="1" applyAlignment="1">
      <alignment horizontal="left" vertical="top" wrapText="1"/>
    </xf>
    <xf numFmtId="0" fontId="24" fillId="28" borderId="1" xfId="0" applyFont="1" applyFill="1" applyBorder="1" applyAlignment="1">
      <alignment horizontal="left" vertical="top"/>
    </xf>
    <xf numFmtId="0" fontId="24" fillId="26" borderId="1" xfId="0" applyFont="1" applyFill="1" applyBorder="1" applyAlignment="1">
      <alignment horizontal="left" vertical="top"/>
    </xf>
    <xf numFmtId="0" fontId="1" fillId="28" borderId="1" xfId="0" applyFont="1" applyFill="1" applyBorder="1" applyAlignment="1">
      <alignment horizontal="left" vertical="top" wrapText="1"/>
    </xf>
    <xf numFmtId="0" fontId="1" fillId="29" borderId="1" xfId="0" applyFont="1" applyFill="1" applyBorder="1" applyAlignment="1">
      <alignment horizontal="left" vertical="top" wrapText="1"/>
    </xf>
    <xf numFmtId="0" fontId="24" fillId="0" borderId="0" xfId="0" applyFont="1" applyFill="1">
      <alignment vertical="top" wrapText="1"/>
    </xf>
    <xf numFmtId="0" fontId="24" fillId="0" borderId="48" xfId="0" applyFont="1" applyFill="1" applyBorder="1">
      <alignment vertical="top" wrapText="1"/>
    </xf>
    <xf numFmtId="0" fontId="32" fillId="0" borderId="0" xfId="0" applyFont="1" applyFill="1" applyBorder="1">
      <alignment vertical="top" wrapText="1"/>
    </xf>
    <xf numFmtId="1" fontId="24" fillId="0" borderId="0" xfId="0" applyNumberFormat="1" applyFont="1" applyFill="1">
      <alignment vertical="top" wrapText="1"/>
    </xf>
    <xf numFmtId="0" fontId="24" fillId="0" borderId="6" xfId="0" applyFont="1" applyFill="1" applyBorder="1">
      <alignment vertical="top" wrapText="1"/>
    </xf>
    <xf numFmtId="0" fontId="1" fillId="0" borderId="0" xfId="0" applyFont="1">
      <alignment vertical="top" wrapText="1"/>
    </xf>
    <xf numFmtId="0" fontId="1" fillId="23" borderId="1" xfId="0" applyFont="1" applyFill="1" applyBorder="1" applyAlignment="1">
      <alignment horizontal="left" vertical="top" wrapText="1"/>
    </xf>
    <xf numFmtId="1" fontId="1" fillId="29" borderId="1" xfId="0" applyNumberFormat="1" applyFont="1" applyFill="1" applyBorder="1" applyAlignment="1">
      <alignment horizontal="left" vertical="top" wrapText="1"/>
    </xf>
    <xf numFmtId="0" fontId="1" fillId="25" borderId="1" xfId="0" applyFont="1" applyFill="1" applyBorder="1" applyAlignment="1">
      <alignment horizontal="left" vertical="top" wrapText="1"/>
    </xf>
    <xf numFmtId="1" fontId="1" fillId="0" borderId="0" xfId="0" applyNumberFormat="1" applyFont="1">
      <alignment vertical="top" wrapText="1"/>
    </xf>
    <xf numFmtId="0" fontId="32" fillId="0" borderId="1" xfId="0" applyFont="1" applyBorder="1" applyAlignment="1">
      <alignment horizontal="left" vertical="top" wrapText="1"/>
    </xf>
    <xf numFmtId="0" fontId="32" fillId="26" borderId="1" xfId="0" applyFont="1" applyFill="1" applyBorder="1" applyAlignment="1">
      <alignment horizontal="left" vertical="top" wrapText="1"/>
    </xf>
    <xf numFmtId="0" fontId="32" fillId="22" borderId="1" xfId="0" applyFont="1" applyFill="1" applyBorder="1" applyAlignment="1">
      <alignment horizontal="left" vertical="top" wrapText="1"/>
    </xf>
    <xf numFmtId="1" fontId="32" fillId="22" borderId="1" xfId="0" applyNumberFormat="1" applyFont="1" applyFill="1" applyBorder="1" applyAlignment="1">
      <alignment horizontal="left" vertical="top" wrapText="1"/>
    </xf>
    <xf numFmtId="0" fontId="32" fillId="19" borderId="1" xfId="0" applyFont="1" applyFill="1" applyBorder="1" applyAlignment="1">
      <alignment horizontal="left" vertical="top" wrapText="1"/>
    </xf>
    <xf numFmtId="0" fontId="17" fillId="0" borderId="0" xfId="0" applyFont="1">
      <alignment vertical="top" wrapText="1"/>
    </xf>
    <xf numFmtId="1" fontId="24" fillId="27" borderId="1" xfId="0" applyNumberFormat="1" applyFont="1" applyFill="1" applyBorder="1" applyAlignment="1">
      <alignment horizontal="left" vertical="top" wrapText="1"/>
    </xf>
    <xf numFmtId="0" fontId="0" fillId="0" borderId="0" xfId="0" applyFill="1">
      <alignment vertical="top" wrapText="1"/>
    </xf>
    <xf numFmtId="0" fontId="0" fillId="0" borderId="26" xfId="0" applyBorder="1" applyAlignment="1">
      <alignment horizontal="center" vertical="center" wrapText="1"/>
    </xf>
    <xf numFmtId="0" fontId="0" fillId="0" borderId="1" xfId="0" applyBorder="1" applyAlignment="1">
      <alignment horizontal="center" vertical="center" wrapText="1"/>
    </xf>
    <xf numFmtId="0" fontId="0" fillId="0" borderId="26" xfId="0" applyFill="1" applyBorder="1" applyAlignment="1">
      <alignment horizontal="center" vertical="center" wrapText="1"/>
    </xf>
    <xf numFmtId="0" fontId="0" fillId="0" borderId="1" xfId="0" applyFill="1" applyBorder="1" applyAlignment="1">
      <alignment horizontal="center" vertical="center" wrapText="1"/>
    </xf>
    <xf numFmtId="0" fontId="0" fillId="0" borderId="49" xfId="0" applyFill="1" applyBorder="1" applyAlignment="1">
      <alignment horizontal="center" vertical="center" wrapText="1"/>
    </xf>
    <xf numFmtId="0" fontId="15" fillId="30" borderId="27" xfId="0" applyFont="1" applyFill="1" applyBorder="1" applyAlignment="1">
      <alignment horizontal="center" vertical="center" wrapText="1"/>
    </xf>
    <xf numFmtId="0" fontId="0" fillId="30" borderId="27"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1" xfId="0" applyFill="1" applyBorder="1">
      <alignment vertical="top" wrapText="1"/>
    </xf>
    <xf numFmtId="0" fontId="15" fillId="30" borderId="27" xfId="0" applyFont="1" applyFill="1" applyBorder="1">
      <alignment vertical="top" wrapText="1"/>
    </xf>
    <xf numFmtId="0" fontId="24" fillId="3" borderId="1" xfId="0" applyNumberFormat="1" applyFont="1" applyFill="1" applyBorder="1" applyAlignment="1" applyProtection="1">
      <alignment horizontal="center" vertical="center" wrapText="1"/>
      <protection locked="0"/>
    </xf>
    <xf numFmtId="1" fontId="24" fillId="3" borderId="1" xfId="0" applyNumberFormat="1" applyFont="1" applyFill="1" applyBorder="1" applyAlignment="1" applyProtection="1">
      <alignment horizontal="center" vertical="center" wrapText="1"/>
      <protection locked="0"/>
    </xf>
    <xf numFmtId="0" fontId="3" fillId="3" borderId="1" xfId="0" applyNumberFormat="1" applyFont="1" applyFill="1" applyBorder="1" applyAlignment="1" applyProtection="1">
      <alignment horizontal="left" vertical="center" wrapText="1"/>
      <protection locked="0"/>
    </xf>
    <xf numFmtId="0" fontId="24" fillId="3" borderId="1" xfId="0" applyNumberFormat="1" applyFont="1" applyFill="1" applyBorder="1" applyAlignment="1" applyProtection="1">
      <alignment horizontal="left" vertical="center" wrapText="1"/>
      <protection locked="0"/>
    </xf>
    <xf numFmtId="1" fontId="3" fillId="3" borderId="1" xfId="0" applyNumberFormat="1" applyFont="1" applyFill="1" applyBorder="1" applyAlignment="1" applyProtection="1">
      <alignment vertical="center" wrapText="1"/>
      <protection locked="0"/>
    </xf>
    <xf numFmtId="1" fontId="24" fillId="3" borderId="1" xfId="0" applyNumberFormat="1" applyFont="1" applyFill="1" applyBorder="1" applyAlignment="1" applyProtection="1">
      <alignment vertical="center" wrapText="1"/>
      <protection locked="0"/>
    </xf>
    <xf numFmtId="0" fontId="3" fillId="3" borderId="1" xfId="0" applyNumberFormat="1" applyFont="1" applyFill="1" applyBorder="1" applyAlignment="1" applyProtection="1">
      <alignment vertical="center" wrapText="1"/>
      <protection locked="0"/>
    </xf>
    <xf numFmtId="0" fontId="1" fillId="3" borderId="1" xfId="0" applyNumberFormat="1" applyFont="1" applyFill="1" applyBorder="1" applyAlignment="1" applyProtection="1">
      <alignment vertical="center" wrapText="1"/>
      <protection locked="0"/>
    </xf>
    <xf numFmtId="0" fontId="3" fillId="8" borderId="1" xfId="0" applyFont="1" applyFill="1" applyBorder="1" applyAlignment="1" applyProtection="1">
      <alignment vertical="center" wrapText="1"/>
      <protection locked="0"/>
    </xf>
    <xf numFmtId="0" fontId="1" fillId="8" borderId="1" xfId="0" applyFont="1" applyFill="1" applyBorder="1" applyAlignment="1" applyProtection="1">
      <alignment vertical="center" wrapText="1"/>
      <protection locked="0"/>
    </xf>
    <xf numFmtId="1" fontId="3" fillId="3" borderId="1" xfId="0" applyNumberFormat="1" applyFont="1" applyFill="1" applyBorder="1" applyAlignment="1" applyProtection="1">
      <alignment horizontal="left" vertical="center" wrapText="1"/>
      <protection locked="0"/>
    </xf>
    <xf numFmtId="1" fontId="24" fillId="3" borderId="1" xfId="0" applyNumberFormat="1" applyFont="1" applyFill="1" applyBorder="1" applyProtection="1">
      <alignment vertical="top" wrapText="1"/>
      <protection locked="0"/>
    </xf>
    <xf numFmtId="1" fontId="34" fillId="3" borderId="1" xfId="0" applyNumberFormat="1" applyFont="1" applyFill="1" applyBorder="1" applyAlignment="1" applyProtection="1">
      <alignment vertical="center" wrapText="1"/>
      <protection locked="0"/>
    </xf>
    <xf numFmtId="0" fontId="53" fillId="38" borderId="1" xfId="0" applyFont="1" applyFill="1" applyBorder="1" applyAlignment="1">
      <alignment horizontal="left" vertical="top" wrapText="1"/>
    </xf>
    <xf numFmtId="0" fontId="53" fillId="38" borderId="33" xfId="0" applyFont="1" applyFill="1" applyBorder="1" applyAlignment="1">
      <alignment horizontal="left" vertical="top" wrapText="1"/>
    </xf>
    <xf numFmtId="0" fontId="53" fillId="38" borderId="1" xfId="0" applyFont="1" applyFill="1" applyBorder="1" applyAlignment="1">
      <alignment horizontal="center" vertical="center" wrapText="1"/>
    </xf>
    <xf numFmtId="0" fontId="53" fillId="38" borderId="27" xfId="0" applyFont="1" applyFill="1" applyBorder="1" applyAlignment="1">
      <alignment horizontal="center" vertical="center" wrapText="1"/>
    </xf>
    <xf numFmtId="0" fontId="53" fillId="38" borderId="1" xfId="0" applyFont="1" applyFill="1" applyBorder="1">
      <alignment vertical="top" wrapText="1"/>
    </xf>
    <xf numFmtId="0" fontId="54" fillId="38" borderId="27" xfId="0" applyFont="1" applyFill="1" applyBorder="1" applyAlignment="1">
      <alignment horizontal="center" vertical="center" wrapText="1"/>
    </xf>
    <xf numFmtId="0" fontId="53" fillId="38" borderId="2" xfId="0" applyFont="1" applyFill="1" applyBorder="1" applyAlignment="1">
      <alignment horizontal="center" vertical="center" wrapText="1"/>
    </xf>
    <xf numFmtId="0" fontId="53" fillId="38" borderId="50" xfId="0" applyFont="1" applyFill="1" applyBorder="1" applyAlignment="1">
      <alignment horizontal="center" vertical="center" wrapText="1"/>
    </xf>
    <xf numFmtId="0" fontId="53" fillId="38" borderId="51" xfId="0" applyFont="1" applyFill="1" applyBorder="1" applyAlignment="1">
      <alignment horizontal="center" vertical="center" wrapText="1"/>
    </xf>
    <xf numFmtId="0" fontId="16" fillId="0" borderId="18" xfId="14" applyBorder="1" applyAlignment="1">
      <alignment horizontal="left"/>
    </xf>
    <xf numFmtId="0" fontId="16" fillId="0" borderId="19" xfId="14" applyBorder="1" applyAlignment="1">
      <alignment horizontal="left"/>
    </xf>
    <xf numFmtId="0" fontId="39" fillId="5" borderId="1" xfId="15" applyFont="1" applyFill="1" applyBorder="1" applyAlignment="1">
      <alignment horizontal="left" vertical="center" wrapText="1"/>
    </xf>
    <xf numFmtId="0" fontId="1" fillId="0" borderId="1" xfId="0" applyFont="1" applyBorder="1" applyAlignment="1">
      <alignment horizontal="left" vertical="center" wrapText="1"/>
    </xf>
    <xf numFmtId="0" fontId="12" fillId="4" borderId="33" xfId="0" applyFont="1" applyFill="1" applyBorder="1" applyAlignment="1">
      <alignment horizontal="left" vertical="center" wrapText="1"/>
    </xf>
    <xf numFmtId="0" fontId="12" fillId="4" borderId="10" xfId="0" applyFont="1" applyFill="1" applyBorder="1" applyAlignment="1">
      <alignment horizontal="left" vertical="center" wrapText="1"/>
    </xf>
    <xf numFmtId="0" fontId="7" fillId="12" borderId="1" xfId="0" applyFont="1" applyFill="1" applyBorder="1" applyAlignment="1">
      <alignment horizontal="left" vertical="center" wrapText="1"/>
    </xf>
    <xf numFmtId="0" fontId="11" fillId="2" borderId="1" xfId="0" applyNumberFormat="1" applyFont="1" applyFill="1" applyBorder="1" applyAlignment="1">
      <alignment horizontal="left" vertical="center" wrapText="1"/>
    </xf>
    <xf numFmtId="0" fontId="47" fillId="10" borderId="33" xfId="0" applyFont="1" applyFill="1" applyBorder="1" applyAlignment="1">
      <alignment horizontal="center" vertical="center" wrapText="1"/>
    </xf>
    <xf numFmtId="0" fontId="47" fillId="10" borderId="10" xfId="0" applyFont="1" applyFill="1" applyBorder="1" applyAlignment="1">
      <alignment horizontal="center" vertical="center" wrapText="1"/>
    </xf>
    <xf numFmtId="0" fontId="1" fillId="0" borderId="52" xfId="0" applyFont="1" applyBorder="1" applyAlignment="1">
      <alignment vertical="center" wrapText="1"/>
    </xf>
    <xf numFmtId="0" fontId="17" fillId="0" borderId="33" xfId="0" applyFont="1" applyBorder="1" applyAlignment="1">
      <alignment horizontal="left" vertical="top" wrapText="1"/>
    </xf>
    <xf numFmtId="0" fontId="17" fillId="0" borderId="10" xfId="0" applyFont="1" applyBorder="1" applyAlignment="1">
      <alignment horizontal="left" vertical="top" wrapText="1"/>
    </xf>
    <xf numFmtId="0" fontId="39" fillId="5" borderId="1" xfId="0" applyFont="1" applyFill="1" applyBorder="1" applyAlignment="1">
      <alignment horizontal="left" vertical="center" wrapText="1"/>
    </xf>
    <xf numFmtId="0" fontId="24" fillId="0" borderId="1" xfId="0" applyFont="1" applyBorder="1" applyAlignment="1">
      <alignment horizontal="left" vertical="center" wrapText="1"/>
    </xf>
    <xf numFmtId="0" fontId="4" fillId="4" borderId="1" xfId="0" applyNumberFormat="1" applyFont="1" applyFill="1" applyBorder="1" applyAlignment="1">
      <alignment horizontal="left" vertical="center" wrapText="1"/>
    </xf>
    <xf numFmtId="0" fontId="3" fillId="3" borderId="1" xfId="0" applyNumberFormat="1" applyFont="1" applyFill="1" applyBorder="1" applyAlignment="1" applyProtection="1">
      <alignment horizontal="left" vertical="center" wrapText="1"/>
      <protection locked="0"/>
    </xf>
    <xf numFmtId="0" fontId="3" fillId="3" borderId="1" xfId="0" applyNumberFormat="1" applyFont="1" applyFill="1" applyBorder="1" applyAlignment="1">
      <alignment horizontal="left" vertical="center" wrapText="1"/>
    </xf>
    <xf numFmtId="0" fontId="24" fillId="3" borderId="1" xfId="0" applyNumberFormat="1" applyFont="1" applyFill="1" applyBorder="1" applyAlignment="1" applyProtection="1">
      <alignment horizontal="left" vertical="center" wrapText="1"/>
      <protection locked="0"/>
    </xf>
    <xf numFmtId="0" fontId="14" fillId="5" borderId="1" xfId="0" applyNumberFormat="1" applyFont="1" applyFill="1" applyBorder="1" applyAlignment="1">
      <alignment horizontal="left" vertical="center" wrapText="1"/>
    </xf>
    <xf numFmtId="0" fontId="14" fillId="5" borderId="33" xfId="0" applyNumberFormat="1" applyFont="1" applyFill="1" applyBorder="1" applyAlignment="1">
      <alignment horizontal="left" vertical="center" wrapText="1"/>
    </xf>
    <xf numFmtId="0" fontId="4" fillId="4" borderId="33" xfId="0" applyNumberFormat="1" applyFont="1" applyFill="1" applyBorder="1" applyAlignment="1">
      <alignment horizontal="left" vertical="center" wrapText="1"/>
    </xf>
    <xf numFmtId="0" fontId="4" fillId="4" borderId="10" xfId="0" applyNumberFormat="1" applyFont="1" applyFill="1" applyBorder="1" applyAlignment="1">
      <alignment horizontal="left" vertical="center" wrapText="1"/>
    </xf>
    <xf numFmtId="0" fontId="37" fillId="32" borderId="53" xfId="0" applyFont="1" applyFill="1" applyBorder="1" applyAlignment="1">
      <alignment horizontal="left" vertical="center" wrapText="1"/>
    </xf>
    <xf numFmtId="0" fontId="43" fillId="0" borderId="3" xfId="0" applyFont="1" applyBorder="1">
      <alignment vertical="top" wrapText="1"/>
    </xf>
    <xf numFmtId="0" fontId="24" fillId="8" borderId="33" xfId="0" applyFont="1" applyFill="1" applyBorder="1" applyAlignment="1" applyProtection="1">
      <alignment vertical="center" wrapText="1"/>
      <protection locked="0"/>
    </xf>
    <xf numFmtId="0" fontId="24" fillId="8" borderId="10" xfId="0" applyFont="1" applyFill="1" applyBorder="1" applyAlignment="1">
      <alignment vertical="center" wrapText="1"/>
    </xf>
    <xf numFmtId="0" fontId="4" fillId="4" borderId="33" xfId="0" applyNumberFormat="1" applyFont="1" applyFill="1" applyBorder="1" applyAlignment="1">
      <alignment horizontal="center" vertical="center" wrapText="1"/>
    </xf>
    <xf numFmtId="0" fontId="4" fillId="4" borderId="10" xfId="0" applyNumberFormat="1" applyFont="1" applyFill="1" applyBorder="1" applyAlignment="1">
      <alignment horizontal="center" vertical="center" wrapText="1"/>
    </xf>
    <xf numFmtId="0" fontId="3" fillId="0" borderId="33" xfId="0" applyNumberFormat="1" applyFont="1" applyFill="1" applyBorder="1" applyAlignment="1" applyProtection="1">
      <alignment horizontal="left" vertical="center" wrapText="1"/>
      <protection locked="0"/>
    </xf>
    <xf numFmtId="0" fontId="3" fillId="0" borderId="52" xfId="0" applyNumberFormat="1" applyFont="1" applyFill="1" applyBorder="1" applyAlignment="1">
      <alignment horizontal="left" vertical="center" wrapText="1"/>
    </xf>
    <xf numFmtId="0" fontId="3" fillId="0" borderId="10" xfId="0" applyNumberFormat="1" applyFont="1" applyFill="1" applyBorder="1" applyAlignment="1">
      <alignment horizontal="left" vertical="center" wrapText="1"/>
    </xf>
    <xf numFmtId="0" fontId="24" fillId="0" borderId="33" xfId="0" applyNumberFormat="1" applyFont="1" applyFill="1" applyBorder="1" applyAlignment="1" applyProtection="1">
      <alignment horizontal="left" vertical="center" wrapText="1"/>
      <protection locked="0"/>
    </xf>
    <xf numFmtId="0" fontId="7" fillId="10" borderId="1" xfId="0" applyNumberFormat="1" applyFont="1" applyFill="1" applyBorder="1" applyAlignment="1">
      <alignment horizontal="left" vertical="center" wrapText="1"/>
    </xf>
    <xf numFmtId="0" fontId="48" fillId="2" borderId="1" xfId="0" applyNumberFormat="1" applyFont="1" applyFill="1" applyBorder="1" applyAlignment="1">
      <alignment horizontal="left" vertical="center" wrapText="1"/>
    </xf>
    <xf numFmtId="164" fontId="25" fillId="3" borderId="1" xfId="0" applyNumberFormat="1" applyFont="1" applyFill="1" applyBorder="1" applyAlignment="1" applyProtection="1">
      <alignment horizontal="left" vertical="center" wrapText="1"/>
      <protection locked="0"/>
    </xf>
    <xf numFmtId="164" fontId="14" fillId="3" borderId="1" xfId="0" applyNumberFormat="1" applyFont="1" applyFill="1" applyBorder="1" applyAlignment="1">
      <alignment horizontal="left" vertical="center" wrapText="1"/>
    </xf>
    <xf numFmtId="0" fontId="24" fillId="0" borderId="1" xfId="0" applyNumberFormat="1" applyFont="1" applyFill="1" applyBorder="1" applyAlignment="1" applyProtection="1">
      <alignment horizontal="left" vertical="center" wrapText="1"/>
      <protection locked="0"/>
    </xf>
    <xf numFmtId="0" fontId="3" fillId="0" borderId="1" xfId="0" applyNumberFormat="1" applyFont="1" applyFill="1" applyBorder="1" applyAlignment="1">
      <alignment horizontal="left" vertical="center" wrapText="1"/>
    </xf>
    <xf numFmtId="0" fontId="3" fillId="0" borderId="1" xfId="0" applyNumberFormat="1" applyFont="1" applyFill="1" applyBorder="1" applyAlignment="1" applyProtection="1">
      <alignment horizontal="left" vertical="center" wrapText="1"/>
      <protection locked="0"/>
    </xf>
    <xf numFmtId="0" fontId="51" fillId="0" borderId="1" xfId="17" applyNumberFormat="1" applyFont="1" applyFill="1" applyBorder="1" applyAlignment="1" applyProtection="1">
      <alignment horizontal="left" vertical="center" wrapText="1"/>
      <protection locked="0"/>
    </xf>
    <xf numFmtId="0" fontId="20" fillId="31" borderId="1" xfId="0" applyNumberFormat="1" applyFont="1" applyFill="1" applyBorder="1" applyAlignment="1">
      <alignment horizontal="left" vertical="center" wrapText="1"/>
    </xf>
    <xf numFmtId="0" fontId="24" fillId="0" borderId="33" xfId="0" applyFont="1" applyBorder="1" applyAlignment="1">
      <alignment horizontal="center" vertical="center" wrapText="1"/>
    </xf>
    <xf numFmtId="0" fontId="24" fillId="0" borderId="10" xfId="0" applyFont="1" applyBorder="1" applyAlignment="1">
      <alignment horizontal="center" vertical="center" wrapText="1"/>
    </xf>
    <xf numFmtId="0" fontId="7" fillId="11" borderId="1" xfId="0" applyNumberFormat="1" applyFont="1" applyFill="1" applyBorder="1" applyAlignment="1">
      <alignment horizontal="left" vertical="center" wrapText="1"/>
    </xf>
    <xf numFmtId="0" fontId="7" fillId="11" borderId="33" xfId="0" applyNumberFormat="1" applyFont="1" applyFill="1" applyBorder="1" applyAlignment="1">
      <alignment horizontal="left" vertical="center" wrapText="1"/>
    </xf>
    <xf numFmtId="0" fontId="1" fillId="0" borderId="1" xfId="0" applyFont="1" applyBorder="1" applyAlignment="1">
      <alignment vertical="center" wrapText="1"/>
    </xf>
    <xf numFmtId="0" fontId="24" fillId="0" borderId="33" xfId="0" applyFont="1" applyBorder="1" applyAlignment="1">
      <alignment horizontal="left" vertical="center" wrapText="1"/>
    </xf>
    <xf numFmtId="0" fontId="24" fillId="0" borderId="10" xfId="0" applyFont="1" applyBorder="1" applyAlignment="1">
      <alignment horizontal="left" vertical="center" wrapText="1"/>
    </xf>
    <xf numFmtId="0" fontId="4" fillId="4" borderId="18" xfId="0" applyNumberFormat="1" applyFont="1" applyFill="1" applyBorder="1" applyAlignment="1">
      <alignment horizontal="left" vertical="center" wrapText="1"/>
    </xf>
    <xf numFmtId="0" fontId="4" fillId="4" borderId="7" xfId="0" applyNumberFormat="1" applyFont="1" applyFill="1" applyBorder="1" applyAlignment="1">
      <alignment horizontal="left" vertical="center" wrapText="1"/>
    </xf>
    <xf numFmtId="0" fontId="14" fillId="5" borderId="16" xfId="0" applyNumberFormat="1" applyFont="1" applyFill="1" applyBorder="1" applyAlignment="1">
      <alignment horizontal="left" vertical="center" wrapText="1"/>
    </xf>
    <xf numFmtId="0" fontId="14" fillId="5" borderId="20" xfId="0" applyNumberFormat="1" applyFont="1" applyFill="1" applyBorder="1" applyAlignment="1">
      <alignment horizontal="left" vertical="center" wrapText="1"/>
    </xf>
    <xf numFmtId="165" fontId="24" fillId="0" borderId="1" xfId="0" applyNumberFormat="1" applyFont="1" applyFill="1" applyBorder="1" applyAlignment="1">
      <alignment horizontal="left" vertical="center"/>
    </xf>
    <xf numFmtId="0" fontId="24" fillId="0" borderId="1" xfId="0" applyFont="1" applyFill="1" applyBorder="1" applyAlignment="1">
      <alignment horizontal="left" vertical="center"/>
    </xf>
    <xf numFmtId="0" fontId="24" fillId="0" borderId="16" xfId="0" applyFont="1" applyBorder="1" applyAlignment="1">
      <alignment horizontal="center" vertical="center" wrapText="1"/>
    </xf>
    <xf numFmtId="0" fontId="24" fillId="0" borderId="17" xfId="0" applyFont="1" applyBorder="1" applyAlignment="1">
      <alignment horizontal="center" vertical="center" wrapText="1"/>
    </xf>
    <xf numFmtId="0" fontId="32" fillId="2" borderId="56" xfId="0" applyFont="1" applyFill="1" applyBorder="1" applyAlignment="1">
      <alignment horizontal="center" vertical="center" wrapText="1"/>
    </xf>
    <xf numFmtId="0" fontId="32" fillId="2" borderId="57" xfId="0" applyFont="1" applyFill="1" applyBorder="1" applyAlignment="1">
      <alignment horizontal="center" vertical="center" wrapText="1"/>
    </xf>
    <xf numFmtId="0" fontId="0" fillId="14" borderId="1" xfId="0" applyFill="1" applyBorder="1" applyAlignment="1">
      <alignment horizontal="left" vertical="top" wrapText="1"/>
    </xf>
    <xf numFmtId="0" fontId="0" fillId="14" borderId="33" xfId="0" applyFill="1" applyBorder="1" applyAlignment="1">
      <alignment horizontal="left" vertical="top" wrapText="1"/>
    </xf>
    <xf numFmtId="0" fontId="40" fillId="0" borderId="0" xfId="0" applyFont="1" applyAlignment="1">
      <alignment horizontal="center" vertical="center" wrapText="1"/>
    </xf>
    <xf numFmtId="0" fontId="23" fillId="33" borderId="47" xfId="0" applyFont="1" applyFill="1" applyBorder="1" applyAlignment="1">
      <alignment horizontal="left" vertical="center" wrapText="1"/>
    </xf>
    <xf numFmtId="0" fontId="23" fillId="33" borderId="54" xfId="0" applyFont="1" applyFill="1" applyBorder="1" applyAlignment="1">
      <alignment horizontal="left" vertical="center" wrapText="1"/>
    </xf>
    <xf numFmtId="0" fontId="23" fillId="33" borderId="55" xfId="0" applyFont="1" applyFill="1" applyBorder="1" applyAlignment="1">
      <alignment horizontal="left" vertical="center" wrapText="1"/>
    </xf>
    <xf numFmtId="0" fontId="24" fillId="0" borderId="18" xfId="0" applyFont="1" applyBorder="1" applyAlignment="1">
      <alignment horizontal="center" vertical="center" wrapText="1"/>
    </xf>
    <xf numFmtId="0" fontId="24" fillId="0" borderId="19" xfId="0" applyFont="1" applyBorder="1" applyAlignment="1">
      <alignment horizontal="center" vertical="center" wrapText="1"/>
    </xf>
    <xf numFmtId="0" fontId="32" fillId="2" borderId="56" xfId="0" applyNumberFormat="1" applyFont="1" applyFill="1" applyBorder="1" applyAlignment="1">
      <alignment horizontal="center" vertical="center" wrapText="1"/>
    </xf>
    <xf numFmtId="0" fontId="32" fillId="2" borderId="57" xfId="0" applyNumberFormat="1" applyFont="1" applyFill="1" applyBorder="1" applyAlignment="1">
      <alignment horizontal="center" vertical="center" wrapText="1"/>
    </xf>
    <xf numFmtId="0" fontId="32" fillId="0" borderId="47" xfId="0" applyFont="1" applyFill="1" applyBorder="1" applyAlignment="1">
      <alignment horizontal="left" vertical="center" wrapText="1"/>
    </xf>
    <xf numFmtId="0" fontId="32" fillId="0" borderId="54" xfId="0" applyFont="1" applyFill="1" applyBorder="1" applyAlignment="1">
      <alignment horizontal="left" vertical="center" wrapText="1"/>
    </xf>
    <xf numFmtId="0" fontId="32" fillId="0" borderId="55" xfId="0" applyFont="1" applyFill="1" applyBorder="1" applyAlignment="1">
      <alignment horizontal="left" vertical="center" wrapText="1"/>
    </xf>
    <xf numFmtId="0" fontId="20" fillId="4" borderId="0" xfId="0" applyFont="1" applyFill="1">
      <alignment vertical="top" wrapText="1"/>
    </xf>
    <xf numFmtId="0" fontId="20" fillId="4" borderId="1" xfId="0" applyFont="1" applyFill="1" applyBorder="1">
      <alignment vertical="top" wrapText="1"/>
    </xf>
    <xf numFmtId="0" fontId="53" fillId="38" borderId="1" xfId="0" applyFont="1" applyFill="1" applyBorder="1" applyAlignment="1">
      <alignment horizontal="left" vertical="top" wrapText="1"/>
    </xf>
    <xf numFmtId="0" fontId="53" fillId="38" borderId="33" xfId="0" applyFont="1" applyFill="1" applyBorder="1" applyAlignment="1">
      <alignment horizontal="left" vertical="top" wrapText="1"/>
    </xf>
    <xf numFmtId="0" fontId="12" fillId="4" borderId="1" xfId="0" applyFont="1" applyFill="1" applyBorder="1">
      <alignment vertical="top" wrapText="1"/>
    </xf>
    <xf numFmtId="0" fontId="1" fillId="0" borderId="1" xfId="0" applyFont="1" applyBorder="1" applyAlignment="1">
      <alignment horizontal="left" vertical="top" wrapText="1"/>
    </xf>
    <xf numFmtId="0" fontId="1" fillId="0" borderId="1" xfId="0" applyFont="1" applyBorder="1" applyAlignment="1">
      <alignment horizontal="center" vertical="top" wrapText="1"/>
    </xf>
    <xf numFmtId="165" fontId="1" fillId="0" borderId="1" xfId="0" applyNumberFormat="1" applyFont="1" applyBorder="1" applyAlignment="1">
      <alignment horizontal="left" vertical="top" wrapText="1"/>
    </xf>
    <xf numFmtId="165" fontId="0" fillId="0" borderId="1" xfId="0" applyNumberFormat="1" applyBorder="1" applyAlignment="1">
      <alignment horizontal="left" vertical="top" wrapText="1"/>
    </xf>
    <xf numFmtId="0" fontId="36" fillId="5" borderId="33" xfId="0" applyFont="1" applyFill="1" applyBorder="1" applyAlignment="1">
      <alignment horizontal="left" vertical="center" wrapText="1"/>
    </xf>
    <xf numFmtId="0" fontId="36" fillId="5" borderId="52" xfId="0" applyFont="1" applyFill="1" applyBorder="1" applyAlignment="1">
      <alignment horizontal="left" vertical="center" wrapText="1"/>
    </xf>
    <xf numFmtId="0" fontId="36" fillId="5" borderId="10" xfId="0" applyFont="1" applyFill="1" applyBorder="1" applyAlignment="1">
      <alignment horizontal="left" vertical="center" wrapText="1"/>
    </xf>
    <xf numFmtId="0" fontId="0" fillId="0" borderId="33" xfId="0" applyBorder="1" applyAlignment="1">
      <alignment horizontal="center" vertical="center" wrapText="1"/>
    </xf>
    <xf numFmtId="0" fontId="0" fillId="0" borderId="52" xfId="0" applyBorder="1" applyAlignment="1">
      <alignment horizontal="center" vertical="center" wrapText="1"/>
    </xf>
    <xf numFmtId="0" fontId="23" fillId="34" borderId="33" xfId="0" applyFont="1" applyFill="1" applyBorder="1" applyAlignment="1">
      <alignment horizontal="left" vertical="center"/>
    </xf>
    <xf numFmtId="0" fontId="23" fillId="34" borderId="10" xfId="0" applyFont="1" applyFill="1" applyBorder="1" applyAlignment="1">
      <alignment horizontal="left" vertical="center"/>
    </xf>
    <xf numFmtId="0" fontId="7" fillId="9" borderId="1" xfId="0" applyNumberFormat="1" applyFont="1" applyFill="1" applyBorder="1" applyAlignment="1">
      <alignment horizontal="left" vertical="center" wrapText="1"/>
    </xf>
    <xf numFmtId="0" fontId="7" fillId="9" borderId="33" xfId="0" applyNumberFormat="1" applyFont="1" applyFill="1" applyBorder="1" applyAlignment="1">
      <alignment horizontal="left" vertical="center" wrapText="1"/>
    </xf>
    <xf numFmtId="0" fontId="11" fillId="2" borderId="1" xfId="0" applyNumberFormat="1" applyFont="1" applyFill="1" applyBorder="1" applyAlignment="1">
      <alignment horizontal="center" vertical="center" wrapText="1"/>
    </xf>
    <xf numFmtId="0" fontId="1" fillId="0" borderId="1" xfId="0" applyFont="1" applyBorder="1" applyAlignment="1">
      <alignment horizontal="left" vertical="center"/>
    </xf>
    <xf numFmtId="0" fontId="8" fillId="0" borderId="1" xfId="0" applyFont="1" applyBorder="1" applyAlignment="1">
      <alignment horizontal="left" vertical="center" wrapText="1"/>
    </xf>
    <xf numFmtId="0" fontId="24" fillId="21" borderId="1" xfId="0" applyFont="1" applyFill="1" applyBorder="1" applyAlignment="1">
      <alignment horizontal="left" vertical="top" wrapText="1"/>
    </xf>
    <xf numFmtId="0" fontId="24" fillId="22" borderId="1" xfId="0" applyFont="1" applyFill="1" applyBorder="1" applyAlignment="1">
      <alignment horizontal="left" vertical="top" wrapText="1"/>
    </xf>
    <xf numFmtId="0" fontId="24" fillId="20" borderId="1" xfId="0" applyFont="1" applyFill="1" applyBorder="1" applyAlignment="1">
      <alignment horizontal="left" vertical="top" wrapText="1"/>
    </xf>
    <xf numFmtId="0" fontId="24" fillId="19" borderId="1" xfId="0" applyFont="1" applyFill="1" applyBorder="1" applyAlignment="1">
      <alignment horizontal="left" vertical="top"/>
    </xf>
    <xf numFmtId="0" fontId="7" fillId="35" borderId="16" xfId="0" applyNumberFormat="1" applyFont="1" applyFill="1" applyBorder="1" applyAlignment="1">
      <alignment horizontal="left" vertical="center" wrapText="1"/>
    </xf>
    <xf numFmtId="0" fontId="7" fillId="35" borderId="20" xfId="0" applyNumberFormat="1" applyFont="1" applyFill="1" applyBorder="1" applyAlignment="1">
      <alignment horizontal="left" vertical="center" wrapText="1"/>
    </xf>
    <xf numFmtId="0" fontId="4" fillId="4" borderId="33" xfId="0" applyNumberFormat="1" applyFont="1" applyFill="1" applyBorder="1" applyAlignment="1">
      <alignment vertical="center" wrapText="1"/>
    </xf>
    <xf numFmtId="0" fontId="4" fillId="4" borderId="10" xfId="0" applyNumberFormat="1" applyFont="1" applyFill="1" applyBorder="1" applyAlignment="1">
      <alignment vertical="center" wrapText="1"/>
    </xf>
    <xf numFmtId="0" fontId="44" fillId="36" borderId="33" xfId="0" applyFont="1" applyFill="1" applyBorder="1" applyAlignment="1">
      <alignment horizontal="left" vertical="center" wrapText="1"/>
    </xf>
    <xf numFmtId="0" fontId="44" fillId="36" borderId="52" xfId="0" applyFont="1" applyFill="1" applyBorder="1" applyAlignment="1">
      <alignment horizontal="left" vertical="center" wrapText="1"/>
    </xf>
    <xf numFmtId="0" fontId="44" fillId="36" borderId="10" xfId="0" applyFont="1" applyFill="1" applyBorder="1" applyAlignment="1">
      <alignment horizontal="left" vertical="center" wrapText="1"/>
    </xf>
    <xf numFmtId="0" fontId="46" fillId="37" borderId="33" xfId="0" applyFont="1" applyFill="1" applyBorder="1" applyAlignment="1">
      <alignment horizontal="left" vertical="center" wrapText="1"/>
    </xf>
    <xf numFmtId="0" fontId="46" fillId="37" borderId="52" xfId="0" applyFont="1" applyFill="1" applyBorder="1" applyAlignment="1">
      <alignment horizontal="left" vertical="center" wrapText="1"/>
    </xf>
    <xf numFmtId="0" fontId="46" fillId="37" borderId="10" xfId="0" applyFont="1" applyFill="1" applyBorder="1" applyAlignment="1">
      <alignment horizontal="left" vertical="center" wrapText="1"/>
    </xf>
    <xf numFmtId="0" fontId="24" fillId="8" borderId="1" xfId="0" applyFont="1" applyFill="1" applyBorder="1" applyAlignment="1" applyProtection="1">
      <alignment vertical="center" wrapText="1"/>
      <protection locked="0"/>
    </xf>
  </cellXfs>
  <cellStyles count="18">
    <cellStyle name="Followed Hyperlink" xfId="3" builtinId="9" hidden="1"/>
    <cellStyle name="Followed Hyperlink" xfId="5" builtinId="9" hidden="1"/>
    <cellStyle name="Followed Hyperlink" xfId="7" builtinId="9" hidden="1"/>
    <cellStyle name="Hyperlink" xfId="2" builtinId="8" hidden="1"/>
    <cellStyle name="Hyperlink" xfId="4" builtinId="8" hidden="1"/>
    <cellStyle name="Hyperlink" xfId="6" builtinId="8" hidden="1"/>
    <cellStyle name="Hyperlink" xfId="17" builtinId="8"/>
    <cellStyle name="Normal" xfId="0" builtinId="0"/>
    <cellStyle name="Normal 2" xfId="1" xr:uid="{00000000-0005-0000-0000-000006000000}"/>
    <cellStyle name="Normal 2 2" xfId="10" xr:uid="{00000000-0005-0000-0000-00000F000000}"/>
    <cellStyle name="Normal 2 2 2" xfId="14" xr:uid="{00000000-0005-0000-0000-000013000000}"/>
    <cellStyle name="Normal 2 3" xfId="13" xr:uid="{00000000-0005-0000-0000-000012000000}"/>
    <cellStyle name="Normal 3" xfId="8" xr:uid="{00000000-0005-0000-0000-00000D000000}"/>
    <cellStyle name="Normal 3 2" xfId="15" xr:uid="{00000000-0005-0000-0000-000014000000}"/>
    <cellStyle name="Normal 4" xfId="11" xr:uid="{00000000-0005-0000-0000-000010000000}"/>
    <cellStyle name="Normal 5" xfId="16" xr:uid="{00000000-0005-0000-0000-000015000000}"/>
    <cellStyle name="Percent 2" xfId="9" xr:uid="{00000000-0005-0000-0000-00000E000000}"/>
    <cellStyle name="Percent 3" xfId="12" xr:uid="{00000000-0005-0000-0000-000011000000}"/>
  </cellStyles>
  <dxfs count="215">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1"/>
      </font>
      <fill>
        <patternFill>
          <bgColor theme="7" tint="0.59993285927915285"/>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1" tint="4.9989318521683403E-2"/>
      </font>
      <fill>
        <patternFill>
          <bgColor theme="7" tint="0.59993285927915285"/>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numFmt numFmtId="165" formatCode="0;;;@"/>
    </dxf>
    <dxf>
      <font>
        <b val="0"/>
      </font>
    </dxf>
    <dxf>
      <font>
        <b val="0"/>
      </font>
    </dxf>
    <dxf>
      <font>
        <b val="0"/>
      </font>
    </dxf>
    <dxf>
      <font>
        <b val="0"/>
      </font>
    </dxf>
    <dxf>
      <font>
        <b val="0"/>
      </font>
    </dxf>
    <dxf>
      <font>
        <b val="0"/>
      </font>
    </dxf>
    <dxf>
      <font>
        <b val="0"/>
      </font>
    </dxf>
    <dxf>
      <font>
        <b val="0"/>
      </font>
    </dxf>
    <dxf>
      <font>
        <b val="0"/>
      </font>
    </dxf>
    <dxf>
      <font>
        <sz val="9"/>
      </font>
    </dxf>
    <dxf>
      <font>
        <sz val="9"/>
      </font>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strike val="0"/>
        <color theme="2"/>
      </font>
      <fill>
        <patternFill>
          <bgColor theme="2"/>
        </patternFill>
      </fill>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1"/>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rgb="FF0C0C0C"/>
      </font>
      <fill>
        <patternFill patternType="solid">
          <fgColor rgb="FFFFE598"/>
          <bgColor rgb="FFFFE598"/>
        </patternFill>
      </fill>
      <border>
        <left style="thin">
          <color rgb="FF000000"/>
        </left>
        <right style="thin">
          <color rgb="FF000000"/>
        </right>
        <top style="thin">
          <color rgb="FF000000"/>
        </top>
        <bottom style="thin">
          <color rgb="FF000000"/>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font>
    </dxf>
    <dxf>
      <font>
        <color theme="0"/>
      </font>
    </dxf>
    <dxf>
      <font>
        <color theme="0"/>
      </font>
    </dxf>
    <dxf>
      <font>
        <color theme="0"/>
      </font>
    </dxf>
    <dxf>
      <font>
        <color theme="0"/>
      </font>
    </dxf>
    <dxf>
      <font>
        <color theme="0"/>
      </font>
    </dxf>
    <dxf>
      <font>
        <strike/>
        <color theme="2" tint="-0.49995422223578601"/>
      </font>
    </dxf>
    <dxf>
      <font>
        <strike/>
        <color theme="2" tint="-0.49995422223578601"/>
      </font>
      <fill>
        <patternFill>
          <bgColor theme="2"/>
        </patternFill>
      </fill>
    </dxf>
    <dxf>
      <font>
        <strike/>
        <color theme="0" tint="-0.34995574816125979"/>
      </font>
    </dxf>
    <dxf>
      <font>
        <b val="0"/>
        <i/>
        <strike/>
        <color theme="2" tint="-9.9917600024414813E-2"/>
      </font>
      <fill>
        <patternFill>
          <bgColor theme="2"/>
        </patternFill>
      </fill>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b val="0"/>
        <i/>
        <color theme="1" tint="0.49995422223578601"/>
      </font>
    </dxf>
    <dxf>
      <font>
        <b val="0"/>
        <i/>
        <color theme="1" tint="0.49995422223578601"/>
      </font>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0" tint="-0.14993743705557422"/>
      </font>
      <fill>
        <patternFill>
          <bgColor theme="0" tint="-0.14993743705557422"/>
        </patternFill>
      </fill>
      <border>
        <left style="thin">
          <color auto="1"/>
        </left>
        <right style="thin">
          <color auto="1"/>
        </right>
        <top style="thin">
          <color auto="1"/>
        </top>
        <bottom style="thin">
          <color auto="1"/>
        </bottom>
      </border>
    </dxf>
    <dxf>
      <font>
        <color theme="7" tint="-0.24991607409894101"/>
      </font>
      <fill>
        <patternFill>
          <bgColor theme="1" tint="4.9989318521683403E-2"/>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
      <font>
        <color theme="7" tint="-0.24991607409894101"/>
      </font>
      <fill>
        <patternFill>
          <bgColor theme="1"/>
        </patternFill>
      </fill>
      <border>
        <left style="thin">
          <color auto="1"/>
        </left>
        <right style="thin">
          <color auto="1"/>
        </right>
        <top style="thin">
          <color auto="1"/>
        </top>
        <bottom style="thin">
          <color auto="1"/>
        </bottom>
      </border>
    </dxf>
  </dxfs>
  <tableStyles count="0" defaultPivotStyle="PivotStyleMedium7"/>
  <colors>
    <indexedColors>
      <rgbColor rgb="00000000"/>
      <rgbColor rgb="00FFFFFF"/>
      <rgbColor rgb="00FF0000"/>
      <rgbColor rgb="0000FF00"/>
      <rgbColor rgb="000000FF"/>
      <rgbColor rgb="00FFFF00"/>
      <rgbColor rgb="00FF00FF"/>
      <rgbColor rgb="0000FFFF"/>
      <rgbColor rgb="00000000"/>
      <rgbColor rgb="00FFF0C2"/>
      <rgbColor rgb="0068070C"/>
      <rgbColor rgb="00AAAAAA"/>
      <rgbColor rgb="007F0424"/>
      <rgbColor rgb="00F3E4B5"/>
      <rgbColor rgb="000563C1"/>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vert="horz"/>
          <a:lstStyle/>
          <a:p>
            <a:pPr algn="ctr">
              <a:defRPr/>
            </a:pPr>
            <a:r>
              <a:rPr lang="en-US" sz="1400" b="1" i="0" u="none" baseline="0">
                <a:solidFill>
                  <a:schemeClr val="tx1">
                    <a:lumMod val="65000"/>
                    <a:lumOff val="35000"/>
                  </a:schemeClr>
                </a:solidFill>
                <a:latin typeface="+mn-lt"/>
                <a:ea typeface="+mn-ea"/>
                <a:cs typeface="+mn-cs"/>
              </a:rPr>
              <a:t>Subsection Scores</a:t>
            </a:r>
          </a:p>
        </c:rich>
      </c:tx>
      <c:layout>
        <c:manualLayout>
          <c:xMode val="edge"/>
          <c:yMode val="edge"/>
          <c:x val="0.38150000000000001"/>
          <c:y val="1.525E-2"/>
        </c:manualLayout>
      </c:layout>
      <c:overlay val="0"/>
      <c:spPr>
        <a:noFill/>
        <a:ln w="9525">
          <a:noFill/>
        </a:ln>
      </c:spPr>
    </c:title>
    <c:autoTitleDeleted val="0"/>
    <c:view3D>
      <c:rotX val="15"/>
      <c:rotY val="20"/>
      <c:depthPercent val="100"/>
      <c:rAngAx val="0"/>
    </c:view3D>
    <c:floor>
      <c:thickness val="0"/>
      <c:spPr>
        <a:noFill/>
        <a:ln w="9525">
          <a:noFill/>
        </a:ln>
        <a:sp3d/>
      </c:spPr>
    </c:floor>
    <c:sideWall>
      <c:thickness val="0"/>
      <c:spPr>
        <a:noFill/>
        <a:ln w="9525">
          <a:noFill/>
        </a:ln>
        <a:sp3d/>
      </c:spPr>
    </c:sideWall>
    <c:backWall>
      <c:thickness val="0"/>
      <c:spPr>
        <a:noFill/>
        <a:ln w="9525">
          <a:noFill/>
        </a:ln>
        <a:sp3d/>
      </c:spPr>
    </c:backWall>
    <c:plotArea>
      <c:layout/>
      <c:bar3DChart>
        <c:barDir val="bar"/>
        <c:grouping val="clustered"/>
        <c:varyColors val="0"/>
        <c:ser>
          <c:idx val="1"/>
          <c:order val="0"/>
          <c:tx>
            <c:strRef>
              <c:f>Values!$J$2:$J$20</c:f>
              <c:strCache>
                <c:ptCount val="19"/>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tx>
          <c:spPr>
            <a:solidFill>
              <a:srgbClr val="FF0000"/>
            </a:solidFill>
          </c:spPr>
          <c:invertIfNegative val="0"/>
          <c:cat>
            <c:strRef>
              <c:f>Values!$J$2:$J$20</c:f>
              <c:strCache>
                <c:ptCount val="17"/>
                <c:pt idx="0">
                  <c:v>Company</c:v>
                </c:pt>
                <c:pt idx="1">
                  <c:v>Documentation</c:v>
                </c:pt>
                <c:pt idx="2">
                  <c:v>Accessibility</c:v>
                </c:pt>
                <c:pt idx="3">
                  <c:v>Third Parties</c:v>
                </c:pt>
                <c:pt idx="4">
                  <c:v>Consulting</c:v>
                </c:pt>
                <c:pt idx="5">
                  <c:v>Application Security</c:v>
                </c:pt>
                <c:pt idx="6">
                  <c:v>Authentication, Authorization, and Accounting</c:v>
                </c:pt>
                <c:pt idx="7">
                  <c:v>Business Contituity Plan</c:v>
                </c:pt>
                <c:pt idx="8">
                  <c:v>Change Management</c:v>
                </c:pt>
                <c:pt idx="9">
                  <c:v>Data</c:v>
                </c:pt>
                <c:pt idx="10">
                  <c:v>Datacenter</c:v>
                </c:pt>
                <c:pt idx="11">
                  <c:v>Disaster Recovery Plan</c:v>
                </c:pt>
                <c:pt idx="12">
                  <c:v>Firewalls, IDS, IPS, and Networking</c:v>
                </c:pt>
                <c:pt idx="13">
                  <c:v>Policies, Procedures, and Processes</c:v>
                </c:pt>
                <c:pt idx="14">
                  <c:v>Incident Handling</c:v>
                </c:pt>
                <c:pt idx="15">
                  <c:v>Quality Assurance</c:v>
                </c:pt>
                <c:pt idx="16">
                  <c:v>Vulnerability Scanning</c:v>
                </c:pt>
              </c:strCache>
            </c:strRef>
          </c:cat>
          <c:val>
            <c:numRef>
              <c:f>Values!$I$2:$I$20</c:f>
              <c:numCache>
                <c:formatCode>0.00%</c:formatCode>
                <c:ptCount val="19"/>
                <c:pt idx="0">
                  <c:v>0.875</c:v>
                </c:pt>
                <c:pt idx="1">
                  <c:v>1</c:v>
                </c:pt>
                <c:pt idx="2">
                  <c:v>0.77777777777777779</c:v>
                </c:pt>
                <c:pt idx="3">
                  <c:v>0.82352941176470584</c:v>
                </c:pt>
                <c:pt idx="4">
                  <c:v>0.625</c:v>
                </c:pt>
                <c:pt idx="5">
                  <c:v>1</c:v>
                </c:pt>
                <c:pt idx="6">
                  <c:v>0.8089887640449438</c:v>
                </c:pt>
                <c:pt idx="7">
                  <c:v>1</c:v>
                </c:pt>
                <c:pt idx="8">
                  <c:v>0.94444444444444442</c:v>
                </c:pt>
                <c:pt idx="9">
                  <c:v>0.91208791208791207</c:v>
                </c:pt>
                <c:pt idx="10">
                  <c:v>1</c:v>
                </c:pt>
                <c:pt idx="11">
                  <c:v>1</c:v>
                </c:pt>
                <c:pt idx="12">
                  <c:v>0.8125</c:v>
                </c:pt>
                <c:pt idx="13">
                  <c:v>1</c:v>
                </c:pt>
                <c:pt idx="14">
                  <c:v>1</c:v>
                </c:pt>
                <c:pt idx="15">
                  <c:v>0.83333333333333337</c:v>
                </c:pt>
                <c:pt idx="16">
                  <c:v>1</c:v>
                </c:pt>
                <c:pt idx="17">
                  <c:v>0</c:v>
                </c:pt>
                <c:pt idx="18">
                  <c:v>0</c:v>
                </c:pt>
              </c:numCache>
            </c:numRef>
          </c:val>
          <c:extLst>
            <c:ext xmlns:c16="http://schemas.microsoft.com/office/drawing/2014/chart" uri="{C3380CC4-5D6E-409C-BE32-E72D297353CC}">
              <c16:uniqueId val="{00000006-E007-42A3-87BD-6B8D651659D1}"/>
            </c:ext>
          </c:extLst>
        </c:ser>
        <c:dLbls>
          <c:showLegendKey val="0"/>
          <c:showVal val="0"/>
          <c:showCatName val="0"/>
          <c:showSerName val="0"/>
          <c:showPercent val="0"/>
          <c:showBubbleSize val="0"/>
        </c:dLbls>
        <c:gapWidth val="182"/>
        <c:shape val="box"/>
        <c:axId val="738598028"/>
        <c:axId val="95806929"/>
        <c:axId val="0"/>
      </c:bar3DChart>
      <c:catAx>
        <c:axId val="738598028"/>
        <c:scaling>
          <c:orientation val="maxMin"/>
        </c:scaling>
        <c:delete val="0"/>
        <c:axPos val="l"/>
        <c:numFmt formatCode="General" sourceLinked="1"/>
        <c:majorTickMark val="none"/>
        <c:minorTickMark val="none"/>
        <c:tickLblPos val="nextTo"/>
        <c:spPr>
          <a:noFill/>
          <a:ln w="9525" cap="flat" cmpd="sng">
            <a:solidFill>
              <a:schemeClr val="tx1">
                <a:lumMod val="15000"/>
                <a:lumOff val="85000"/>
              </a:schemeClr>
            </a:solidFill>
            <a:round/>
          </a:ln>
        </c:spPr>
        <c:txPr>
          <a:bodyPr/>
          <a:lstStyle/>
          <a:p>
            <a:pPr>
              <a:defRPr lang="en-US" sz="1200" b="0" i="0" u="none" baseline="0">
                <a:solidFill>
                  <a:schemeClr val="tx1">
                    <a:lumMod val="65000"/>
                    <a:lumOff val="35000"/>
                  </a:schemeClr>
                </a:solidFill>
                <a:latin typeface="Verdana"/>
                <a:ea typeface="Verdana"/>
                <a:cs typeface="Verdana"/>
              </a:defRPr>
            </a:pPr>
            <a:endParaRPr lang="en-US"/>
          </a:p>
        </c:txPr>
        <c:crossAx val="95806929"/>
        <c:crosses val="autoZero"/>
        <c:auto val="1"/>
        <c:lblAlgn val="ctr"/>
        <c:lblOffset val="100"/>
        <c:noMultiLvlLbl val="0"/>
      </c:catAx>
      <c:valAx>
        <c:axId val="95806929"/>
        <c:scaling>
          <c:orientation val="minMax"/>
          <c:max val="1"/>
        </c:scaling>
        <c:delete val="0"/>
        <c:axPos val="t"/>
        <c:majorGridlines>
          <c:spPr>
            <a:ln w="9525" cap="flat" cmpd="sng">
              <a:solidFill>
                <a:schemeClr val="tx1">
                  <a:lumMod val="15000"/>
                  <a:lumOff val="85000"/>
                </a:schemeClr>
              </a:solidFill>
              <a:round/>
            </a:ln>
          </c:spPr>
        </c:majorGridlines>
        <c:numFmt formatCode="0.00%" sourceLinked="0"/>
        <c:majorTickMark val="none"/>
        <c:minorTickMark val="none"/>
        <c:tickLblPos val="nextTo"/>
        <c:spPr>
          <a:noFill/>
          <a:ln w="9525">
            <a:noFill/>
          </a:ln>
        </c:spPr>
        <c:txPr>
          <a:bodyPr/>
          <a:lstStyle/>
          <a:p>
            <a:pPr>
              <a:defRPr lang="en-US" sz="900" b="0" i="0" u="none" baseline="0">
                <a:solidFill>
                  <a:schemeClr val="tx1">
                    <a:lumMod val="65000"/>
                    <a:lumOff val="35000"/>
                  </a:schemeClr>
                </a:solidFill>
                <a:latin typeface="+mn-lt"/>
                <a:ea typeface="+mn-ea"/>
                <a:cs typeface="+mn-cs"/>
              </a:defRPr>
            </a:pPr>
            <a:endParaRPr lang="en-US"/>
          </a:p>
        </c:txPr>
        <c:crossAx val="738598028"/>
        <c:crosses val="autoZero"/>
        <c:crossBetween val="between"/>
        <c:majorUnit val="0.1"/>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ti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85725</xdr:colOff>
      <xdr:row>0</xdr:row>
      <xdr:rowOff>85725</xdr:rowOff>
    </xdr:from>
    <xdr:ext cx="2371725" cy="523875"/>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85725" y="85725"/>
          <a:ext cx="2371725" cy="523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200025</xdr:colOff>
      <xdr:row>1</xdr:row>
      <xdr:rowOff>85725</xdr:rowOff>
    </xdr:from>
    <xdr:ext cx="9725025" cy="9039225"/>
    <xdr:sp macro="" textlink="">
      <xdr:nvSpPr>
        <xdr:cNvPr id="5" name="Shape 3">
          <a:extLst>
            <a:ext uri="{FF2B5EF4-FFF2-40B4-BE49-F238E27FC236}">
              <a16:creationId xmlns:a16="http://schemas.microsoft.com/office/drawing/2014/main" id="{00000000-0008-0000-0000-000005000000}"/>
            </a:ext>
          </a:extLst>
        </xdr:cNvPr>
        <xdr:cNvSpPr txBox="1"/>
      </xdr:nvSpPr>
      <xdr:spPr>
        <a:xfrm>
          <a:off x="200025" y="619125"/>
          <a:ext cx="9725025" cy="9039225"/>
        </a:xfrm>
        <a:prstGeom prst="rect">
          <a:avLst/>
        </a:prstGeom>
        <a:noFill/>
        <a:ln>
          <a:noFill/>
        </a:ln>
      </xdr:spPr>
      <xdr:txBody>
        <a:bodyPr wrap="square" lIns="91425" tIns="45700" rIns="91425" bIns="45700" anchor="ctr" anchorCtr="0">
          <a:noAutofit/>
        </a:bodyPr>
        <a:lstStyle/>
        <a:p>
          <a:pPr marL="0" lvl="0" indent="0" algn="ctr" rtl="0">
            <a:spcBef>
              <a:spcPts val="0"/>
            </a:spcBef>
            <a:spcAft>
              <a:spcPts val="0"/>
            </a:spcAft>
            <a:buClr>
              <a:schemeClr val="tx1"/>
            </a:buClr>
            <a:buSzPts val="1600"/>
            <a:buFont typeface="Verdana"/>
            <a:buNone/>
          </a:pPr>
          <a:r>
            <a:rPr lang="en-US" sz="1600" b="1">
              <a:solidFill>
                <a:schemeClr val="tx1"/>
              </a:solidFill>
              <a:latin typeface="Verdana"/>
              <a:ea typeface="Verdana"/>
              <a:cs typeface="Verdana"/>
              <a:sym typeface="Verdana"/>
            </a:rPr>
            <a:t>Shared Assessments Introduction</a:t>
          </a:r>
          <a:endParaRPr lang="en-US" sz="1600">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a:solidFill>
                <a:schemeClr val="tx1"/>
              </a:solidFill>
              <a:latin typeface="Verdana"/>
              <a:ea typeface="Verdana"/>
              <a:cs typeface="Verdana"/>
              <a:sym typeface="Verdana"/>
            </a:rPr>
            <a:t> </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Campus IT environments are rapidly changing and the speed of cloud service adoption is increasing.  Institutions looking for ways to do more with less see cloud services as a good way to save resources. As campuses deploy or identify cloud services, they must ensure the cloud services are appropriately assessed for managing the risks to the confidentiality, integrity and availability of sensitive institutional information and the PII of constituents. Many campuses have established a cloud security assessment methodology and resources to review cloud services for privacy and security controls.  Other campuses don’t have sufficient resources to assess their cloud services in this manner.  On the vendor side, many cloud services providers spend significant time responding to the individualized security assessment requests made by campus customers, often answering similar questions repeatedly.  Both the provider and consumer of cloud services are wasting precious time creating, responding, and reviewing such assessments.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a:t>
          </a:r>
          <a:r>
            <a:rPr lang="en-US" sz="1100" b="1" i="0" u="none">
              <a:solidFill>
                <a:schemeClr val="tx1"/>
              </a:solidFill>
              <a:latin typeface="Verdana"/>
              <a:ea typeface="Verdana"/>
              <a:cs typeface="Verdana"/>
              <a:sym typeface="Verdana"/>
            </a:rPr>
            <a:t>Higher Education Community Vendor Assessment Toolkit </a:t>
          </a:r>
          <a:r>
            <a:rPr lang="en-US" sz="1100" b="0" i="0" u="none">
              <a:solidFill>
                <a:schemeClr val="tx1"/>
              </a:solidFill>
              <a:latin typeface="Verdana"/>
              <a:ea typeface="Verdana"/>
              <a:cs typeface="Verdana"/>
              <a:sym typeface="Verdana"/>
            </a:rPr>
            <a:t>(</a:t>
          </a:r>
          <a:r>
            <a:rPr lang="en-US" sz="1100" b="1" i="0" u="none">
              <a:solidFill>
                <a:schemeClr val="tx1"/>
              </a:solidFill>
              <a:latin typeface="Verdana"/>
              <a:ea typeface="Verdana"/>
              <a:cs typeface="Verdana"/>
              <a:sym typeface="Verdana"/>
            </a:rPr>
            <a:t>HECVAT</a:t>
          </a:r>
          <a:r>
            <a:rPr lang="en-US" sz="1100" b="0" i="0" u="none">
              <a:solidFill>
                <a:schemeClr val="tx1"/>
              </a:solidFill>
              <a:latin typeface="Verdana"/>
              <a:ea typeface="Verdana"/>
              <a:cs typeface="Verdana"/>
              <a:sym typeface="Verdana"/>
            </a:rPr>
            <a:t>) attempts to generalize higher education information security and data protections and issues for consistency and ease of use. Some institutions may have specific issues that must be addressed in addition to the general questions</a:t>
          </a:r>
          <a:r>
            <a:rPr lang="en-US" sz="1100" b="0" i="0" u="none" baseline="0">
              <a:solidFill>
                <a:schemeClr val="tx1"/>
              </a:solidFill>
              <a:latin typeface="Verdana"/>
              <a:ea typeface="Verdana"/>
              <a:cs typeface="Verdana"/>
              <a:sym typeface="Verdana"/>
            </a:rPr>
            <a:t> sets</a:t>
          </a:r>
          <a:r>
            <a:rPr lang="en-US" sz="1100" b="0" i="0" u="none">
              <a:solidFill>
                <a:schemeClr val="tx1"/>
              </a:solidFill>
              <a:latin typeface="Verdana"/>
              <a:ea typeface="Verdana"/>
              <a:cs typeface="Verdana"/>
              <a:sym typeface="Verdana"/>
            </a:rPr>
            <a:t> provided in the</a:t>
          </a:r>
          <a:r>
            <a:rPr lang="en-US" sz="1100" b="0" i="0" u="none" baseline="0">
              <a:solidFill>
                <a:schemeClr val="tx1"/>
              </a:solidFill>
              <a:latin typeface="Verdana"/>
              <a:ea typeface="Verdana"/>
              <a:cs typeface="Verdana"/>
              <a:sym typeface="Verdana"/>
            </a:rPr>
            <a:t> toolkit</a:t>
          </a:r>
          <a:r>
            <a:rPr lang="en-US" sz="1100" b="0" i="0" u="none">
              <a:solidFill>
                <a:schemeClr val="tx1"/>
              </a:solidFill>
              <a:latin typeface="Verdana"/>
              <a:ea typeface="Verdana"/>
              <a:cs typeface="Verdana"/>
              <a:sym typeface="Verdana"/>
            </a:rPr>
            <a:t>. It is anticipated that the HECVAT will be revised over time to account for changes in services provisioning and the information security and data protection needs of higher education institutions.</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Higher Education Community Vendor Assessment Toolkit:</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Helps higher education institutions ensure that vendor services are appropriately assessed for security and privacy needs, including some that are unique to higher education</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Allows a consistent, easily-adopted methodology for campuses wishing to reduce costs through vendor services without increasing risks</a:t>
          </a:r>
          <a:endParaRPr lang="en-US" sz="1400"/>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0" i="0" u="none">
              <a:solidFill>
                <a:schemeClr val="tx1"/>
              </a:solidFill>
              <a:latin typeface="Verdana"/>
              <a:ea typeface="Verdana"/>
              <a:cs typeface="Verdana"/>
              <a:sym typeface="Verdana"/>
            </a:rPr>
            <a:t>Reduces the burden that service providers face in responding to requests for security assessments from higher education institutions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The Higher Education Community Vendor Assessment Toolkit is a suite of tools built around the original HECVAT (known now as HECVAT</a:t>
          </a:r>
          <a:r>
            <a:rPr lang="en-US" sz="1100" b="0" i="0" u="none" baseline="0">
              <a:solidFill>
                <a:schemeClr val="tx1"/>
              </a:solidFill>
              <a:latin typeface="Verdana"/>
              <a:ea typeface="Verdana"/>
              <a:cs typeface="Verdana"/>
              <a:sym typeface="Verdana"/>
            </a:rPr>
            <a:t> - Full) </a:t>
          </a:r>
          <a:r>
            <a:rPr lang="en-US" sz="1100" b="0" i="0" u="none">
              <a:solidFill>
                <a:schemeClr val="tx1"/>
              </a:solidFill>
              <a:latin typeface="Verdana"/>
              <a:ea typeface="Verdana"/>
              <a:cs typeface="Verdana"/>
              <a:sym typeface="Verdana"/>
            </a:rPr>
            <a:t>to allow institutions to adopt, implement, and maintain a consistent risk/security assessment program. Tools include:</a:t>
          </a:r>
          <a:endParaRPr lang="en-US" sz="1400"/>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a:t>
          </a:r>
          <a:r>
            <a:rPr lang="en-US" sz="1100" b="1" i="0" u="none" baseline="0">
              <a:solidFill>
                <a:schemeClr val="tx1"/>
              </a:solidFill>
              <a:latin typeface="Verdana"/>
              <a:ea typeface="Verdana"/>
              <a:cs typeface="Verdana"/>
              <a:sym typeface="Verdana"/>
            </a:rPr>
            <a:t> - Triage</a:t>
          </a:r>
          <a:r>
            <a:rPr lang="en-US" sz="1100" b="0" i="0" u="none">
              <a:solidFill>
                <a:schemeClr val="tx1"/>
              </a:solidFill>
              <a:latin typeface="Verdana"/>
              <a:ea typeface="Verdana"/>
              <a:cs typeface="Verdana"/>
              <a:sym typeface="Verdana"/>
            </a:rPr>
            <a:t>: Used to initiate risk/security assessment requests</a:t>
          </a:r>
          <a:r>
            <a:rPr lang="en-US" sz="1100" b="0" i="0" u="none" baseline="0">
              <a:solidFill>
                <a:schemeClr val="tx1"/>
              </a:solidFill>
              <a:latin typeface="Verdana"/>
              <a:ea typeface="Verdana"/>
              <a:cs typeface="Verdana"/>
              <a:sym typeface="Verdana"/>
            </a:rPr>
            <a:t> - review to determine assessment requirements</a:t>
          </a:r>
          <a:endParaRPr lang="en-US" sz="1100" b="0" i="0" u="none">
            <a:solidFill>
              <a:schemeClr val="tx1"/>
            </a:solidFill>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rgbClr val="FF0000"/>
              </a:solidFill>
              <a:latin typeface="Verdana"/>
              <a:ea typeface="Verdana"/>
              <a:cs typeface="Verdana"/>
              <a:sym typeface="Verdana"/>
            </a:rPr>
            <a:t>HECVAT - Full</a:t>
          </a:r>
          <a:r>
            <a:rPr lang="en-US" sz="1100" b="0" i="0" u="none">
              <a:solidFill>
                <a:schemeClr val="tx1"/>
              </a:solidFill>
              <a:latin typeface="Verdana"/>
              <a:ea typeface="Verdana"/>
              <a:cs typeface="Verdana"/>
              <a:sym typeface="Verdana"/>
            </a:rPr>
            <a:t>: Robust questionnaire used to assess the most critical data sharing engagements</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Lite</a:t>
          </a:r>
          <a:r>
            <a:rPr lang="en-US" sz="1100" b="0" i="0" u="none">
              <a:solidFill>
                <a:schemeClr val="tx1"/>
              </a:solidFill>
              <a:latin typeface="Verdana"/>
              <a:ea typeface="Verdana"/>
              <a:cs typeface="Verdana"/>
              <a:sym typeface="Verdana"/>
            </a:rPr>
            <a:t>: A lightweight questionnaire used to expedite process </a:t>
          </a:r>
          <a:endParaRPr lang="en-US" sz="1400"/>
        </a:p>
        <a:p>
          <a:pPr marL="0" marR="0" lvl="0" indent="0" algn="l" rtl="0">
            <a:lnSpc>
              <a:spcPct val="100000"/>
            </a:lnSpc>
            <a:spcBef>
              <a:spcPts val="0"/>
            </a:spcBef>
            <a:spcAft>
              <a:spcPts val="0"/>
            </a:spcAft>
            <a:buClr>
              <a:schemeClr val="tx1"/>
            </a:buClr>
            <a:buSzPts val="1100"/>
            <a:buFont typeface="Verdana"/>
            <a:buNone/>
          </a:pPr>
          <a:r>
            <a:rPr lang="en-US" sz="1100" b="0" i="0">
              <a:solidFill>
                <a:schemeClr val="tx1"/>
              </a:solidFill>
              <a:latin typeface="Verdana"/>
              <a:ea typeface="Verdana"/>
              <a:cs typeface="Verdana"/>
              <a:sym typeface="Verdana"/>
            </a:rPr>
            <a:t>● </a:t>
          </a:r>
          <a:r>
            <a:rPr lang="en-US" sz="1100" b="1" i="0" u="none">
              <a:solidFill>
                <a:schemeClr val="tx1"/>
              </a:solidFill>
              <a:latin typeface="Verdana"/>
              <a:ea typeface="Verdana"/>
              <a:cs typeface="Verdana"/>
              <a:sym typeface="Verdana"/>
            </a:rPr>
            <a:t>HECVAT - On-Premise</a:t>
          </a:r>
          <a:r>
            <a:rPr lang="en-US" sz="1100" b="0" i="0" u="none">
              <a:solidFill>
                <a:schemeClr val="tx1"/>
              </a:solidFill>
              <a:latin typeface="Verdana"/>
              <a:ea typeface="Verdana"/>
              <a:cs typeface="Verdana"/>
              <a:sym typeface="Verdana"/>
            </a:rPr>
            <a:t>: Unique questionnaire used to evaluate on-premise appliances and software</a:t>
          </a:r>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The HECVAT (and Toolkit) was created by the Higher Education Information Security Council Shared Assessments Working Group.  Its purpose is to provide a starting point for the assessment of vendor provided services and resources.  Over time, the Shared Assessments Working Group hopes to create a framework that will establish a community resource where institutions and cloud services providers will share completed Higher Education Cloud Vendor Assessment Tool assessments.</a:t>
          </a:r>
          <a:endParaRPr lang="en-US" sz="1400"/>
        </a:p>
        <a:p>
          <a:pPr marL="0" lvl="0" indent="0" algn="l" rtl="0">
            <a:spcBef>
              <a:spcPts val="0"/>
            </a:spcBef>
            <a:spcAft>
              <a:spcPts val="0"/>
            </a:spcAft>
            <a:buSzPts val="1100"/>
            <a:buFont typeface="Arial"/>
            <a:buNone/>
          </a:pPr>
          <a:endParaRPr lang="en-US" sz="1100" b="0" i="0" u="none">
            <a:solidFill>
              <a:schemeClr val="tx1"/>
            </a:solidFill>
            <a:latin typeface="Verdana"/>
            <a:ea typeface="Verdana"/>
            <a:cs typeface="Verdana"/>
            <a:sym typeface="Verdana"/>
          </a:endParaRPr>
        </a:p>
        <a:p>
          <a:pPr marL="0" marR="0" lvl="0" indent="0" algn="ctr" rtl="0">
            <a:lnSpc>
              <a:spcPct val="100000"/>
            </a:lnSpc>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https://www.educause.edu/hecvat</a:t>
          </a:r>
          <a:endParaRPr lang="en-US" sz="1400"/>
        </a:p>
        <a:p>
          <a:pPr marL="0" lvl="0" indent="0" algn="ctr" rtl="0">
            <a:spcBef>
              <a:spcPts val="0"/>
            </a:spcBef>
            <a:spcAft>
              <a:spcPts val="0"/>
            </a:spcAft>
            <a:buClr>
              <a:schemeClr val="tx1"/>
            </a:buClr>
            <a:buSzPts val="1200"/>
            <a:buFont typeface="Verdana"/>
            <a:buNone/>
          </a:pPr>
          <a:r>
            <a:rPr lang="en-US" sz="1200" b="1">
              <a:solidFill>
                <a:schemeClr val="tx1"/>
              </a:solidFill>
              <a:latin typeface="Verdana"/>
              <a:ea typeface="Verdana"/>
              <a:cs typeface="Verdana"/>
              <a:sym typeface="Verdana"/>
            </a:rPr>
            <a:t>https://www.ren-isac.net/hecvat</a:t>
          </a:r>
          <a:endParaRPr lang="en-US" sz="1400"/>
        </a:p>
        <a:p>
          <a:pPr marL="0" lvl="0" indent="0" algn="l" rtl="0">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(C) EDUCAUSE 2022</a:t>
          </a:r>
          <a:endParaRPr lang="en-US" sz="1100" b="0">
            <a:latin typeface="Verdana"/>
            <a:ea typeface="Verdana"/>
            <a:cs typeface="Verdana"/>
            <a:sym typeface="Verdana"/>
          </a:endParaRPr>
        </a:p>
        <a:p>
          <a:pPr marL="0" lvl="0" indent="0" algn="l" rtl="0">
            <a:spcBef>
              <a:spcPts val="0"/>
            </a:spcBef>
            <a:spcAft>
              <a:spcPts val="0"/>
            </a:spcAft>
            <a:buClr>
              <a:schemeClr val="tx1"/>
            </a:buClr>
            <a:buSzPts val="1100"/>
            <a:buFont typeface="Verdana"/>
            <a:buNone/>
          </a:pPr>
          <a:r>
            <a:rPr lang="en-US" sz="1100" b="0" i="0" u="none">
              <a:solidFill>
                <a:schemeClr val="tx1"/>
              </a:solidFill>
              <a:latin typeface="Verdana"/>
              <a:ea typeface="Verdana"/>
              <a:cs typeface="Verdana"/>
              <a:sym typeface="Verdana"/>
            </a:rPr>
            <a:t>This work is licensed under a Creative Commons Attribution-Noncommercial-ShareAlike 4.0 International License (CC BY-NC-SA 4.0).</a:t>
          </a:r>
          <a:endParaRPr lang="en-US" sz="1100" b="0">
            <a:latin typeface="Verdana"/>
            <a:ea typeface="Verdana"/>
            <a:cs typeface="Verdana"/>
            <a:sym typeface="Verdana"/>
          </a:endParaRPr>
        </a:p>
        <a:p>
          <a:pPr marL="0" marR="0" lvl="0" indent="0" algn="l" rtl="0">
            <a:lnSpc>
              <a:spcPct val="100000"/>
            </a:lnSpc>
            <a:spcBef>
              <a:spcPts val="0"/>
            </a:spcBef>
            <a:spcAft>
              <a:spcPts val="0"/>
            </a:spcAft>
            <a:buClr>
              <a:schemeClr val="tx1"/>
            </a:buClr>
            <a:buSzPts val="1100"/>
            <a:buFont typeface="Verdana"/>
            <a:buNone/>
          </a:pPr>
          <a:br>
            <a:rPr lang="en-US" sz="1100" b="0">
              <a:solidFill>
                <a:schemeClr val="tx1"/>
              </a:solidFill>
              <a:latin typeface="Verdana"/>
              <a:ea typeface="Verdana"/>
              <a:cs typeface="Verdana"/>
              <a:sym typeface="Verdana"/>
            </a:rPr>
          </a:br>
          <a:r>
            <a:rPr lang="en-US" sz="1100" b="0" i="0" u="none">
              <a:solidFill>
                <a:schemeClr val="tx1"/>
              </a:solidFill>
              <a:latin typeface="Verdana"/>
              <a:ea typeface="Verdana"/>
              <a:cs typeface="Verdana"/>
              <a:sym typeface="Verdana"/>
            </a:rPr>
            <a:t>This </a:t>
          </a:r>
          <a:r>
            <a:rPr lang="en-US" sz="1100" b="0" i="0">
              <a:solidFill>
                <a:schemeClr val="tx1"/>
              </a:solidFill>
              <a:latin typeface="Verdana"/>
              <a:ea typeface="Verdana"/>
              <a:cs typeface="Verdana"/>
              <a:sym typeface="Verdana"/>
            </a:rPr>
            <a:t>Higher Education Cloud Vendor Assessment Toolkit </a:t>
          </a:r>
          <a:r>
            <a:rPr lang="en-US" sz="1100" b="0" i="0" u="none">
              <a:solidFill>
                <a:schemeClr val="tx1"/>
              </a:solidFill>
              <a:latin typeface="Verdana"/>
              <a:ea typeface="Verdana"/>
              <a:cs typeface="Verdana"/>
              <a:sym typeface="Verdana"/>
            </a:rPr>
            <a:t>is brought to you by the Higher Education Information Security Council, and members from EDUCAUSE, Internet2, and the Research and Education Networking Information Sharing and Analysis Center (REN-ISAC).</a:t>
          </a:r>
          <a:endParaRPr lang="en-US" sz="1400"/>
        </a:p>
      </xdr:txBody>
    </xdr:sp>
    <xdr:clientData fLocksWithSheet="0"/>
  </xdr:oneCellAnchor>
</xdr:wsDr>
</file>

<file path=xl/drawings/drawing2.xml><?xml version="1.0" encoding="utf-8"?>
<xdr:wsDr xmlns:xdr="http://schemas.openxmlformats.org/drawingml/2006/spreadsheetDrawing" xmlns:a="http://schemas.openxmlformats.org/drawingml/2006/main">
  <xdr:twoCellAnchor editAs="oneCell">
    <xdr:from>
      <xdr:col>0</xdr:col>
      <xdr:colOff>583822</xdr:colOff>
      <xdr:row>12</xdr:row>
      <xdr:rowOff>239792</xdr:rowOff>
    </xdr:from>
    <xdr:to>
      <xdr:col>1</xdr:col>
      <xdr:colOff>4576526</xdr:colOff>
      <xdr:row>12</xdr:row>
      <xdr:rowOff>1508074</xdr:rowOff>
    </xdr:to>
    <xdr:pic>
      <xdr:nvPicPr>
        <xdr:cNvPr id="11" name="Picture 10">
          <a:extLst>
            <a:ext uri="{FF2B5EF4-FFF2-40B4-BE49-F238E27FC236}">
              <a16:creationId xmlns:a16="http://schemas.microsoft.com/office/drawing/2014/main" id="{00000000-0008-0000-0100-00000B000000}"/>
            </a:ext>
          </a:extLst>
        </xdr:cNvPr>
        <xdr:cNvPicPr>
          <a:picLocks noChangeAspect="1"/>
        </xdr:cNvPicPr>
      </xdr:nvPicPr>
      <xdr:blipFill>
        <a:blip xmlns:r="http://schemas.openxmlformats.org/officeDocument/2006/relationships" r:embed="rId1"/>
        <a:stretch>
          <a:fillRect/>
        </a:stretch>
      </xdr:blipFill>
      <xdr:spPr>
        <a:xfrm>
          <a:off x="581025" y="7705725"/>
          <a:ext cx="5743575" cy="1266825"/>
        </a:xfrm>
        <a:prstGeom prst="rect">
          <a:avLst/>
        </a:prstGeom>
      </xdr:spPr>
    </xdr:pic>
    <xdr:clientData/>
  </xdr:twoCellAnchor>
  <xdr:twoCellAnchor editAs="oneCell">
    <xdr:from>
      <xdr:col>0</xdr:col>
      <xdr:colOff>571500</xdr:colOff>
      <xdr:row>15</xdr:row>
      <xdr:rowOff>254000</xdr:rowOff>
    </xdr:from>
    <xdr:to>
      <xdr:col>2</xdr:col>
      <xdr:colOff>0</xdr:colOff>
      <xdr:row>15</xdr:row>
      <xdr:rowOff>1358900</xdr:rowOff>
    </xdr:to>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2"/>
        <a:stretch>
          <a:fillRect/>
        </a:stretch>
      </xdr:blipFill>
      <xdr:spPr>
        <a:xfrm>
          <a:off x="571500" y="10306050"/>
          <a:ext cx="9582150" cy="110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831850</xdr:colOff>
      <xdr:row>6</xdr:row>
      <xdr:rowOff>38100</xdr:rowOff>
    </xdr:from>
    <xdr:to>
      <xdr:col>4</xdr:col>
      <xdr:colOff>1570038</xdr:colOff>
      <xdr:row>41</xdr:row>
      <xdr:rowOff>57150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88900</xdr:colOff>
      <xdr:row>0</xdr:row>
      <xdr:rowOff>88900</xdr:rowOff>
    </xdr:from>
    <xdr:to>
      <xdr:col>3</xdr:col>
      <xdr:colOff>444500</xdr:colOff>
      <xdr:row>3</xdr:row>
      <xdr:rowOff>114300</xdr:rowOff>
    </xdr:to>
    <xdr:pic>
      <xdr:nvPicPr>
        <xdr:cNvPr id="2" name="Picture 4">
          <a:extLst>
            <a:ext uri="{FF2B5EF4-FFF2-40B4-BE49-F238E27FC236}">
              <a16:creationId xmlns:a16="http://schemas.microsoft.com/office/drawing/2014/main" id="{00000000-0008-0000-0B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85725" y="85725"/>
          <a:ext cx="2238375" cy="5429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0</xdr:col>
      <xdr:colOff>85725</xdr:colOff>
      <xdr:row>0</xdr:row>
      <xdr:rowOff>66675</xdr:rowOff>
    </xdr:from>
    <xdr:ext cx="7610475" cy="22793325"/>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85725" y="66675"/>
          <a:ext cx="7610475" cy="22793325"/>
        </a:xfrm>
        <a:prstGeom prst="rect">
          <a:avLst/>
        </a:prstGeom>
        <a:noFill/>
      </xdr:spPr>
      <xdr:style>
        <a:lnRef idx="0">
          <a:srgbClr val="000000"/>
        </a:lnRef>
        <a:fillRef idx="0">
          <a:srgbClr val="000000"/>
        </a:fillRef>
        <a:effectRef idx="0">
          <a:srgbClr val="000000"/>
        </a:effectRef>
        <a:fontRef idx="minor">
          <a:schemeClr val="tx1"/>
        </a:fontRef>
      </xdr:style>
      <xdr:txBody>
        <a:bodyPr vertOverflow="clip" horzOverflow="clip" wrap="square" anchor="t">
          <a:noAutofit/>
        </a:bodyPr>
        <a:lstStyle/>
        <a:p>
          <a:pPr algn="l"/>
          <a:endParaRPr lang="en-US" sz="1100" b="1">
            <a:solidFill>
              <a:schemeClr val="tx1"/>
            </a:solidFill>
            <a:latin typeface="+mn-lt"/>
            <a:ea typeface="+mn-ea"/>
            <a:cs typeface="+mn-cs"/>
          </a:endParaRPr>
        </a:p>
        <a:p>
          <a:pPr algn="ctr"/>
          <a:endParaRPr lang="en-US" sz="1100" b="1">
            <a:solidFill>
              <a:schemeClr val="tx1"/>
            </a:solidFill>
            <a:latin typeface="+mn-lt"/>
            <a:ea typeface="+mn-ea"/>
            <a:cs typeface="+mn-cs"/>
          </a:endParaRPr>
        </a:p>
        <a:p>
          <a:pPr algn="ctr"/>
          <a:endParaRPr lang="en-US" sz="1100" b="1">
            <a:solidFill>
              <a:schemeClr val="tx1"/>
            </a:solidFill>
            <a:latin typeface="+mn-lt"/>
            <a:ea typeface="+mn-ea"/>
            <a:cs typeface="+mn-cs"/>
          </a:endParaRPr>
        </a:p>
        <a:p>
          <a:pPr algn="ctr"/>
          <a:r>
            <a:rPr lang="en-US" sz="1400" b="1">
              <a:solidFill>
                <a:schemeClr val="tx1"/>
              </a:solidFill>
              <a:latin typeface="Verdana" charset="0"/>
              <a:ea typeface="Verdana" charset="0"/>
              <a:cs typeface="Verdana" charset="0"/>
            </a:rPr>
            <a:t>Acknowledgments</a:t>
          </a:r>
          <a:endParaRPr lang="en-US" sz="1400">
            <a:solidFill>
              <a:srgbClr val="000000"/>
            </a:solidFill>
            <a:latin typeface="Verdana" charset="0"/>
            <a:ea typeface="Verdana" charset="0"/>
            <a:cs typeface="Verdana" charset="0"/>
          </a:endParaRPr>
        </a:p>
        <a:p>
          <a:r>
            <a:rPr lang="en-US" sz="1100">
              <a:solidFill>
                <a:schemeClr val="tx1"/>
              </a:solidFill>
              <a:latin typeface="Verdana" charset="0"/>
              <a:ea typeface="Verdana" charset="0"/>
              <a:cs typeface="Verdana" charset="0"/>
            </a:rPr>
            <a:t> </a:t>
          </a:r>
          <a:endParaRPr lang="en-US">
            <a:solidFill>
              <a:srgbClr val="000000"/>
            </a:solidFill>
            <a:latin typeface="Verdana" charset="0"/>
            <a:ea typeface="Verdana" charset="0"/>
            <a:cs typeface="Verdana" charset="0"/>
          </a:endParaRPr>
        </a:p>
        <a:p>
          <a:pPr rtl="0"/>
          <a:r>
            <a:rPr lang="en-US" sz="1100" b="0" i="0" u="none">
              <a:solidFill>
                <a:schemeClr val="tx1"/>
              </a:solidFill>
              <a:latin typeface="Verdana" charset="0"/>
              <a:ea typeface="Verdana" charset="0"/>
              <a:cs typeface="Verdana" charset="0"/>
            </a:rPr>
            <a:t>The Higher Education Information Security Council Shared Assessments Working Group contributed their vision and significant talents to the conception, creation, and completion of this resource. </a:t>
          </a:r>
        </a:p>
        <a:p>
          <a:pPr rtl="0"/>
          <a:endParaRPr lang="en-US" sz="1100" b="0" i="0" u="none">
            <a:solidFill>
              <a:schemeClr val="tx1"/>
            </a:solidFill>
            <a:latin typeface="Verdana" charset="0"/>
            <a:ea typeface="Verdana" charset="0"/>
            <a:cs typeface="Verdana" charset="0"/>
          </a:endParaRPr>
        </a:p>
        <a:p>
          <a:r>
            <a:rPr lang="en-US" sz="1100" b="0" i="0" u="none">
              <a:solidFill>
                <a:schemeClr val="tx1"/>
              </a:solidFill>
              <a:latin typeface="Verdana" charset="0"/>
              <a:ea typeface="Verdana" charset="0"/>
              <a:cs typeface="Verdana" charset="0"/>
            </a:rPr>
            <a:t>Members that contributed in</a:t>
          </a:r>
          <a:r>
            <a:rPr lang="en-US" sz="1100" b="0" i="0" u="none" baseline="0">
              <a:solidFill>
                <a:schemeClr val="tx1"/>
              </a:solidFill>
              <a:latin typeface="Verdana" charset="0"/>
              <a:ea typeface="Verdana" charset="0"/>
              <a:cs typeface="Verdana" charset="0"/>
            </a:rPr>
            <a:t> 2020 and 2021</a:t>
          </a:r>
          <a:r>
            <a:rPr lang="en-US" sz="1100" b="0" i="0" u="none">
              <a:solidFill>
                <a:schemeClr val="tx1"/>
              </a:solidFill>
              <a:latin typeface="Verdana" charset="0"/>
              <a:ea typeface="Verdana" charset="0"/>
              <a:cs typeface="Verdana" charset="0"/>
            </a:rPr>
            <a: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Mary Albert, Princeton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Jon Allen, Baylor University (HECVAT</a:t>
          </a:r>
          <a:r>
            <a:rPr lang="en-US" sz="1100" b="0" i="0" u="none" baseline="0">
              <a:solidFill>
                <a:schemeClr val="tx1"/>
              </a:solidFill>
              <a:latin typeface="Verdana" charset="0"/>
              <a:ea typeface="Verdana" charset="0"/>
              <a:cs typeface="Verdana" charset="0"/>
            </a:rPr>
            <a:t> Users CG </a:t>
          </a:r>
          <a:r>
            <a:rPr lang="en-US" sz="1100" b="0" i="0" u="none">
              <a:solidFill>
                <a:schemeClr val="tx1"/>
              </a:solidFill>
              <a:latin typeface="Verdana" charset="0"/>
              <a:ea typeface="Verdana" charset="0"/>
              <a:cs typeface="Verdana" charset="0"/>
            </a:rPr>
            <a:t>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Jill Bateman, Ohio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Vince Bonura, Fordham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Gwen A. Bostic, Western Michigan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Josh Callahan, Cal Poly Humboldt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Meryl Bursic, Cornell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Christopher Cashmere, University of Nebraska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Jiatyan Chen, Stanford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Tom Coffy, University of Tennessee, Knoxville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Doug Cox,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Michael Cyr, University of Maine System,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Glenn Dausch, Stony Brook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Suzanne Elhorr, American University of Beirut</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Charles Escue, Indiana University (HECVAT Users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Laura Fathauer, Miami University [OH]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Sean Hagan, University of Alaska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Greg Hanek, Indiana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Tania Heap, University of North Texas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Lori Kressin, University of Virginia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Avinash Kundu, EAB Global, Inc.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Dennis Leber, UTHSC</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Thierry Lechler, UCF</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Sung Lee, Howard Community  College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Matthew Long, University of NebraskaMary McKee, Duke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Jeff Miller, University of Central Oklahoma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Steven Premeau, University of Maine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Laura Raderman, Carnegie Mellon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Mark Rank, Cirrus Identity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Nicole Roy, Internet2</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Carmen Schafer, University of Missouri</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Kyle Shachmut, Harvard University, IT Accessibility CG Co-Chair</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Eudora Struble, Wake Forest University</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Kate Tipton, California State University at Northridge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Jeffrey Tomaszewski, University of Michigan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Luke Watson,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Todd Weissenberger, University of Iowa</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William Wetherill, University of North Carolina Wilmington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John Zage, University of Illinois- National Center for Supercomputing Applications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Deb Zsigalov, Tennessee Technological University</a:t>
          </a:r>
        </a:p>
        <a:p>
          <a:endParaRPr lang="en-US" sz="1100" b="0" i="0" u="none">
            <a:solidFill>
              <a:schemeClr val="tx1"/>
            </a:solidFill>
            <a:latin typeface="Verdana" charset="0"/>
            <a:ea typeface="Verdana" charset="0"/>
            <a:cs typeface="Verdana" charset="0"/>
          </a:endParaRPr>
        </a:p>
        <a:p>
          <a:endParaRPr lang="en-US" sz="1100" b="0" i="0" u="none">
            <a:solidFill>
              <a:schemeClr val="tx1"/>
            </a:solidFill>
            <a:latin typeface="Verdana" charset="0"/>
            <a:ea typeface="Verdana" charset="0"/>
            <a:cs typeface="Verdana" charset="0"/>
          </a:endParaRPr>
        </a:p>
        <a:p>
          <a:r>
            <a:rPr lang="en-US" sz="1100" b="0" i="0" u="none">
              <a:solidFill>
                <a:schemeClr val="tx1"/>
              </a:solidFill>
              <a:latin typeface="Verdana" charset="0"/>
              <a:ea typeface="Verdana" charset="0"/>
              <a:cs typeface="Verdana" charset="0"/>
            </a:rPr>
            <a:t>Members that contributed to Phase IV (2019) of this effort are: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Jon Allen, Baylor University (working group chair)</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Matthew Buss, Internet2</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Josh Callahan, Humboldt State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Andrea Childress, University of Nebraska</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Tom Coffy, University of Tennessee</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Susan Coleman, REN-ISAC</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Susan Cullen, CSU Office of the Chancellor</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Michael Cyr, University of Maine System</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Debra Dandridge, Texas A&amp;M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Niranjan Davray, Colgate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Charles Escue, Indiana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Carl Flynn, Baylor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Ruth Ginzberg, University of Wisconsin System</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Sean Hagan, Yavapai College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Daphne Ireland, Princeton</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Brian Kelly, EDUCAUSE</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Amy Kobezak, Virginia Tech</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pPr>
          <a:r>
            <a:rPr lang="en-US" sz="1100" b="0" i="0" u="none">
              <a:solidFill>
                <a:schemeClr val="tx1"/>
              </a:solidFill>
              <a:latin typeface="Verdana" charset="0"/>
              <a:ea typeface="Verdana" charset="0"/>
              <a:cs typeface="Verdana" charset="0"/>
            </a:rPr>
            <a:t>Nick Lewis, Internet2</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Sue McGlashan, University of Toronto</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Hector Molina, East Carolina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Mark Nichols, Virginia Tech</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Laura Raderman, Carnegie Mellon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Kyle Shachmut, Harvard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Bob Smith, Longwood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Kyle Smith, Georgia Tech</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Christian Vinten-Johansen, Penn State University</a:t>
          </a:r>
        </a:p>
        <a:p>
          <a:pPr marL="171450" indent="-171450">
            <a:buFont typeface="Arial" panose="020B0604020202020204" pitchFamily="34" charset="0"/>
            <a:buChar char="•"/>
          </a:pPr>
          <a:r>
            <a:rPr lang="en-US" sz="1100" b="0" i="0" u="none">
              <a:solidFill>
                <a:schemeClr val="tx1"/>
              </a:solidFill>
              <a:latin typeface="Verdana" charset="0"/>
              <a:ea typeface="Verdana" charset="0"/>
              <a:cs typeface="Verdana" charset="0"/>
            </a:rPr>
            <a:t>Valerie Vogel, EDUCAUSE</a:t>
          </a:r>
        </a:p>
        <a:p>
          <a:pPr rtl="0"/>
          <a:endParaRPr lang="en-US" sz="1100" b="0" i="0" u="none">
            <a:solidFill>
              <a:schemeClr val="tx1"/>
            </a:solidFill>
            <a:latin typeface="Verdana" charset="0"/>
            <a:ea typeface="Verdana" charset="0"/>
            <a:cs typeface="Verdana" charset="0"/>
          </a:endParaRPr>
        </a:p>
        <a:p>
          <a:pPr rtl="0"/>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Members that contributed to Phase III (2018) of this effort are: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Jon Allen, Baylor University </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Josh Callahan, Humboldt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Susan</a:t>
          </a:r>
          <a:r>
            <a:rPr lang="en-US" sz="1100" b="0" i="0" u="none" baseline="0">
              <a:solidFill>
                <a:schemeClr val="tx1"/>
              </a:solidFill>
              <a:latin typeface="Verdana" charset="0"/>
              <a:ea typeface="Verdana" charset="0"/>
              <a:cs typeface="Verdana" charset="0"/>
            </a:rPr>
            <a:t> Coleman</a:t>
          </a:r>
          <a:r>
            <a:rPr lang="en-US" sz="1100" b="0" i="0" u="none">
              <a:solidFill>
                <a:schemeClr val="tx1"/>
              </a:solidFill>
              <a:latin typeface="Verdana" charset="0"/>
              <a:ea typeface="Verdana" charset="0"/>
              <a:cs typeface="Verdana" charset="0"/>
            </a:rPr>
            <a:t>,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Charles Escue, Indiana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Joanna Grama,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Todd Herring,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Jefferson Hopkins, Purdue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Alex Jalso, West Virginia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Nick Lewis, Internet2</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Kim Milford, REN-ISAC</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Amanda Sarratore, University of Notre Dame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Gary Taylor, York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Valerie Vogel, EDUCAUSE</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  Gene Willacker, Michigan State University</a:t>
          </a: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a:t>
          </a:r>
          <a:r>
            <a:rPr lang="en-US" sz="1100" b="0" i="0" u="none" baseline="0">
              <a:solidFill>
                <a:schemeClr val="tx1"/>
              </a:solidFill>
              <a:latin typeface="Verdana" charset="0"/>
              <a:ea typeface="Verdana" charset="0"/>
              <a:cs typeface="Verdana" charset="0"/>
            </a:rPr>
            <a:t>  </a:t>
          </a:r>
          <a:r>
            <a:rPr lang="en-US" sz="1100" b="0" i="0" u="none">
              <a:solidFill>
                <a:schemeClr val="tx1"/>
              </a:solidFill>
              <a:latin typeface="Verdana" charset="0"/>
              <a:ea typeface="Verdana" charset="0"/>
              <a:cs typeface="Verdana" charset="0"/>
            </a:rPr>
            <a:t>David Zeichick, California State University, Chico</a:t>
          </a: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endParaRPr lang="en-US" sz="1100" b="0" i="0" u="none">
            <a:solidFill>
              <a:schemeClr val="tx1"/>
            </a:solidFill>
            <a:latin typeface="Verdana" charset="0"/>
            <a:ea typeface="Verdana" charset="0"/>
            <a:cs typeface="Verdana" charset="0"/>
          </a:endParaRPr>
        </a:p>
        <a:p>
          <a:pPr marL="0" marR="0" indent="0" defTabSz="914400" rtl="0" eaLnBrk="1" fontAlgn="auto" latinLnBrk="0" hangingPunct="1">
            <a:lnSpc>
              <a:spcPct val="100000"/>
            </a:lnSpc>
            <a:spcBef>
              <a:spcPts val="0"/>
            </a:spcBef>
            <a:spcAft>
              <a:spcPts val="0"/>
            </a:spcAft>
            <a:buClrTx/>
            <a:buSzTx/>
            <a:buFontTx/>
            <a:buNone/>
          </a:pPr>
          <a:r>
            <a:rPr lang="en-US" sz="1100" b="0" i="0" u="none">
              <a:solidFill>
                <a:schemeClr val="tx1"/>
              </a:solidFill>
              <a:latin typeface="Verdana" charset="0"/>
              <a:ea typeface="Verdana" charset="0"/>
              <a:cs typeface="Verdana" charset="0"/>
            </a:rPr>
            <a:t>Members that contributed to Phase II (2017) of this effort are:</a:t>
          </a:r>
        </a:p>
        <a:p>
          <a:pPr marL="171450" indent="-171450" rtl="0">
            <a:buFont typeface="Arial" charset="0"/>
            <a:buChar char="•"/>
          </a:pPr>
          <a:r>
            <a:rPr lang="en-US" sz="1100" b="0" i="0" u="none">
              <a:solidFill>
                <a:schemeClr val="tx1"/>
              </a:solidFill>
              <a:latin typeface="Verdana" charset="0"/>
              <a:ea typeface="Verdana" charset="0"/>
              <a:cs typeface="Verdana" charset="0"/>
            </a:rPr>
            <a:t>Jon Allen, Baylor University </a:t>
          </a:r>
        </a:p>
        <a:p>
          <a:pPr marL="171450" indent="-171450" rtl="0">
            <a:buFont typeface="Arial" charset="0"/>
            <a:buChar char="•"/>
          </a:pPr>
          <a:r>
            <a:rPr lang="en-US" sz="1100" b="0" i="0" u="none">
              <a:solidFill>
                <a:schemeClr val="tx1"/>
              </a:solidFill>
              <a:latin typeface="Verdana" charset="0"/>
              <a:ea typeface="Verdana" charset="0"/>
              <a:cs typeface="Verdana" charset="0"/>
            </a:rPr>
            <a:t>Samantha</a:t>
          </a:r>
          <a:r>
            <a:rPr lang="en-US" sz="1100" b="0" i="0" u="none" baseline="0">
              <a:solidFill>
                <a:schemeClr val="tx1"/>
              </a:solidFill>
              <a:latin typeface="Verdana" charset="0"/>
              <a:ea typeface="Verdana" charset="0"/>
              <a:cs typeface="Verdana" charset="0"/>
            </a:rPr>
            <a:t> Birk, IMS Global Learning Consortium</a:t>
          </a:r>
        </a:p>
        <a:p>
          <a:pPr marL="171450" indent="-171450" rtl="0">
            <a:buFont typeface="Arial" charset="0"/>
            <a:buChar char="•"/>
          </a:pPr>
          <a:r>
            <a:rPr lang="en-US" sz="1100" b="0" i="0" u="none" baseline="0">
              <a:solidFill>
                <a:schemeClr val="tx1"/>
              </a:solidFill>
              <a:latin typeface="Verdana" charset="0"/>
              <a:ea typeface="Verdana" charset="0"/>
              <a:cs typeface="Verdana" charset="0"/>
            </a:rPr>
            <a:t>Jeff Bohrer, IMS Global Learning Consortium</a:t>
          </a:r>
        </a:p>
        <a:p>
          <a:pPr marL="171450" indent="-171450" rtl="0">
            <a:buFont typeface="Arial" charset="0"/>
            <a:buChar char="•"/>
          </a:pPr>
          <a:r>
            <a:rPr lang="en-US" sz="1100" b="0" i="0" u="none" baseline="0">
              <a:solidFill>
                <a:schemeClr val="tx1"/>
              </a:solidFill>
              <a:latin typeface="Verdana" charset="0"/>
              <a:ea typeface="Verdana" charset="0"/>
              <a:cs typeface="Verdana" charset="0"/>
            </a:rPr>
            <a:t>Sarah Braun, University of Colorado - Denver</a:t>
          </a:r>
        </a:p>
        <a:p>
          <a:pPr marL="171450" indent="-171450" rtl="0">
            <a:buFont typeface="Arial" charset="0"/>
            <a:buChar char="•"/>
          </a:pPr>
          <a:r>
            <a:rPr lang="en-US" sz="1100" b="0" i="0" u="none" baseline="0">
              <a:solidFill>
                <a:schemeClr val="tx1"/>
              </a:solidFill>
              <a:latin typeface="Verdana" charset="0"/>
              <a:ea typeface="Verdana" charset="0"/>
              <a:cs typeface="Verdana" charset="0"/>
            </a:rPr>
            <a:t>David Cassada, University of California - Davis</a:t>
          </a:r>
        </a:p>
        <a:p>
          <a:pPr marL="171450" indent="-171450" rtl="0">
            <a:buFont typeface="Arial" charset="0"/>
            <a:buChar char="•"/>
          </a:pPr>
          <a:r>
            <a:rPr lang="en-US" sz="1100" b="0" i="0" u="none" baseline="0">
              <a:solidFill>
                <a:schemeClr val="tx1"/>
              </a:solidFill>
              <a:latin typeface="Verdana" charset="0"/>
              <a:ea typeface="Verdana" charset="0"/>
              <a:cs typeface="Verdana" charset="0"/>
            </a:rPr>
            <a:t>Matthew Dalton, University of Massachusetts Amherst</a:t>
          </a:r>
          <a:endParaRPr lang="en-US" sz="1100" b="0" i="0" u="none">
            <a:solidFill>
              <a:schemeClr val="tx1"/>
            </a:solidFill>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Kolin</a:t>
          </a:r>
          <a:r>
            <a:rPr lang="en-US" sz="1100" b="0" i="0" u="none" baseline="0">
              <a:solidFill>
                <a:schemeClr val="tx1"/>
              </a:solidFill>
              <a:latin typeface="Verdana" charset="0"/>
              <a:ea typeface="Verdana" charset="0"/>
              <a:cs typeface="Verdana" charset="0"/>
            </a:rPr>
            <a:t> Hodgson, University of Notre Dame</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Tom Horton, Cornell University</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Leo Howell, North Carolina State University</a:t>
          </a:r>
        </a:p>
        <a:p>
          <a:pPr marL="171450" indent="-171450" rtl="0" fontAlgn="base">
            <a:buFont typeface="Arial" charset="0"/>
            <a:buChar char="•"/>
          </a:pPr>
          <a:r>
            <a:rPr lang="en-US" sz="1100" b="0" i="0" u="none" baseline="0">
              <a:solidFill>
                <a:schemeClr val="tx1"/>
              </a:solidFill>
              <a:latin typeface="Verdana" charset="0"/>
              <a:ea typeface="Verdana" charset="0"/>
              <a:cs typeface="Verdana" charset="0"/>
            </a:rPr>
            <a:t>Alex Jalso, West Virginia University</a:t>
          </a:r>
          <a:endParaRPr lang="en-US" sz="1100" b="0" i="0" u="none">
            <a:solidFill>
              <a:schemeClr val="tx1"/>
            </a:solidFill>
            <a:latin typeface="Verdana" charset="0"/>
            <a:ea typeface="Verdana" charset="0"/>
            <a:cs typeface="Verdana" charset="0"/>
          </a:endParaRPr>
        </a:p>
        <a:p>
          <a:pPr marL="171450" indent="-171450" rtl="0" fontAlgn="base">
            <a:buFont typeface="Arial" charset="0"/>
            <a:buChar char="•"/>
          </a:pPr>
          <a:r>
            <a:rPr lang="en-US" sz="1100" b="0" i="0" u="none">
              <a:solidFill>
                <a:schemeClr val="tx1"/>
              </a:solidFill>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Wyman Miles, Cornell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Valerie Vogel, EDUCAUSE</a:t>
          </a:r>
        </a:p>
        <a:p>
          <a:endParaRPr lang="en-US" sz="1100">
            <a:solidFill>
              <a:schemeClr val="tx1"/>
            </a:solidFill>
            <a:latin typeface="+mn-lt"/>
            <a:ea typeface="+mn-ea"/>
            <a:cs typeface="+mn-cs"/>
          </a:endParaRPr>
        </a:p>
        <a:p>
          <a:endParaRPr lang="en-US" i="1">
            <a:solidFill>
              <a:srgbClr val="000000"/>
            </a:solidFill>
          </a:endParaRPr>
        </a:p>
        <a:p>
          <a:pPr rtl="0"/>
          <a:r>
            <a:rPr lang="en-US" sz="1100" b="0" i="0" u="none">
              <a:solidFill>
                <a:schemeClr val="tx1"/>
              </a:solidFill>
              <a:latin typeface="Verdana" charset="0"/>
              <a:ea typeface="Verdana" charset="0"/>
              <a:cs typeface="Verdana" charset="0"/>
            </a:rPr>
            <a:t>Members that contributed to Phase I (2016) of this effort are:</a:t>
          </a:r>
        </a:p>
        <a:p>
          <a:pPr marL="171450" indent="-171450" rtl="0">
            <a:buFont typeface="Arial" charset="0"/>
            <a:buChar char="•"/>
          </a:pPr>
          <a:r>
            <a:rPr lang="en-US" sz="1100" b="0" i="0" u="none">
              <a:solidFill>
                <a:schemeClr val="tx1"/>
              </a:solidFill>
              <a:latin typeface="Verdana" charset="0"/>
              <a:ea typeface="Verdana" charset="0"/>
              <a:cs typeface="Verdana" charset="0"/>
            </a:rPr>
            <a:t>Jon Allen, Baylor University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John Bruggeman, Hebrew Union College, Jewish Institute of Religion</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Charles Escue, Indiana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Joanna Grama, EDUCAUSE</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Karl Hassler, University of Delaware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Todd Herring,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Nick Lewis, Internet2</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Kim Milford, REN-ISAC</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Craig Munson, Minnesota State Colleges &amp; Universities</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Mitch Parks, University of Idaho </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Laura Raderman, Carnegie Mellon University</a:t>
          </a:r>
        </a:p>
        <a:p>
          <a:pPr marL="171450" indent="-171450" rtl="0" fontAlgn="base">
            <a:buFont typeface="Arial" charset="0"/>
            <a:buChar char="•"/>
          </a:pPr>
          <a:r>
            <a:rPr lang="en-US" sz="1100" b="0" i="0" u="none">
              <a:solidFill>
                <a:schemeClr val="tx1"/>
              </a:solidFill>
              <a:latin typeface="Verdana" charset="0"/>
              <a:ea typeface="Verdana" charset="0"/>
              <a:cs typeface="Verdana" charset="0"/>
            </a:rPr>
            <a:t>Valerie Vogel, EDUCAUSE</a:t>
          </a:r>
        </a:p>
        <a:p>
          <a:endParaRPr lang="en-US">
            <a:solidFill>
              <a:srgbClr val="000000"/>
            </a:solidFill>
          </a:endParaRPr>
        </a:p>
        <a:p>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c115" refreshedDate="44475.367752430553" createdVersion="6" refreshedVersion="6" minRefreshableVersion="3" recordCount="257" xr:uid="{00000000-000A-0000-FFFF-FFFF01000000}">
  <cacheSource type="worksheet">
    <worksheetSource ref="B2:AB256" sheet="Questions"/>
  </cacheSource>
  <cacheFields count="27">
    <cacheField name="ID" numFmtId="0">
      <sharedItems count="257">
        <s v="GNRL-01"/>
        <s v="GNRL-02"/>
        <s v="GNRL-03"/>
        <s v="GNRL-04"/>
        <s v="GNRL-05"/>
        <s v="GNRL-06"/>
        <s v="GNRL-07"/>
        <s v="GNRL-08"/>
        <s v="GNRL-09"/>
        <s v="GNRL-10"/>
        <s v="GNRL-11"/>
        <s v="GNRL-12"/>
        <s v="GNRL-13"/>
        <s v="GNRL-14"/>
        <s v="GNRL-15"/>
        <s v="QUAL-01"/>
        <s v="QUAL-02"/>
        <s v="QUAL-03"/>
        <s v="QUAL-04"/>
        <s v="QUAL-05"/>
        <s v="QUAL-06"/>
        <s v="QUAL-07"/>
        <s v="COMP-01"/>
        <s v="COMP-02"/>
        <s v="COMP-03"/>
        <s v="COMP-04"/>
        <s v="COMP-05"/>
        <s v="DOCU-01"/>
        <s v="DOCU-02"/>
        <s v="DOCU-03"/>
        <s v="DOCU-04"/>
        <s v="DOCU-05"/>
        <s v="DOCU-06"/>
        <s v="DOCU-07"/>
        <s v="DOCU-08"/>
        <s v="DOCU-09"/>
        <s v="DOCU-10"/>
        <s v="DOCU-11"/>
        <s v="ITAC-01"/>
        <s v="ITAC-02"/>
        <s v="ITAC-03"/>
        <s v="ITAC-04"/>
        <s v="ITAC-05"/>
        <s v="ITAC-06"/>
        <s v="ITAC-07"/>
        <s v="ITAC-08"/>
        <s v="ITAC-09"/>
        <s v="THRD-01"/>
        <s v="THRD-02"/>
        <s v="THRD-03"/>
        <s v="THRD-04"/>
        <s v="THRD-05"/>
        <s v="CONS-01"/>
        <s v="CONS-02"/>
        <s v="CONS-03"/>
        <s v="CONS-04"/>
        <s v="CONS-05"/>
        <s v="CONS-06"/>
        <s v="CONS-07"/>
        <s v="CONS-08"/>
        <s v="CONS-09"/>
        <s v="APPL-01"/>
        <s v="APPL-02"/>
        <s v="APPL-03"/>
        <s v="APPL-04"/>
        <s v="APPL-05"/>
        <s v="APPL-06"/>
        <s v="APPL-07"/>
        <s v="APPL-08"/>
        <s v="APPL-09"/>
        <s v="APPL-10"/>
        <s v="APPL-11"/>
        <s v="APPL-12"/>
        <s v="APPL-13"/>
        <s v="APPL-14"/>
        <s v="APPL-15"/>
        <s v="AAAI-01"/>
        <s v="AAAI-02"/>
        <s v="AAAI-03"/>
        <s v="AAAI-04"/>
        <s v="AAAI-05"/>
        <s v="AAAI-06"/>
        <s v="AAAI-07"/>
        <s v="AAAI-08"/>
        <s v="AAAI-09"/>
        <s v="AAAI-10"/>
        <s v="AAAI-11"/>
        <s v="AAAI-12"/>
        <s v="AAAI-13"/>
        <s v="AAAI-14"/>
        <s v="AAAI-15"/>
        <s v="AAAI-16"/>
        <s v="AAAI-17"/>
        <s v="AAAI-18"/>
        <s v="AAAI-19"/>
        <s v="BCPL-01"/>
        <s v="BCPL-02"/>
        <s v="BCPL-03"/>
        <s v="BCPL-04"/>
        <s v="BCPL-05"/>
        <s v="BCPL-06"/>
        <s v="BCPL-07"/>
        <s v="BCPL-08"/>
        <s v="BCPL-09"/>
        <s v="BCPL-10"/>
        <s v="CHNG-01"/>
        <s v="CHNG-02"/>
        <s v="CHNG-03"/>
        <s v="CHNG-04"/>
        <s v="CHNG-05"/>
        <s v="CHNG-06"/>
        <s v="CHNG-07"/>
        <s v="CHNG-08"/>
        <s v="CHNG-09"/>
        <s v="CHNG-10"/>
        <s v="CHNG-11"/>
        <s v="CHNG-12"/>
        <s v="CHNG-13"/>
        <s v="CHNG-14"/>
        <s v="CHNG-15"/>
        <s v="CHNG-16"/>
        <s v="DATA-01"/>
        <s v="DATA-02"/>
        <s v="DATA-03"/>
        <s v="DATA-04"/>
        <s v="DATA-05"/>
        <s v="DATA-06"/>
        <s v="DATA-07"/>
        <s v="DATA-08"/>
        <s v="DATA-09"/>
        <s v="DATA-10"/>
        <s v="DATA-11"/>
        <s v="DATA-12"/>
        <s v="DATA-13"/>
        <s v="DATA-14"/>
        <s v="DATA-15"/>
        <s v="DATA-16"/>
        <s v="DATA-17"/>
        <s v="DATA-18"/>
        <s v="DATA-19"/>
        <s v="DATA-20"/>
        <s v="DATA-21"/>
        <s v="DATA-22"/>
        <s v="DATA-23"/>
        <s v="DATA-24"/>
        <s v="DCTR-01"/>
        <s v="DCTR-02"/>
        <s v="DCTR-03"/>
        <s v="DCTR-04"/>
        <s v="DCTR-05"/>
        <s v="DCTR-06"/>
        <s v="DCTR-07"/>
        <s v="DCTR-08"/>
        <s v="DCTR-09"/>
        <s v="DCTR-10"/>
        <s v="DCTR-11"/>
        <s v="DCTR-12"/>
        <s v="DCTR-13"/>
        <s v="DCTR-14"/>
        <s v="DCTR-15"/>
        <s v="DCTR-16"/>
        <s v="DCTR-17"/>
        <s v="DRPL-01"/>
        <s v="DRPL-02"/>
        <s v="DRPL-03"/>
        <s v="DRPL-04"/>
        <s v="DRPL-05"/>
        <s v="DRPL-06"/>
        <s v="DRPL-07"/>
        <s v="DRPL-08"/>
        <s v="DRPL-09"/>
        <s v="DRPL-10"/>
        <s v="DRPL-11"/>
        <s v="FIDP-01"/>
        <s v="FIDP-02"/>
        <s v="FIDP-03"/>
        <s v="FIDP-04"/>
        <s v="FIDP-05"/>
        <s v="FIDP-06"/>
        <s v="FIDP-07"/>
        <s v="FIDP-08"/>
        <s v="FIDP-09"/>
        <s v="FIDP-10"/>
        <s v="FIDP-11"/>
        <s v="PPPR-01"/>
        <s v="PPPR-02"/>
        <s v="PPPR-03"/>
        <s v="PPPR-04"/>
        <s v="PPPR-05"/>
        <s v="PPPR-06"/>
        <s v="PPPR-07"/>
        <s v="PPPR-08"/>
        <s v="PPPR-09"/>
        <s v="PPPR-10"/>
        <s v="PPPR-11"/>
        <s v="PPPR-12"/>
        <s v="PPPR-13"/>
        <s v="PPPR-14"/>
        <s v="PPPR-15"/>
        <s v="PPPR-16"/>
        <s v="PPPR-17"/>
        <s v="IH-01"/>
        <s v="IH-02"/>
        <s v="IH-03"/>
        <s v="IH-04"/>
        <s v="QLAS-01"/>
        <s v="QLAS-02"/>
        <s v="QLAS-03"/>
        <s v="QLAS-04"/>
        <s v="QLAS-05"/>
        <s v="VULN-01"/>
        <s v="VULN-02"/>
        <s v="VULN-03"/>
        <s v="VULN-04"/>
        <s v="VULN-05"/>
        <s v="VULN-06"/>
        <s v="HIPA-01"/>
        <s v="HIPA-02"/>
        <s v="HIPA-03"/>
        <s v="HIPA-04"/>
        <s v="HIPA-05"/>
        <s v="HIPA-06"/>
        <s v="HIPA-07"/>
        <s v="HIPA-08"/>
        <s v="HIPA-09"/>
        <s v="HIPA-10"/>
        <s v="HIPA-11"/>
        <s v="HIPA-12"/>
        <s v="HIPA-13"/>
        <s v="HIPA-14"/>
        <s v="HIPA-15"/>
        <s v="HIPA-16"/>
        <s v="HIPA-17"/>
        <s v="HIPA-18"/>
        <s v="HIPA-19"/>
        <s v="HIPA-20"/>
        <s v="HIPA-21"/>
        <s v="HIPA-22"/>
        <s v="HIPA-23"/>
        <s v="HIPA-24"/>
        <s v="HIPA-25"/>
        <s v="HIPA-26"/>
        <s v="HIPA-27"/>
        <s v="HIPA-28"/>
        <s v="HIPA-29"/>
        <s v="PCID-01"/>
        <s v="PCID-02"/>
        <s v="PCID-03"/>
        <s v="PCID-04"/>
        <s v="PCID-05"/>
        <s v="PCID-06"/>
        <s v="PCID-07"/>
        <s v="PCID-08"/>
        <s v="PCID-09"/>
        <s v="PCID-10"/>
        <s v="PCID-11"/>
        <s v="PCID-12"/>
      </sharedItems>
    </cacheField>
    <cacheField name="Question" numFmtId="0">
      <sharedItems count="254" longText="1">
        <s v="Vendor Name"/>
        <s v="Product Name"/>
        <s v="Product Description"/>
        <s v="Web Link to Product Privacy Notice"/>
        <s v="Web Link to Accessibility Statement or VPAT"/>
        <s v="Vendor Contact Name"/>
        <s v="Vendor Contact Title"/>
        <s v="Vendor Contact Email"/>
        <s v="Vendor Contact Phone Number"/>
        <s v="Vendor Accessibility Contact Name"/>
        <s v="Vendor Accessibility Contact Title"/>
        <s v="Vendor Accessibility Contact Email"/>
        <s v="Vendor Accessibility Contact Phone Number"/>
        <s v="Vendor Hosting Regions"/>
        <s v="Vendor Work Locations"/>
        <s v="Does your product process protected health information (PHI) or any data covered by the Health Insurance Portability and Accountability Act?"/>
        <s v="Will institution data be shared with or hosted by any third parties? (e.g. any entity not wholly-owned by your company is considered a third-party)"/>
        <s v="Do you have a well documented Business Continuity Plan (BCP) that is tested annually?"/>
        <s v="Do you have a well documented Disaster Recovery Plan (DRP) that is tested annually?"/>
        <s v="Is the vended product designed to process or store Credit Card information?"/>
        <s v="Does your company provide professional services pertaining to this product?"/>
        <s v="Select your hosting option"/>
        <s v="Describe your organization’s business background and ownership structure, including all parent and subsidiary relationships."/>
        <s v="Have you had an unplanned disruption to this product/service in the last 12 months?"/>
        <s v="Do you have a dedicated Information Security staff or office?"/>
        <s v="Do you have a dedicated Software and System Development team(s)? (e.g. Customer Support, Implementation, Product Management, etc.)"/>
        <s v="Use this area to share information about your environment that will assist those who are assessing your company data security program."/>
        <s v="Have you undergone a SSAE 18/SOC 2 audit?"/>
        <s v="Have you completed the Cloud Security Alliance (CSA) self assessment or CAIQ?"/>
        <s v="Have you received the Cloud Security Alliance STAR certification?"/>
        <s v="Do you conform with a specific industry standard security framework? (e.g. NIST Cybersecurity Framework, CIS Controls, ISO 27001, etc.)"/>
        <s v="Can the systems that hold the institution's data be compliant with NIST SP 800-171 and/or CMMC Level 3 standards?"/>
        <s v="Can you provide overall system and/or application architecture diagrams including a full description of the data flow for all components of the system?"/>
        <s v="Does your organization have a data privacy policy?"/>
        <s v="Do you have a documented, and currently implemented, employee onboarding and offboarding policy?"/>
        <s v="Do you have a documented change management process?"/>
        <s v="Has a VPAT or ACR been created or updated for the product and version under consideration within the past year?"/>
        <s v="Do you have documentation to support the accessibility features of your product?"/>
        <s v="Has a third party expert conducted an audit of the most recent version of your product?"/>
        <s v="Do you have a documented and implemented process for verifying accessibility conformance?"/>
        <s v="Have you adopted a technical or legal standard of conformance for the product in question?"/>
        <s v="Can you provide a current, detailed accessibility roadmap with delivery timelines?"/>
        <s v="Do you expect your staff to maintain a current skill set in IT accessibility?"/>
        <s v="Do you have a documented and implemented process for reporting and tracking accessibility issues?"/>
        <s v="Do you have documented processes and procedures for implementing accessibility into your development lifecycle?"/>
        <s v="Can all functions of the application or service be performed using only the keyboard?"/>
        <s v="Does your product rely on activating a special ‘accessibility mode,’ a ‘lite version’ or accessing an alternate interface for accessibility purposes?"/>
        <s v="Do you perform security assessments of third party companies with which you share data? (i.e. hosting providers, cloud services, PaaS, IaaS, SaaS, etc.)."/>
        <s v="Provide a brief description for why each of these third parties will have access to institution data."/>
        <s v="What legal agreements (i.e. contracts) do you have in place with these third parties that address liability in the event of a data breach?"/>
        <s v="Do you have an implemented third party management strategy?"/>
        <s v="Do you have a process and implemented procedures for managing your hardware supply chain? (e.g., telecommunications equipment, export licensing, computing devices)"/>
        <s v="Will the consulting take place on-premises?"/>
        <s v="Will the consultant require access to Institution's network resources?"/>
        <s v="Will the consultant require access to hardware in the Institution's data centers?"/>
        <s v="Will the consultant require an account within the Institution's domain (@*.edu)?"/>
        <s v="Has the consultant received training on [sensitive, HIPAA, PCI, etc.] data handling?"/>
        <s v="Will any data be transferred to the consultant's possession?"/>
        <s v="Is it encrypted (at rest) while in the consultant's possession?"/>
        <s v="Will the consultant need remote access to the Institution's network or systems?"/>
        <s v="Can we restrict that access based on source IP address?"/>
        <s v="Are access controls for institutional accounts based on structured rules, such as role-based access control (RBAC), attribute-based access control (ABAC) or policy-based access control (PBAC)?"/>
        <s v="Are access controls for staff within your organization based on structured rules, such as RBAC, ABAC, or PBAC?"/>
        <s v="Do you have a documented and currently implemented strategy for securing employee workstations when they work remotely? (i.e. not in a trusted computing environment)"/>
        <s v="Does the system provide data input validation and error messages?"/>
        <s v="Are you using a web application firewall (WAF)?"/>
        <s v="Do you have a process and implemented procedures for managing your software supply chain (e.g. libraries, repositories, frameworks, etc)"/>
        <s v="Are only currently supported operating system(s), software, and libraries leveraged by the system(s)/application(s) that will have access to institution's data?"/>
        <s v="If mobile, is the application available from a trusted source (e.g., App Store, Google Play Store)?"/>
        <s v="Does your application require access to location or GPS data?"/>
        <s v="Does your application provide separation of duties between security administration, system administration, and standard user functions?"/>
        <s v="Do you have a fully implemented policy or procedure that details how your employees obtain administrator access to instutional instance of the application?"/>
        <s v="Have your developers been trained in secure coding techniques?"/>
        <s v="Was your application developed using secure coding techniques?"/>
        <s v="Do you subject your code to static code analysis and/or static application security testing prior to release?"/>
        <s v="Do you have software testing processes (dynamic or static) that are established and followed?"/>
        <s v="Does your solution support single sign-on (SSO) protocols for user and administrator authentication?"/>
        <s v="Does your solution support local authentication protocols for user and administrator authentication?"/>
        <s v="Can you enforce password/passphrase aging requirements?"/>
        <s v="Can you enforce password/passphrase complexity requirements [provided by the institution]?"/>
        <s v="Does the system have password complexity or length limitations and/or restrictions?"/>
        <s v="Do you have documented password/passphrase reset procedures that are currently implemented in the system and/or customer support?"/>
        <s v="Does your organization participate in InCommon or another eduGAIN affiliated trust federation?"/>
        <s v="Does your application support integration with other authentication and authorization systems?"/>
        <s v="Does your solution support any of the following Web SSO standards? [e.g., SAML2 (with redirect flow), OIDC, CAS, or other]"/>
        <s v="Do you support differentiation between email address and user identifier?"/>
        <s v="Do you allow the customer to specify attribute mappings for any needed information beyond a user identifier? [e.g., Reference eduPerson, ePPA/ePPN/ePE ]"/>
        <s v="If you don't support SSO, does your application and/or user-frontend/portal support multi-factor authentication? (e.g. Duo, Google Authenticator, OTP, etc.)"/>
        <s v="Does your application automatically lock the session or log-out an account after a period of inactivity?"/>
        <s v="Are there any passwords/passphrases hard coded into your systems or products?"/>
        <s v="Are you storing any passwords in plaintext?"/>
        <s v="Does your application support directory integration for user accounts?"/>
        <s v="Are audit logs available that include AT LEAST all of the following; login, logout, actions performed, and source IP address?"/>
        <s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
        <s v="Describe or provide a reference to the retention period for those logs, how logs are protected, and whether they are accessible to the customer (and if so, how)."/>
        <s v="Is an owner assigned who is responsible for the maintenance and review of the Business Continuity Plan?"/>
        <s v="Is there a defined problem/issue escalation plan in your BCP for impacted clients?"/>
        <s v="Is there a documented communication plan in your BCP for impacted clients?"/>
        <s v="Are all components of the BCP reviewed at least annually and updated as needed to reflect change?"/>
        <s v="Are specific crisis management roles and responsibilities defined and documented?"/>
        <s v="Does your organization conduct training and awareness activities to validate its employees understanding of their roles and responsibilities during a crisis?"/>
        <s v="Does your organization have an alternative business site or a contracted Business Recovery provider?"/>
        <s v="Does your organization conduct an annual test of relocating to an alternate site for business recovery purposes?"/>
        <s v="Is this product a core service of your organization, and as such, the top priority during business continuity planning?"/>
        <s v="Are all services that support your product fully redundant?"/>
        <s v="Does your Change Management process minimally include authorization, impact analysis, testing, and validation before moving changes to production?"/>
        <s v="Does your Change Management process also verify that all required third party libraries and dependencies are still supported with each major change?"/>
        <s v="Will the institution be notified of major changes to your environment that could impact the institution's security posture?"/>
        <s v="Do clients have the option to not participate in or postpone an upgrade to a new release?"/>
        <s v="Do you have a fully implemented solution support strategy that defines how many concurrent versions you support?"/>
        <s v="Does the system support client customizations from one release to another?"/>
        <s v="Do you have a release schedule for product updates?"/>
        <s v="Do you have a technology roadmap, for at least the next 2 years, for enhancements and bug fixes for the product/service being assessed?"/>
        <s v="Is Institution involvement (i.e. technically or organizationally) required during product updates?"/>
        <s v="Do you have policy and procedure, currently implemented, managing how critical patches are applied to all systems and applications?"/>
        <s v="Do you have policy and procedure, currently implemented, guiding how security risks are mitigated until patches can be applied?"/>
        <s v="Are upgrades or system changes installed during off-peak hours or in a manner that does not impact the customer?"/>
        <s v="Do procedures exist to provide that emergency changes are documented and authorized (including after the fact approval)?"/>
        <s v="Do you have an implemented system configuration management process? (e.g. secure &quot;gold&quot; images, etc.)"/>
        <s v="Do you have a systems management and configuration strategy that encompasses servers, appliances, cloud services, applications, and mobile devices (company and employee owned)?"/>
        <s v="Does the environment provide for dedicated single-tenant capabilities? If not, describe how your product or environment separates data from different customers (e.g., logically, physically, single tenancy, multi-tenancy)."/>
        <s v="Will Institution's data be stored on any devices (database servers, file servers, SAN, NAS, …) configured with non-RFC 1918/4193 (i.e. publicly routable) IP addresses?"/>
        <s v="Is sensitive data encrypted, using secure protocols/algorithms, in transport? (e.g. system-to-client)"/>
        <s v="Is sensitive data encrypted, using secure protocols/algorithms, in storage? (e.g. disk encryption, at-rest, files, and within a running database)"/>
        <s v="Do all cryptographic modules in use in your product conform to the Federal Information Processing Standards (FIPS PUB 140-2)?"/>
        <s v="At the completion of this contract, will data be returned to the institution and deleted from all your systems and archives?"/>
        <s v="Will the institution's data be available within the system for a period of time at the completion of this contract?"/>
        <s v="Can the Institution extract a full or partial backup of data?"/>
        <s v="Are ownership rights to all data, inputs, outputs, and metadata retained by the institution?"/>
        <s v="Are these rights retained even through a provider acquisition or bankruptcy event?"/>
        <s v="In the event of imminent bankruptcy, closing of business, or retirement of service, will you provide 90 days for customers to get their data out of the system and migrate applications?"/>
        <s v="Are involatile backup copies made according to pre-defined schedules and securely stored and protected?"/>
        <s v="Do current backups include all operating system software, utilities, security software, application software, and data files necessary for recovery?"/>
        <s v="Are you performing off site backups? (i.e. digitally moved off site)"/>
        <s v="Are physical backups taken off site? (i.e. physically moved off site)"/>
        <s v="Do backups containing the institution's data ever leave the Institution's Data Zone either physically or via network routing?"/>
        <s v="Are data backups encrypted?"/>
        <s v="Do you have a cryptographic key management process (generation, exchange, storage, safeguards, use, vetting, and replacement), that is documented and currently implemented, for all system components? (e.g. database, system, web, etc.)"/>
        <s v="Do you have a media handling process, that is documented and currently implemented that meets established business needs and regulatory requirements, including end-of-life, repurposing, and data sanitization procedures?"/>
        <s v="Does the process described in DATA-23 adhere to DoD 5220.22-M and/or NIST SP 800-88 standards?"/>
        <s v="Is media used for long-term retention of business data and archival purposes stored in a secure, environmentally protected area?"/>
        <s v="Will you handle data in a FERPA compliant manner?"/>
        <s v="Does your staff (or third party) have access to Institutional data (e.g., financial, PHI or other sensitive information) through any means?"/>
        <s v="Does the hosting provider have a SOC 2 Type 2 report available?"/>
        <s v="Are you generally able to accomodate storing each institution's data within their geographic region?"/>
        <s v="Are the data centers staffed 24 hours a day, seven days a week (i.e., 24x7x365)?"/>
        <s v="Are your servers separated from other companies via a physical barrier, such as a cage or hardened walls?"/>
        <s v="Does a physical barrier fully enclose the physical space preventing unauthorized physical contact with any of your devices?"/>
        <s v="Are your primary and secondary data centers geographically diverse?"/>
        <s v="If outsourced or co-located, is there a contract in place to prevent data from leaving the Institution's Data Zone?"/>
        <s v="What Tier Level is your data center (per levels defined by the Uptime Institute)?"/>
        <s v="Is the service hosted in a high availability environment?"/>
        <s v="Is redundant power available for all datacenters where institution data will reside? "/>
        <s v="Are redundant power strategies tested?"/>
        <s v="Describe or provide a reference to the availability of cooling and fire suppression systems in all datacenters where institution data will reside."/>
        <s v="Do you have Internet Service Provider (ISP) Redundancy?"/>
        <s v="Does every datacenter where the Institution's data will reside have multiple telephone company or network provider entrances to the facility?"/>
        <s v="Are you requiring multi-factor authentication for administrators of your cloud environment?"/>
        <s v="Are you using your cloud providers available hardening tools or pre-hardened images?"/>
        <s v="Does your cloud vendor have access to your encryption keys?"/>
        <s v="Describe or provide a reference to your Disaster Recovery Plan (DRP)."/>
        <s v="Is an owner assigned who is responsible for the maintenance and review of the DRP?"/>
        <s v="Can the Institution review your DRP and supporting documentation?"/>
        <s v="Are any disaster recovery locations outside the Institution's geographic region?"/>
        <s v="Does your organization have a disaster recovery site or a contracted Disaster Recovery provider?"/>
        <s v="Does your organization conduct an annual test of relocating to this site for disaster recovery purposes?"/>
        <s v="Is there a defined problem/issue escalation plan in your DRP for impacted clients?"/>
        <s v="Is there a documented communication plan in your DRP for impacted clients?"/>
        <s v="Describe or provide a reference to how your disaster recovery plan is tested? (i.e. scope of DR tests, end-to-end testing, etc.)"/>
        <s v="Has the Disaster Recovery Plan been tested in the last year?"/>
        <s v="Are all components of the DRP reviewed at least annually and updated as needed to reflect change?"/>
        <s v="Are you utilizing a stateful packet inspection (SPI) firewall?"/>
        <s v="State and describe who has the authority to change firewall rules?"/>
        <s v="Do you have a documented policy for firewall change requests?"/>
        <s v="Have you implemented an Intrusion Detection System (network-based)?"/>
        <s v="Have you implemented an Intrusion Prevention System (network-based)?"/>
        <s v="Do you employ host-based intrusion detection?"/>
        <s v="Do you employ host-based intrusion prevention?"/>
        <s v="Are you employing any next-generation persistent threat (NGPT) monitoring?"/>
        <s v="Do you monitor for intrusions on a 24x7x365 basis?"/>
        <s v="Is intrusion monitoring performed internally or by a third-party service?"/>
        <s v="Are audit logs available for all changes to the network, firewall, IDS, and IPS systems?"/>
        <s v="Can you share the organization chart, mission statement, and policies for your information security unit?"/>
        <s v="Do you have a documented patch management process?"/>
        <s v="Can you accommodate encryption requirements using open standards?"/>
        <s v="Are information security principles designed into the product lifecycle?"/>
        <s v="Do you have a documented systems development life cycle (SDLC)?"/>
        <s v="Do you have a formal incident response plan?"/>
        <s v="Will you comply with applicable breach notification laws?"/>
        <s v="Will you comply with the Institution's IT policies with regards to user privacy and data protection?"/>
        <s v="Is your company subject to Institution's geographic region's laws and regulations?"/>
        <s v="Do you perform background screenings or multi-state background checks on all employees prior to their first day of work?"/>
        <s v="Do you require new employees to fill out agreements and review policies?"/>
        <s v="Do you have a documented information security policy?"/>
        <s v="Do you have an information security awareness program?"/>
        <s v="Is security awareness training mandatory for all employees?"/>
        <s v="Do you have process and procedure(s) documented, and currently followed, that require a review and update of the access-list(s) for privileged accounts?"/>
        <s v="Do you have documented, and currently implemented, internal audit processes and procedures?"/>
        <s v="Does your organization have physical security controls and policies in place?"/>
        <s v="Do you have either an internal incident response team or retain an external team?"/>
        <s v="Do you have the capability to respond to incidents on a 24x7x365 basis?"/>
        <s v="Do you carry cyber-risk insurance to protect against unforeseen service outages, data that is lost or stolen, and security incidents?"/>
        <s v="Do you have a documented and currently implemented Quality Assurance program?"/>
        <s v="Do you comply with ISO 9001?"/>
        <s v="Will your company provide quality and performance metrics in relation to the scope of services and performance expectations for the services you are offering?"/>
        <s v="Do you incorporate customer feedback into security feature requests?"/>
        <s v="Can you provide an evaluation site to the institution for testing?"/>
        <s v="Are your systems and applications regularly scanned externally for vulnerabilities?"/>
        <s v="Have your systems and applications had a third party security assessment completed in the last year?"/>
        <s v="Are your systems and applications scanned with an authenticated user account for vulnerabilities [that are remediated] prior to new releases?"/>
        <s v="Will you provide results of application and system vulnerability scans to the Institution?"/>
        <s v="Describe or provide a reference to how you monitor for and protect against common web application security vulnerabilities (e.g. SQL injection, XSS, XSRF, etc.)."/>
        <s v="Will you allow the institution to perform its own vulnerability testing and/or scanning of your systems and/or application provided that testing is performed at a mutually agreed upon time and date?"/>
        <s v="Do your workforce members receive regular training related to the HIPAA Privacy and Security Rules and the HITECH Act?"/>
        <s v="Do you monitor or receive information regarding changes in HIPAA regulations?"/>
        <s v="Has your organization designated HIPAA Privacy and Security officers as required by the Rules?"/>
        <s v="Do you comply with the requirements of the Health Information Technology for Economic and Clinical Health Act (HITECH)?"/>
        <s v="Have you conducted a risk analysis as required under the Security Rule?"/>
        <s v="Have you identified areas of risks?"/>
        <s v="Have you taken actions to mitigate the identified risks?"/>
        <s v="Does your application require user and system administrator password changes at a frequency no greater than 90 days?"/>
        <s v="Does your application require a user to set their own password after an administrator reset or on first use of the account?"/>
        <s v="Does your application lock-out an account after a number of failed login attempts? "/>
        <s v="Does your application automatically lock or log-out an account after a period of inactivity?"/>
        <s v="Are passwords visible in plain text, whether when stored or entered, including service level accounts (i.e. database accounts, etc.)?"/>
        <s v="If the application is institution-hosted, can all service level and administrative account passwords be changed by the institution?"/>
        <s v="Does your application provide the ability to define user access levels?"/>
        <s v="Does your application support varying levels of access to administrative tasks defined individually per user?"/>
        <s v="Does your application support varying levels of access to records based on user ID?"/>
        <s v="Is there a limit to the number of groups a user can be assigned?"/>
        <s v="Do accounts used for vendor supplied remote support abide by the same authentication policies and access logging as the rest of the system?"/>
        <s v="Does the application log record access including specific user, date/time of access, and originating IP or device? "/>
        <s v="Does the application log administrative activity, such user account access changes and password changes, including specific user, date/time of changes, and originating IP or device?"/>
        <s v="How long does the application keep access/change logs?"/>
        <s v="Can the application logs be archived? "/>
        <s v="Can the application logs be saved externally? "/>
        <s v="Does your data backup and retention policies and practices meet HIPAA requirements?"/>
        <s v="Do you have a disaster recovery plan and emergency mode operation plan?"/>
        <s v="Have the policies/plans mentioned above been tested?"/>
        <s v="Can you provide a HIPAA compliance attestation document?"/>
        <s v="Are you willing to enter into a Business Associate Agreement (BAA)?"/>
        <s v="Have you entered into a BAA with all subcontractors who may have access to protected health information (PHI)?"/>
        <s v="Do your systems or products store, process, or transmit cardholder (payment/credit/debt card) data?"/>
        <s v="Are you compliant with the Payment Card Industry Data Security Standard (PCI DSS)?"/>
        <s v="Do you have a current, executed within the past year, Attestation of Compliance (AoC) or Report on Compliance (RoC)?"/>
        <s v="Are you classified as a service provider?"/>
        <s v="Are you on the list of VISA approved service providers? "/>
        <s v="Are you classified as a merchant?  If so, what level (1, 2, 3, 4)?"/>
        <s v="Describe the architecture employed by the system to verify and authorize credit card transactions."/>
        <s v="What payment processors/gateways does the system support? "/>
        <s v="Can the application be installed in a PCI DSS compliant manner ?"/>
        <s v="Is the application listed as an approved PA-DSS application? "/>
        <s v="Does the system or products use a third party to collect, store, process, or transmit cardholder (payment/credit/debt card) data?"/>
        <s v="Include documentation describing the systems' abilities to comply with the PCI DSS and any features or capabilities of the system that must be added or changed in order to operate in compliance with the standards. "/>
      </sharedItems>
    </cacheField>
    <cacheField name="Additional Info" numFmtId="0">
      <sharedItems containsBlank="1" containsMixedTypes="1" containsNumber="1" containsInteger="1" count="4">
        <n v="0"/>
        <s v="Additional Information"/>
        <e v="#N/A"/>
        <m/>
      </sharedItems>
    </cacheField>
    <cacheField name="Standard Guidance" numFmtId="0">
      <sharedItems containsBlank="1"/>
    </cacheField>
    <cacheField name="No Guidance" numFmtId="0">
      <sharedItems containsBlank="1"/>
    </cacheField>
    <cacheField name="Yes Guidance" numFmtId="0">
      <sharedItems containsBlank="1" longText="1"/>
    </cacheField>
    <cacheField name="Reason For Question" numFmtId="0">
      <sharedItems containsBlank="1" longText="1"/>
    </cacheField>
    <cacheField name="Follow-up Inquiries" numFmtId="0">
      <sharedItems containsBlank="1" longText="1"/>
    </cacheField>
    <cacheField name="High Risk" numFmtId="0">
      <sharedItems containsBlank="1" count="5">
        <m/>
        <b v="1"/>
        <b v="0"/>
        <s v="FALSE"/>
        <s v="TRUE"/>
      </sharedItems>
    </cacheField>
    <cacheField name="Required" numFmtId="1">
      <sharedItems containsString="0" containsBlank="1" containsNumber="1" containsInteger="1"/>
    </cacheField>
    <cacheField name="Category" numFmtId="0">
      <sharedItems containsBlank="1"/>
    </cacheField>
    <cacheField name="C_Answer" numFmtId="0">
      <sharedItems containsBlank="1"/>
    </cacheField>
    <cacheField name="V_Answer" numFmtId="0">
      <sharedItems containsBlank="1" containsMixedTypes="1" containsNumber="1" containsInteger="1"/>
    </cacheField>
    <cacheField name="Analyst override answer" numFmtId="0">
      <sharedItems containsBlank="1"/>
    </cacheField>
    <cacheField name="Compliant" numFmtId="0">
      <sharedItems containsBlank="1" containsMixedTypes="1" containsNumber="1" containsInteger="1" count="3">
        <m/>
        <n v="0"/>
        <e v="#N/A"/>
      </sharedItems>
    </cacheField>
    <cacheField name="Default Weight" numFmtId="0">
      <sharedItems containsString="0" containsBlank="1" containsNumber="1" containsInteger="1"/>
    </cacheField>
    <cacheField name="Analyst Adjusted Weight" numFmtId="0">
      <sharedItems containsBlank="1"/>
    </cacheField>
    <cacheField name="Weight" numFmtId="0">
      <sharedItems containsString="0" containsBlank="1" containsNumber="1" containsInteger="1"/>
    </cacheField>
    <cacheField name="Score" numFmtId="0">
      <sharedItems containsBlank="1" containsMixedTypes="1" containsNumber="1" containsInteger="1"/>
    </cacheField>
    <cacheField name="CIS Critical Security Controls v6.1" numFmtId="0">
      <sharedItems containsBlank="1"/>
    </cacheField>
    <cacheField name="HIPAA" numFmtId="0">
      <sharedItems containsBlank="1" count="24">
        <m/>
        <s v="Discovery"/>
        <s v="§164.308(a)(1)(ii)(B)"/>
        <s v="§164.308(a)(4), _x000a_§164.312(a)(1), §164.312(a)(2)(i), _x000a_§164.312(d)"/>
        <s v="§164.308(a)(4), _x000a_§164.312(a)(1), §164.312(a)(2)(i),_x000a_§164.312(d)"/>
        <e v="#N/A"/>
        <s v="§164.308(a)(5)(i)"/>
        <s v="§164.316(b)(2)(iii)"/>
        <s v="§164.308(a)(2)"/>
        <s v="§164.308(a)(6)(i)"/>
        <s v="§164.308(a)(6)(ii)"/>
        <s v="§164.308(a)(1)(i)"/>
        <s v="§164.308(a)(5)(ii)(D)"/>
        <s v="§164.308(a)(4), §164.312(a)(2)(ii), _x000a_§164.312(a)(2)(iii)"/>
        <s v="§164.308(a)(4),_x000a_§164.312(a)(2)(ii), §164.312(a)(2)(iii)"/>
        <s v="§164.308(a)(4), _x000a_§164.312(d)"/>
        <s v="§164.308(a)(4), _x000a_§164.312(a)(1)"/>
        <s v="§ 164.308(a)(1)(ii)(D)"/>
        <s v="§164.312(b)"/>
        <s v="§164.312(a)(2)(ii)"/>
        <s v="§164.308(a)(7)(i)"/>
        <s v="§164.308(b)(2)"/>
        <s v="§164.308(b)(1),_x000a_§164.308(b)(3), §164.314(a)(1)(i)"/>
        <s v="§164.308(a)(3)(i), §164.308(b)(1), _x000a_§164.308(b)(3), §164.314(a)(1)(i)"/>
      </sharedItems>
    </cacheField>
    <cacheField name="ISO 27002:27013" numFmtId="0">
      <sharedItems containsBlank="1" containsMixedTypes="1" containsNumber="1" containsInteger="1" count="55">
        <m/>
        <s v="18.1.1"/>
        <s v="17.1.2"/>
        <s v="15.2.1"/>
        <s v="15.1.3"/>
        <s v="9.1.2"/>
        <s v="9.2.6"/>
        <n v="9"/>
        <n v="10"/>
        <s v="11.2.6"/>
        <n v="6"/>
        <s v="9.1.1"/>
        <s v="12.5.1"/>
        <n v="16"/>
        <s v="12.1.1"/>
        <s v="12.1.4"/>
        <s v="9.2.3, 12.1.4"/>
        <s v="9.2.3, 9.3.1, 9.4.3"/>
        <s v="9.1.1, 9.2.3, 9.3.1, 9.4.3"/>
        <s v="9.4.3"/>
        <s v="6.2.1"/>
        <s v="12.6.1"/>
        <s v="17.1.3"/>
        <s v="7.2.2, 17.1.3"/>
        <s v="7.2.2, 16.1.1, 17.1.3"/>
        <s v="17.2.1"/>
        <s v="12.1.2"/>
        <s v="8.1.4"/>
        <s v="12.3.1"/>
        <s v="8.1.2"/>
        <s v="10.1.2"/>
        <s v="8.3.1"/>
        <s v="9.2.3"/>
        <s v="8.3.1, 18.1.1"/>
        <s v="14.2.5"/>
        <s v="10.1.1"/>
        <s v="11.1.1"/>
        <s v="13.1.2"/>
        <s v="11.1.1, 11.1.2"/>
        <e v="#N/A"/>
        <s v="11.1.4"/>
        <s v="17.1.1"/>
        <s v="7.1.3"/>
        <s v="12.4.1"/>
        <s v="8.2.1; 8.2.3"/>
        <s v="8.2.3"/>
        <s v="9.4.2"/>
        <s v="14.2.1"/>
        <s v="12.7.1, 18.2.1"/>
        <s v="13.1.1"/>
        <n v="13"/>
        <s v="18.2.1"/>
        <s v="18.1.1, 7.2.2"/>
        <s v="16.1.1"/>
        <s v="16.1.2, 16.1.5, 18.1.1"/>
      </sharedItems>
    </cacheField>
    <cacheField name="NIST Cybersecurity Framework" numFmtId="0">
      <sharedItems containsBlank="1" count="41">
        <m/>
        <s v="ID.GV-3"/>
        <s v="ID.AM-6, PR.AT-3"/>
        <s v="PR.IP-9"/>
        <s v="ID.AM-6, PR-AT-3"/>
        <s v="ID.AM-5"/>
        <s v="PR.AC-3, PR.MA-2"/>
        <s v="PR.AC-4, PR.PT-3"/>
        <s v="PR.PT-3"/>
        <s v="ID.AM-2"/>
        <s v="ID.AM-1, ID.AM-2, ID.AM-4"/>
        <s v="PR.AC-4"/>
        <s v="PR.AC-1"/>
        <s v="PR.AC-1, PR.AC-4"/>
        <s v="PR.IP-1"/>
        <s v="PR.IP-1, PR.IP-2"/>
        <s v="DE.CM-8"/>
        <s v="PR.IP-3"/>
        <s v="PR.IP-3, PR.DS-7"/>
        <s v="PR.DS-6"/>
        <s v="PR.AC-2, PR.IP-5"/>
        <s v="PR.IP-4"/>
        <s v="PR.DS-1, PR.IP-4"/>
        <s v="PR.DS-3"/>
        <s v="PR.DS-3, ID.GV-3"/>
        <s v="PR.DS-1"/>
        <s v="PR.DS-1, PR.DS-2"/>
        <s v="PR.AC-2"/>
        <s v="PR.AC-5"/>
        <e v="#N/A"/>
        <s v="PR.DS-4"/>
        <s v="DE.CM-1"/>
        <s v="DE.CM-1, DE.CM-2, DE.CM-7"/>
        <s v="DE.AE-1, DE.CM-1, PR.PT-4"/>
        <s v="DE.CM-7"/>
        <s v="DE.CM-7, PR.DS-2"/>
        <s v="DE.CM-7, PR.DS-1"/>
        <s v="DE.CM-7, DE.CM-8, ID.RA-1"/>
        <s v="PR.DS-5"/>
        <s v="PR.PT-4"/>
        <s v="ID.RA-1, DE.CM-8, PR.IP-12"/>
      </sharedItems>
    </cacheField>
    <cacheField name="NIST SP 800-171r1" numFmtId="0">
      <sharedItems containsBlank="1" count="51">
        <m/>
        <s v="ID.GV-3"/>
        <s v="ID.AM-6, PR.AT-3"/>
        <s v="PR.IP-9"/>
        <s v="3.8.2"/>
        <s v="3.1.2, 3.1.3"/>
        <s v="3.1.2"/>
        <s v="3.1.2, 3.1.19, 3.8.2"/>
        <s v="3.4.9"/>
        <s v="3.1.12, 3.1.13, 3.1.14, 3.1.14, 3.1.15, 3.1.8, 3.1.20, 3.7.5, 3.8.2, 3.13.7"/>
        <s v="3.1.4"/>
        <s v="3.1.1, 3.1.5, 3.1.6, 3.7.1, 3.7.2"/>
        <s v="3.5.6"/>
        <s v="3.5.7"/>
        <s v="3.5.5, 3.5.8"/>
        <s v="3.5.1"/>
        <s v="3.4.1, 3.4.2, 3.4.3"/>
        <s v="3.13.13"/>
        <s v="3.1.18, 3.7.1, 3.13.13"/>
        <s v="3.11.1, 3.11.2, 3.11.3"/>
        <s v="3.12.2"/>
        <s v="3.2.1, 3.2.2"/>
        <s v="3.4.3, 3.4.4"/>
        <s v="3.4.3, 3.4.4, 3.4.5"/>
        <s v="3.4.4"/>
        <s v="3.14.4"/>
        <s v="3.1.3, 3.8.1"/>
        <s v="3.1.22"/>
        <s v="3.8.1"/>
        <s v="3.8.9"/>
        <s v="3.13.10"/>
        <s v="3.8.1, 3.8.9"/>
        <s v="3.8.1, 3.8.5, 3.8.9"/>
        <s v="3.7.1, 3.7.2, 3.8.3"/>
        <s v="3.7.3, 3.8.3,"/>
        <s v="3.8.1, 3.8.2"/>
        <s v="3.1.3"/>
        <e v="#N/A"/>
        <s v="3.6.1, 3.14.6, 3.14.7"/>
        <s v="3.3.1"/>
        <s v="3.1.19"/>
        <s v="3.11.1, 3.11.2, 3.11.3, 3.14.2"/>
        <s v="3.2.2"/>
        <s v="3.6.1, 3.14.1"/>
        <s v="3.6.2, 3.12.2"/>
        <s v="3.5.9"/>
        <s v="3.1.8"/>
        <s v="3.1.10, 3.1.11"/>
        <s v="3.5.10"/>
        <s v="3.3.2"/>
        <s v="3.6.3, 3.12.2"/>
      </sharedItems>
    </cacheField>
    <cacheField name="NIST SP 800-53r4" numFmtId="0">
      <sharedItems containsBlank="1" count="48">
        <m/>
        <s v="RA-2"/>
        <s v="AU-7, AU-9, IR-4"/>
        <s v="CA-5, PL-2"/>
        <s v="SA-9"/>
        <s v="PE-2, PE-3, PE-5, PE-11, PE-13, PE-14, SA-9"/>
        <s v="PS-3"/>
        <s v="PS-5"/>
        <s v="AC-4"/>
        <s v="MP-2"/>
        <s v="AC-17; NIST SP 800-46"/>
        <s v="CM-11"/>
        <s v="AC-3, CM-7; NIST SP 800-46"/>
        <s v="CA-9, SC-4"/>
        <s v="AC-5"/>
        <s v="AC-2, AC-3, AC-6, MA-2, MA-3"/>
        <s v="IA-4"/>
        <s v="IA-5(1)"/>
        <s v="IA-2, IA-5"/>
        <s v="CM-2, CM-3, CM-6, CM-8"/>
        <s v="CM-2, CM-6, CM-3, AC-19, MA-2"/>
        <s v="SI-2"/>
        <s v="AU-7, AU-9, IR-4, AC-5, CP-4, CP-10; NIST SP 800-34"/>
        <s v="AT-3, AC-5, CP-4, CP-10; NIST SP 800-34"/>
        <s v="AC-5, CP-4, CP-10; NIST SP 800-34"/>
        <s v="CM-3, CM-4, CM-5"/>
        <s v="AC-4, MP-2, MP-4"/>
        <s v="AC-22"/>
        <s v="CP-9"/>
        <s v="SC-28, SC-13, FIPS PUB 140-2"/>
        <s v="CP-9, MP-5"/>
        <s v="CP-9 MP-6, NIST SP 800-60, NIST SP 800-88, AC-2, AC-6, IA-4, PM-2, PM-10, SI-5, MA-2, MA-3, MP-6"/>
        <s v="AC-2, AC-6, IA-4, PM-2, PM-10, SI-5, MA-2"/>
        <s v="SI-12, AC-2, AC-6, IA-4, PM-2, PM-10, SI-5, MA-2"/>
        <s v="AC-2, AC-6, IA-4, PM-2, PM-10, SI-5"/>
        <e v="#N/A"/>
        <s v="PE-2, PE-3, PE-5, PE-11, PE-13, PE-14"/>
        <s v="IR-2, IR-4, IR-5"/>
        <s v="AU-2"/>
        <s v="AC-19(5)"/>
        <s v="AT-3"/>
        <s v="IR-2, IR-4, IR-5, IR-7"/>
        <s v="IR-6"/>
        <s v="AC-7"/>
        <s v="AC-11, AC-11(1), AC-12"/>
        <s v="AU-2, AU-6, AU-12"/>
        <s v="AU-3"/>
        <s v="SA-3, SA-15, SC-2, PM-2, PM-10, SI-5,PM-3"/>
      </sharedItems>
    </cacheField>
    <cacheField name="PCI DSS" numFmtId="0">
      <sharedItems containsBlank="1" containsMixedTypes="1" containsNumber="1" count="34">
        <m/>
        <n v="13"/>
        <n v="12"/>
        <s v="PCI Scope, Discovery"/>
        <s v="PCI Scope"/>
        <s v="12.1, Scope"/>
        <s v="7.x"/>
        <s v="12.8, 4.2"/>
        <n v="2"/>
        <s v="12.x"/>
        <s v="7.x, 8.x"/>
        <s v="8.x"/>
        <s v="2.1, 8.x"/>
        <n v="11"/>
        <s v="6.4, 6.4.5, 6.4.5.1, 6.4.5.2"/>
        <s v="6.4, 12.8, 12.9"/>
        <s v="12.1, 12.8"/>
        <s v="12.2, 12.8"/>
        <s v="12.1, 12.2, 12.8"/>
        <s v="12.10, 12.8, 6.4"/>
        <s v="12.8, 9.x"/>
        <s v="9.x"/>
        <e v="#N/A"/>
        <n v="1"/>
        <s v="11.4, 12.8"/>
        <s v="1.1, 10.8, 10.6, 10.3, 10.2, 11.4"/>
        <n v="4"/>
        <s v="11.2, 11.3"/>
        <s v="11.2, 12.8"/>
        <s v="12.10, 10.10"/>
        <s v="12.8, 12.5"/>
        <n v="10.7"/>
        <n v="12.1"/>
        <n v="12.8"/>
      </sharedItems>
    </cacheField>
    <cacheField name="Trusted CI" numFmtId="166">
      <sharedItems containsBlank="1" containsMixedTypes="1" containsNumber="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57">
  <r>
    <x v="0"/>
    <x v="0"/>
    <x v="0"/>
    <m/>
    <m/>
    <m/>
    <m/>
    <m/>
    <x v="0"/>
    <m/>
    <m/>
    <m/>
    <m/>
    <m/>
    <x v="0"/>
    <m/>
    <m/>
    <m/>
    <m/>
    <m/>
    <x v="0"/>
    <x v="0"/>
    <x v="0"/>
    <x v="0"/>
    <x v="0"/>
    <x v="0"/>
    <m/>
  </r>
  <r>
    <x v="1"/>
    <x v="1"/>
    <x v="0"/>
    <m/>
    <m/>
    <m/>
    <m/>
    <m/>
    <x v="0"/>
    <m/>
    <m/>
    <m/>
    <m/>
    <m/>
    <x v="0"/>
    <m/>
    <m/>
    <m/>
    <m/>
    <m/>
    <x v="0"/>
    <x v="0"/>
    <x v="0"/>
    <x v="0"/>
    <x v="0"/>
    <x v="0"/>
    <m/>
  </r>
  <r>
    <x v="2"/>
    <x v="2"/>
    <x v="0"/>
    <m/>
    <m/>
    <m/>
    <m/>
    <m/>
    <x v="0"/>
    <m/>
    <m/>
    <m/>
    <m/>
    <m/>
    <x v="0"/>
    <m/>
    <m/>
    <m/>
    <m/>
    <m/>
    <x v="0"/>
    <x v="0"/>
    <x v="0"/>
    <x v="0"/>
    <x v="0"/>
    <x v="0"/>
    <m/>
  </r>
  <r>
    <x v="3"/>
    <x v="3"/>
    <x v="0"/>
    <m/>
    <m/>
    <m/>
    <m/>
    <m/>
    <x v="0"/>
    <m/>
    <m/>
    <m/>
    <m/>
    <m/>
    <x v="0"/>
    <m/>
    <m/>
    <m/>
    <m/>
    <m/>
    <x v="0"/>
    <x v="0"/>
    <x v="0"/>
    <x v="0"/>
    <x v="0"/>
    <x v="0"/>
    <m/>
  </r>
  <r>
    <x v="4"/>
    <x v="4"/>
    <x v="0"/>
    <m/>
    <m/>
    <m/>
    <m/>
    <m/>
    <x v="0"/>
    <m/>
    <m/>
    <m/>
    <m/>
    <m/>
    <x v="0"/>
    <m/>
    <m/>
    <m/>
    <m/>
    <m/>
    <x v="0"/>
    <x v="0"/>
    <x v="0"/>
    <x v="0"/>
    <x v="0"/>
    <x v="0"/>
    <m/>
  </r>
  <r>
    <x v="5"/>
    <x v="5"/>
    <x v="0"/>
    <m/>
    <m/>
    <m/>
    <m/>
    <m/>
    <x v="0"/>
    <m/>
    <m/>
    <m/>
    <m/>
    <m/>
    <x v="0"/>
    <m/>
    <m/>
    <m/>
    <m/>
    <m/>
    <x v="0"/>
    <x v="0"/>
    <x v="0"/>
    <x v="0"/>
    <x v="0"/>
    <x v="0"/>
    <m/>
  </r>
  <r>
    <x v="6"/>
    <x v="6"/>
    <x v="0"/>
    <m/>
    <m/>
    <m/>
    <m/>
    <m/>
    <x v="0"/>
    <m/>
    <m/>
    <m/>
    <m/>
    <m/>
    <x v="0"/>
    <m/>
    <m/>
    <m/>
    <m/>
    <m/>
    <x v="0"/>
    <x v="0"/>
    <x v="0"/>
    <x v="0"/>
    <x v="0"/>
    <x v="0"/>
    <m/>
  </r>
  <r>
    <x v="7"/>
    <x v="7"/>
    <x v="0"/>
    <m/>
    <m/>
    <m/>
    <m/>
    <m/>
    <x v="0"/>
    <m/>
    <m/>
    <m/>
    <m/>
    <m/>
    <x v="0"/>
    <m/>
    <m/>
    <m/>
    <m/>
    <m/>
    <x v="0"/>
    <x v="0"/>
    <x v="0"/>
    <x v="0"/>
    <x v="0"/>
    <x v="0"/>
    <m/>
  </r>
  <r>
    <x v="8"/>
    <x v="8"/>
    <x v="0"/>
    <m/>
    <m/>
    <m/>
    <m/>
    <m/>
    <x v="0"/>
    <m/>
    <m/>
    <m/>
    <m/>
    <m/>
    <x v="0"/>
    <m/>
    <m/>
    <m/>
    <m/>
    <m/>
    <x v="0"/>
    <x v="0"/>
    <x v="0"/>
    <x v="0"/>
    <x v="0"/>
    <x v="0"/>
    <m/>
  </r>
  <r>
    <x v="9"/>
    <x v="9"/>
    <x v="0"/>
    <m/>
    <m/>
    <m/>
    <m/>
    <m/>
    <x v="0"/>
    <m/>
    <m/>
    <m/>
    <m/>
    <m/>
    <x v="0"/>
    <m/>
    <m/>
    <m/>
    <m/>
    <m/>
    <x v="0"/>
    <x v="0"/>
    <x v="0"/>
    <x v="0"/>
    <x v="0"/>
    <x v="0"/>
    <m/>
  </r>
  <r>
    <x v="10"/>
    <x v="10"/>
    <x v="0"/>
    <m/>
    <m/>
    <m/>
    <m/>
    <m/>
    <x v="0"/>
    <m/>
    <m/>
    <m/>
    <m/>
    <m/>
    <x v="0"/>
    <m/>
    <m/>
    <m/>
    <m/>
    <m/>
    <x v="0"/>
    <x v="0"/>
    <x v="0"/>
    <x v="0"/>
    <x v="0"/>
    <x v="0"/>
    <m/>
  </r>
  <r>
    <x v="11"/>
    <x v="11"/>
    <x v="0"/>
    <m/>
    <m/>
    <m/>
    <m/>
    <m/>
    <x v="0"/>
    <m/>
    <m/>
    <m/>
    <m/>
    <m/>
    <x v="0"/>
    <m/>
    <m/>
    <m/>
    <m/>
    <m/>
    <x v="0"/>
    <x v="0"/>
    <x v="0"/>
    <x v="0"/>
    <x v="0"/>
    <x v="0"/>
    <m/>
  </r>
  <r>
    <x v="12"/>
    <x v="12"/>
    <x v="0"/>
    <m/>
    <m/>
    <m/>
    <m/>
    <m/>
    <x v="0"/>
    <m/>
    <m/>
    <m/>
    <m/>
    <m/>
    <x v="0"/>
    <m/>
    <m/>
    <m/>
    <m/>
    <m/>
    <x v="0"/>
    <x v="0"/>
    <x v="0"/>
    <x v="0"/>
    <x v="0"/>
    <x v="0"/>
    <m/>
  </r>
  <r>
    <x v="13"/>
    <x v="13"/>
    <x v="0"/>
    <m/>
    <m/>
    <m/>
    <m/>
    <m/>
    <x v="0"/>
    <m/>
    <m/>
    <m/>
    <m/>
    <m/>
    <x v="0"/>
    <m/>
    <m/>
    <m/>
    <m/>
    <m/>
    <x v="0"/>
    <x v="0"/>
    <x v="0"/>
    <x v="0"/>
    <x v="0"/>
    <x v="0"/>
    <m/>
  </r>
  <r>
    <x v="14"/>
    <x v="14"/>
    <x v="0"/>
    <m/>
    <m/>
    <m/>
    <m/>
    <m/>
    <x v="0"/>
    <m/>
    <m/>
    <m/>
    <m/>
    <m/>
    <x v="0"/>
    <m/>
    <m/>
    <m/>
    <m/>
    <m/>
    <x v="0"/>
    <x v="0"/>
    <x v="0"/>
    <x v="0"/>
    <x v="0"/>
    <x v="0"/>
    <m/>
  </r>
  <r>
    <x v="15"/>
    <x v="15"/>
    <x v="0"/>
    <s v="Standard Guidance"/>
    <s v="Yes Guidance"/>
    <s v="No Guidance"/>
    <s v="This qualifier determines the presence of PHI in the solution and sets the HIPAA section as required appropriately."/>
    <s v="Reference the HIPAA section for follow-up review."/>
    <x v="1"/>
    <n v="1"/>
    <s v="Qualifiers"/>
    <s v="Yes"/>
    <n v="0"/>
    <s v=""/>
    <x v="1"/>
    <n v="10"/>
    <s v=""/>
    <n v="10"/>
    <n v="0"/>
    <s v="CSC 13"/>
    <x v="1"/>
    <x v="1"/>
    <x v="1"/>
    <x v="1"/>
    <x v="1"/>
    <x v="0"/>
    <s v=""/>
  </r>
  <r>
    <x v="16"/>
    <x v="16"/>
    <x v="0"/>
    <s v="The Institution views hosted solutions such as AWS, Rackspace, Azure, and other PaaS/SaaS offerings as third parties. If services such as these are used in your environment, respond &quot;Yes&quot;."/>
    <s v=" No need to answer HLTP-02 through 04"/>
    <s v="State each third party which institutional data will be shared with and/or hosted by and their level of responsibility."/>
    <s v="Vendors oftentimes use other vendors to supplement and/or host their infrastructures and it is important to know what, if any, institutional data is shared with fourth-parties. Responses to this qualifier set the response requirement for the Third Parties section."/>
    <s v="Reference the Third Parties section for follow-up review."/>
    <x v="1"/>
    <n v="1"/>
    <s v="Qualifiers"/>
    <s v="No"/>
    <n v="0"/>
    <s v=""/>
    <x v="1"/>
    <n v="10"/>
    <s v=""/>
    <n v="10"/>
    <n v="0"/>
    <s v="CSC 13"/>
    <x v="0"/>
    <x v="0"/>
    <x v="2"/>
    <x v="2"/>
    <x v="0"/>
    <x v="1"/>
    <n v="13"/>
  </r>
  <r>
    <x v="17"/>
    <x v="17"/>
    <x v="0"/>
    <s v=" "/>
    <s v="Briefly summarize your response."/>
    <s v="Provide a reference to your BCP and supporting documentation or submit it along with this fully-populated HECVAT."/>
    <s v="This qualifier determines the existence of a complete, fully-populated BCP, maintained by the vendor, and sets the Business Continuity Plan section as required appropriately."/>
    <s v="Reference the Business Continuity Plan section for follow-up review."/>
    <x v="1"/>
    <n v="1"/>
    <s v="Qualifiers"/>
    <s v="Yes"/>
    <n v="0"/>
    <s v=""/>
    <x v="1"/>
    <n v="10"/>
    <s v=""/>
    <n v="10"/>
    <n v="0"/>
    <s v="CSC 10"/>
    <x v="0"/>
    <x v="2"/>
    <x v="3"/>
    <x v="3"/>
    <x v="2"/>
    <x v="2"/>
    <n v="12"/>
  </r>
  <r>
    <x v="18"/>
    <x v="18"/>
    <x v="0"/>
    <s v=" "/>
    <s v="Briefly summarize your response."/>
    <s v="Provide a reference to your DRP and supporting documentation or submit it along with this fully-populated HECVAT."/>
    <s v="This qualifier determines the existence of a complete, fully-populated DRP, maintained by the vendor, and sets the Business Continuity Plan section as required appropriately."/>
    <s v="Reference the Disaster Recovery Plan section for follow-up review."/>
    <x v="1"/>
    <n v="1"/>
    <s v="Qualifiers"/>
    <s v="Yes"/>
    <n v="0"/>
    <s v=""/>
    <x v="1"/>
    <m/>
    <s v=""/>
    <n v="0"/>
    <n v="0"/>
    <m/>
    <x v="0"/>
    <x v="0"/>
    <x v="0"/>
    <x v="0"/>
    <x v="0"/>
    <x v="0"/>
    <s v=""/>
  </r>
  <r>
    <x v="19"/>
    <x v="19"/>
    <x v="0"/>
    <s v="Answer yes if your product handles PCI (Credit Card) information, either directly or via a third party"/>
    <m/>
    <s v="Based on your 'Yes' response, you are required to fill out the PCI DSS section."/>
    <s v="This qualifier determines the presence of PCI DSS in the solution and sets the PCI DSS section as required appropriately."/>
    <s v="Reference the PCI DSS section for follow-up review."/>
    <x v="1"/>
    <n v="1"/>
    <s v="Qualifiers"/>
    <s v="No"/>
    <n v="0"/>
    <s v=""/>
    <x v="1"/>
    <n v="10"/>
    <s v=""/>
    <n v="10"/>
    <n v="0"/>
    <s v="CSC 10"/>
    <x v="0"/>
    <x v="2"/>
    <x v="3"/>
    <x v="3"/>
    <x v="3"/>
    <x v="2"/>
    <n v="12"/>
  </r>
  <r>
    <x v="20"/>
    <x v="20"/>
    <x v="0"/>
    <s v=" "/>
    <s v="Yes Guidance"/>
    <s v="No Guidance"/>
    <s v="When consultants are given access to a system containing institutional data, the &quot;sharing&quot; of data is not in the same context as traditional data sharing (i.e. hosting, etc.) and thus, many of the HECVAT questions do not apply. When consultants have access to a system (onsite of via remote affiliate-type accounts), the Consulting section is most relevant."/>
    <s v="Reference the Consulting section for follow-up review."/>
    <x v="2"/>
    <n v="1"/>
    <s v="Qualifiers"/>
    <s v="Yes"/>
    <n v="0"/>
    <s v=""/>
    <x v="1"/>
    <n v="10"/>
    <s v=""/>
    <n v="10"/>
    <n v="0"/>
    <s v="CSC 13"/>
    <x v="0"/>
    <x v="1"/>
    <x v="1"/>
    <x v="1"/>
    <x v="1"/>
    <x v="3"/>
    <s v="PCI Scope, Discovery"/>
  </r>
  <r>
    <x v="21"/>
    <x v="21"/>
    <x v="0"/>
    <s v="If you are using an option not listed, or a combination of options, select &quot;Other&quot;"/>
    <s v=" "/>
    <s v=" "/>
    <m/>
    <m/>
    <x v="0"/>
    <n v="1"/>
    <s v="Qualifiers"/>
    <s v="Yes"/>
    <s v=""/>
    <s v=""/>
    <x v="1"/>
    <n v="10"/>
    <s v=""/>
    <n v="10"/>
    <n v="0"/>
    <s v="CSC 14"/>
    <x v="0"/>
    <x v="0"/>
    <x v="0"/>
    <x v="0"/>
    <x v="0"/>
    <x v="4"/>
    <s v="PCI Scope"/>
  </r>
  <r>
    <x v="22"/>
    <x v="22"/>
    <x v="0"/>
    <s v="Include circumstances that may involve off-shoring or multi-national agreements"/>
    <s v=" "/>
    <s v=" "/>
    <s v="Defining scale of company (support, resources, skillsets), General information about the organization that may be concerning."/>
    <s v="Follow-up responses to this one are normally unique to their response. Vague answers here usually result in some footprinting of a vendor to determine their &quot;reputation&quot;."/>
    <x v="3"/>
    <n v="1"/>
    <s v="Company"/>
    <s v="Yes"/>
    <n v="0"/>
    <s v=""/>
    <x v="1"/>
    <n v="15"/>
    <s v=""/>
    <n v="15"/>
    <n v="0"/>
    <m/>
    <x v="0"/>
    <x v="3"/>
    <x v="0"/>
    <x v="0"/>
    <x v="4"/>
    <x v="0"/>
    <s v=""/>
  </r>
  <r>
    <x v="23"/>
    <x v="23"/>
    <x v="0"/>
    <s v=" "/>
    <s v=" "/>
    <s v="Provide a detailed summary of the unplanned disruption."/>
    <s v="We want transparency from the vendor and an honest answer to this question, regardless of the response, is a good step in building trust."/>
    <s v="If a vendor says &quot;No&quot;, it is taken at face value. If you organization is capable of conducting reconnaissance, it is encouraged. If a vendor has experienced a breach, evaluate the circumstance of the incident and what the vendor has done in response to the breach."/>
    <x v="3"/>
    <n v="1"/>
    <s v="Company"/>
    <s v="Yes"/>
    <n v="0"/>
    <s v=""/>
    <x v="1"/>
    <n v="10"/>
    <s v=""/>
    <n v="10"/>
    <n v="0"/>
    <m/>
    <x v="0"/>
    <x v="3"/>
    <x v="0"/>
    <x v="0"/>
    <x v="5"/>
    <x v="0"/>
    <s v=""/>
  </r>
  <r>
    <x v="24"/>
    <x v="24"/>
    <x v="0"/>
    <s v=" "/>
    <s v="Describe any plans to create an Information Security Office for your organization."/>
    <s v="Describe your Information Security Office, including size, talents, resources, etc."/>
    <s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
    <s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
    <x v="3"/>
    <n v="1"/>
    <s v="Company"/>
    <s v="Yes"/>
    <n v="0"/>
    <s v=""/>
    <x v="1"/>
    <n v="15"/>
    <s v=""/>
    <n v="15"/>
    <n v="0"/>
    <m/>
    <x v="0"/>
    <x v="3"/>
    <x v="0"/>
    <x v="0"/>
    <x v="5"/>
    <x v="0"/>
    <s v=""/>
  </r>
  <r>
    <x v="25"/>
    <x v="25"/>
    <x v="0"/>
    <s v=" "/>
    <s v="Describe any plans to create a dedicated Software and System Development team."/>
    <s v="Describe the structure and size of your Software and System Development teams. (e.g. Customer Support, Implementation, Product Management, etc.)"/>
    <s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
    <s v="Follow-up inquiries for vendor team strategies will be unique to your institution and may depend on the underlying infrastructures needed to support a system for your specific use case."/>
    <x v="4"/>
    <n v="1"/>
    <s v="Company"/>
    <s v="Yes"/>
    <n v="0"/>
    <s v=""/>
    <x v="1"/>
    <n v="25"/>
    <s v=""/>
    <n v="25"/>
    <n v="0"/>
    <m/>
    <x v="0"/>
    <x v="1"/>
    <x v="0"/>
    <x v="0"/>
    <x v="4"/>
    <x v="5"/>
    <s v="12.1, Scope"/>
  </r>
  <r>
    <x v="26"/>
    <x v="26"/>
    <x v="0"/>
    <s v="Share any details that would help information security analysts assess your product."/>
    <s v=" "/>
    <s v=" "/>
    <s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
    <s v="This is a freebie to help the vendor state their &quot;case&quot;. If a vendor does not add anything here (or it is just sales stuff), we can assume it was filled out by a sales engineer and questions will be evaluated with higher scrutiny."/>
    <x v="3"/>
    <n v="1"/>
    <s v="Company"/>
    <s v="Yes"/>
    <n v="0"/>
    <s v=""/>
    <x v="1"/>
    <n v="15"/>
    <s v=""/>
    <n v="15"/>
    <n v="0"/>
    <m/>
    <x v="0"/>
    <x v="1"/>
    <x v="0"/>
    <x v="0"/>
    <x v="4"/>
    <x v="0"/>
    <s v=""/>
  </r>
  <r>
    <x v="27"/>
    <x v="27"/>
    <x v="1"/>
    <s v=" "/>
    <s v="Describe any plans to undergo a SSAE 18 audit."/>
    <s v="Provide the date of assessment and include a SOC 2 Type 2 (preferred) or SOC 3 report. If you have a SOC3 report, state how to obtain a copy. Indicate if your hosting provider was the subject of the audit."/>
    <s v="Standard documentation, relevant to institutions requiring a vendor to undergo SSAE 18 audits."/>
    <s v="Follow-up inquiries for SSAE 18 content will be institution/implementation specific."/>
    <x v="3"/>
    <n v="1"/>
    <s v="Documentation"/>
    <s v="Yes"/>
    <n v="0"/>
    <s v=""/>
    <x v="1"/>
    <n v="20"/>
    <s v=""/>
    <n v="20"/>
    <n v="0"/>
    <s v="CSC 13"/>
    <x v="0"/>
    <x v="4"/>
    <x v="4"/>
    <x v="4"/>
    <x v="0"/>
    <x v="1"/>
    <n v="13"/>
  </r>
  <r>
    <x v="28"/>
    <x v="28"/>
    <x v="1"/>
    <s v=" "/>
    <s v="Describe any plans to complete the CSA self assessment or CAIQ."/>
    <s v="Please include a copy with your response and include a URL for the published assessment."/>
    <s v="Many vendors have populated a CAIQ or at least a self-assessment. Although lacking in some areas important to Higher Ed, these documents are useful for supplemental assessment."/>
    <s v="Follow-up inquiries for CSA content will be institution/implementation specific."/>
    <x v="3"/>
    <n v="1"/>
    <s v="Documentation"/>
    <s v="Yes"/>
    <n v="0"/>
    <s v=""/>
    <x v="1"/>
    <n v="20"/>
    <s v=""/>
    <n v="20"/>
    <n v="0"/>
    <s v="CSC 13"/>
    <x v="0"/>
    <x v="4"/>
    <x v="1"/>
    <x v="0"/>
    <x v="6"/>
    <x v="1"/>
    <n v="13"/>
  </r>
  <r>
    <x v="29"/>
    <x v="29"/>
    <x v="1"/>
    <s v=" "/>
    <s v="Describe any plans to obtain CSA STAR certification."/>
    <s v="Provide date of certification, any supporting documentation, and a URL for the certification."/>
    <s v="If a vendor is STAR certified, vendor responses can theoretically be more trusted since CSA has verified their responses. Trust, but verify for yourself, as needed."/>
    <s v="If STAR certification is important to your institution you may have specific follow-up details for documentation purposes."/>
    <x v="3"/>
    <n v="1"/>
    <s v="Documentation"/>
    <s v="Yes"/>
    <n v="0"/>
    <s v=""/>
    <x v="1"/>
    <n v="20"/>
    <s v=""/>
    <n v="20"/>
    <n v="0"/>
    <m/>
    <x v="0"/>
    <x v="4"/>
    <x v="2"/>
    <x v="0"/>
    <x v="7"/>
    <x v="1"/>
    <n v="13"/>
  </r>
  <r>
    <x v="30"/>
    <x v="30"/>
    <x v="1"/>
    <s v=" "/>
    <s v="Describe any plans to conform to an industry standard security framework."/>
    <s v="Provide documentation on how your organization conforms to your chosen framework and indicate current certification levels, where appropriate."/>
    <s v="The details of the standard are not the focus here, it is the fact that a vendor builds their environment around a standard and that they continually evaluate and assess their security programs."/>
    <s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
    <x v="3"/>
    <n v="1"/>
    <s v="Documentation"/>
    <s v="Yes"/>
    <n v="0"/>
    <s v=""/>
    <x v="1"/>
    <n v="20"/>
    <s v=""/>
    <n v="20"/>
    <n v="0"/>
    <m/>
    <x v="0"/>
    <x v="3"/>
    <x v="2"/>
    <x v="0"/>
    <x v="0"/>
    <x v="0"/>
    <s v=""/>
  </r>
  <r>
    <x v="31"/>
    <x v="31"/>
    <x v="1"/>
    <s v=" "/>
    <s v="Describe any plans to provide NIST SP 800-171 or CMMC Level 3 services."/>
    <s v="Indicate level, Supplier Performance Risk System ('SPRS') Score or certification information."/>
    <s v="For institutions that collaborate with the United States government, FISMA compliance may be required."/>
    <s v="Follow-up inquiries for FISMA compliance will be institution/implementation specific."/>
    <x v="3"/>
    <n v="1"/>
    <s v="Documentation"/>
    <s v="Yes"/>
    <n v="0"/>
    <s v=""/>
    <x v="1"/>
    <n v="20"/>
    <s v=""/>
    <n v="20"/>
    <n v="0"/>
    <s v="CSC 14"/>
    <x v="0"/>
    <x v="5"/>
    <x v="2"/>
    <x v="5"/>
    <x v="8"/>
    <x v="0"/>
    <s v=""/>
  </r>
  <r>
    <x v="32"/>
    <x v="32"/>
    <x v="1"/>
    <s v=" "/>
    <s v="Provide a detailed summary of overall system and/or application architecture."/>
    <s v="Provide your diagrams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n v="1"/>
    <s v="Documentation"/>
    <s v="Yes"/>
    <n v="0"/>
    <s v=""/>
    <x v="1"/>
    <n v="20"/>
    <s v=""/>
    <n v="20"/>
    <n v="0"/>
    <s v="CSC 14"/>
    <x v="0"/>
    <x v="6"/>
    <x v="2"/>
    <x v="6"/>
    <x v="0"/>
    <x v="0"/>
    <s v=""/>
  </r>
  <r>
    <x v="33"/>
    <x v="33"/>
    <x v="1"/>
    <s v=" "/>
    <s v="Describe your plans to create a data privacy policy."/>
    <s v="Provide your data privacy document (or a valid link to it) upon submission."/>
    <s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
    <s v="Inquire about any privacy language the vendor may have. It may not be ideal but there may be something available to assess or enough to have your legal counsel or policy/privacy professionals review."/>
    <x v="3"/>
    <m/>
    <s v="Documentation"/>
    <s v="Yes"/>
    <n v="0"/>
    <s v=""/>
    <x v="1"/>
    <n v="20"/>
    <s v=""/>
    <n v="0"/>
    <n v="0"/>
    <s v="CSC 14"/>
    <x v="0"/>
    <x v="0"/>
    <x v="2"/>
    <x v="0"/>
    <x v="0"/>
    <x v="0"/>
    <s v=""/>
  </r>
  <r>
    <x v="34"/>
    <x v="34"/>
    <x v="1"/>
    <s v=" "/>
    <s v="Briefly summarize your response."/>
    <s v="Provide a reference to your employee onboarding and offboarding policy and supporting documentation or submit it along with this fully-populated HECVAT."/>
    <s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
    <s v="Unsatisfactory answers should be met with questions about access control authority, roles and responsibilities (of access grantors), administrative privileges within the vendor's infrastructure(s), etc."/>
    <x v="3"/>
    <m/>
    <s v="Documentation"/>
    <s v="Yes"/>
    <n v="0"/>
    <s v=""/>
    <x v="1"/>
    <n v="20"/>
    <s v=""/>
    <n v="0"/>
    <n v="0"/>
    <s v="CSC 13"/>
    <x v="0"/>
    <x v="1"/>
    <x v="2"/>
    <x v="0"/>
    <x v="0"/>
    <x v="0"/>
    <s v=""/>
  </r>
  <r>
    <x v="35"/>
    <x v="35"/>
    <x v="1"/>
    <s v=" "/>
    <s v="Briefly summarize your response."/>
    <s v="Summarize your current change management process."/>
    <s v="The lack of a change management function is indicative of immature program processes. Answers to this question can provide insight into how well their responses (on the HECVAT) represent their actual environment(s)."/>
    <s v="If a weak response is given to this answer, response scrutiny should be increased. Questions about configuration management, system authority, and documentation are appropriate."/>
    <x v="3"/>
    <m/>
    <s v="Documentation"/>
    <s v="Yes"/>
    <n v="0"/>
    <s v=""/>
    <x v="1"/>
    <n v="20"/>
    <s v=""/>
    <n v="0"/>
    <n v="0"/>
    <s v="CSC 13"/>
    <x v="0"/>
    <x v="7"/>
    <x v="2"/>
    <x v="4"/>
    <x v="9"/>
    <x v="0"/>
    <s v=""/>
  </r>
  <r>
    <x v="36"/>
    <x v="36"/>
    <x v="1"/>
    <s v="If your answer is 'I do not know', select 'No'. If the VPATs/ACR is for an older version of the product or has not been updated, its information does not accurately reflect accessibility of the product under consideration."/>
    <s v="Please state your plans (when and by whom) to complete a VPAT."/>
    <s v="State the date the VPAT was completed. Include this VPAT in your submission and/or link to its web location."/>
    <s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
    <s v="Cross-reference Accessibility Conformance Reports (ACR) with any answers from ITAC-04 about product roadmaps for accessibility improvements."/>
    <x v="3"/>
    <m/>
    <s v="Documentation"/>
    <s v="Yes"/>
    <n v="0"/>
    <s v=""/>
    <x v="1"/>
    <n v="20"/>
    <s v=""/>
    <n v="0"/>
    <n v="0"/>
    <s v="CSC 13"/>
    <x v="0"/>
    <x v="8"/>
    <x v="2"/>
    <x v="7"/>
    <x v="9"/>
    <x v="0"/>
    <s v=""/>
  </r>
  <r>
    <x v="37"/>
    <x v="37"/>
    <x v="1"/>
    <s v=" "/>
    <s v="Provide plans for any documentation that would make accessible content, features and functions easily knowable by end users."/>
    <s v="Provide examples with links where possible."/>
    <s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
    <m/>
    <x v="3"/>
    <m/>
    <s v="Documentation"/>
    <s v="Yes"/>
    <n v="0"/>
    <s v=""/>
    <x v="1"/>
    <m/>
    <s v=""/>
    <n v="0"/>
    <n v="0"/>
    <s v="CSC 14"/>
    <x v="0"/>
    <x v="7"/>
    <x v="2"/>
    <x v="0"/>
    <x v="0"/>
    <x v="0"/>
    <m/>
  </r>
  <r>
    <x v="38"/>
    <x v="38"/>
    <x v="0"/>
    <s v=" "/>
    <s v="Please provide plans (when and by whom) any audit is planned, if any or rationale if not."/>
    <s v="State when the audit was conducted and by whom? Include the results in your submission and/or link to its web location."/>
    <s v="Many vendors rely on their internal product knowledge and history to complete accessibility self-assessments of their own product rather than utilizing up-to-date, validated testing. Use of an expert, external specialist provides a more robust assessment of the product."/>
    <s v="TBD"/>
    <x v="3"/>
    <n v="1"/>
    <s v="IT Accessibility"/>
    <s v="Yes"/>
    <n v="0"/>
    <s v=""/>
    <x v="1"/>
    <n v="20"/>
    <s v=""/>
    <n v="20"/>
    <n v="0"/>
    <m/>
    <x v="0"/>
    <x v="7"/>
    <x v="2"/>
    <x v="0"/>
    <x v="0"/>
    <x v="0"/>
    <s v=""/>
  </r>
  <r>
    <x v="39"/>
    <x v="39"/>
    <x v="0"/>
    <s v=" "/>
    <s v="Summarize how you ensure accessible products. Provide plans to develop documented processes to validate accessibility."/>
    <s v="Describe your processes and methodologies for validating accessibility conformance."/>
    <s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
    <s v="TBD"/>
    <x v="3"/>
    <n v="1"/>
    <s v="IT Accessibility"/>
    <s v="Yes"/>
    <n v="0"/>
    <s v=""/>
    <x v="1"/>
    <n v="20"/>
    <s v=""/>
    <n v="20"/>
    <n v="0"/>
    <s v="CSC 18"/>
    <x v="0"/>
    <x v="0"/>
    <x v="5"/>
    <x v="0"/>
    <x v="0"/>
    <x v="0"/>
    <s v=""/>
  </r>
  <r>
    <x v="40"/>
    <x v="40"/>
    <x v="0"/>
    <s v=" "/>
    <s v="Summarize your decision to not adopt a technical or legal standard of conformance for the product in question."/>
    <s v="Indicate which primary standards and comment upon any additional standards the product meets."/>
    <s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
    <s v="TBD"/>
    <x v="3"/>
    <n v="1"/>
    <s v="IT Accessibility"/>
    <s v="Yes"/>
    <n v="0"/>
    <s v=""/>
    <x v="1"/>
    <n v="20"/>
    <s v=""/>
    <n v="20"/>
    <n v="0"/>
    <s v="CSC 2, CSC 3"/>
    <x v="0"/>
    <x v="9"/>
    <x v="5"/>
    <x v="0"/>
    <x v="0"/>
    <x v="0"/>
    <s v=""/>
  </r>
  <r>
    <x v="41"/>
    <x v="41"/>
    <x v="0"/>
    <s v=" "/>
    <s v="Please provide any plans to develop and share an accessibility product roadmap in the future."/>
    <s v="Comment upon how far into the future the roadmap extends. Provide evidence (including links) of having delivered upon the accessibility roadmap in the past."/>
    <s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
    <s v="TBD"/>
    <x v="3"/>
    <n v="1"/>
    <s v="IT Accessibility"/>
    <s v="Yes"/>
    <n v="0"/>
    <s v=""/>
    <x v="1"/>
    <n v="20"/>
    <s v=""/>
    <n v="20"/>
    <n v="0"/>
    <s v="CSC 14"/>
    <x v="0"/>
    <x v="10"/>
    <x v="6"/>
    <x v="6"/>
    <x v="10"/>
    <x v="6"/>
    <s v="7.x"/>
  </r>
  <r>
    <x v="42"/>
    <x v="42"/>
    <x v="0"/>
    <s v=" "/>
    <s v="Describe any plans to ensure appropriate and ongoing staff knowledge about accessibility."/>
    <s v="Provide any further relevant information about how expertise is maintained; include any accessibility certifications staff may hold (e.g., IAAP WAS &lt;https://www.accessibilityassociation.org/certifications&gt; or DHS Trusted Tester &lt;https://section508.gov/test/trusted-tester&gt;."/>
    <s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
    <s v="TBD"/>
    <x v="3"/>
    <n v="1"/>
    <s v="IT Accessibility"/>
    <s v="Yes"/>
    <n v="0"/>
    <s v=""/>
    <x v="1"/>
    <n v="20"/>
    <s v=""/>
    <n v="20"/>
    <n v="0"/>
    <s v="CSC16"/>
    <x v="0"/>
    <x v="11"/>
    <x v="7"/>
    <x v="8"/>
    <x v="11"/>
    <x v="6"/>
    <s v="7.x"/>
  </r>
  <r>
    <x v="43"/>
    <x v="43"/>
    <x v="0"/>
    <s v=" "/>
    <s v="State how users should report accessibility issues. Describe any expected related process updates."/>
    <s v="Describe the process and any recent examples of fixes as a result of the process."/>
    <s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
    <s v="TBD"/>
    <x v="3"/>
    <n v="1"/>
    <s v="IT Accessibility"/>
    <s v="Yes"/>
    <n v="0"/>
    <s v=""/>
    <x v="1"/>
    <n v="20"/>
    <s v=""/>
    <n v="20"/>
    <n v="0"/>
    <s v="CSC 18"/>
    <x v="0"/>
    <x v="0"/>
    <x v="5"/>
    <x v="0"/>
    <x v="0"/>
    <x v="0"/>
    <s v=""/>
  </r>
  <r>
    <x v="44"/>
    <x v="44"/>
    <x v="0"/>
    <s v=" "/>
    <s v="Describe any plans to update processes and procedures to better incorporate accessibility."/>
    <s v="Provide further details or multiple means in Additional Information."/>
    <s v="This question is designed to understand how accessibility is included in new versions and features of products, particularly with vendors that implement Agile or similar methodologies where software is updated frequently and continuously._x000a_"/>
    <s v="TBD"/>
    <x v="3"/>
    <n v="1"/>
    <s v="IT Accessibility"/>
    <s v="No"/>
    <n v="0"/>
    <s v=""/>
    <x v="1"/>
    <n v="20"/>
    <s v=""/>
    <n v="20"/>
    <n v="0"/>
    <s v="CSC 12"/>
    <x v="0"/>
    <x v="10"/>
    <x v="8"/>
    <x v="9"/>
    <x v="12"/>
    <x v="0"/>
    <s v=""/>
  </r>
  <r>
    <x v="45"/>
    <x v="45"/>
    <x v="0"/>
    <s v=" "/>
    <s v="Indicate a plan to test the product, develop a roadmap for keyboard accessibility or any further context."/>
    <s v="State when and on which platform this was verified."/>
    <s v="One critical accessibility requirement is the full use of a product using only the keyboard--no mouse or trackpad. This requirement is easy for a non-technical or non-accessibility expert to understand and verify."/>
    <s v="TBD"/>
    <x v="3"/>
    <n v="1"/>
    <s v="IT Accessibility"/>
    <s v="Yes"/>
    <n v="0"/>
    <s v=""/>
    <x v="1"/>
    <n v="20"/>
    <s v=""/>
    <n v="20"/>
    <n v="0"/>
    <s v="CSC 2"/>
    <x v="0"/>
    <x v="12"/>
    <x v="8"/>
    <x v="0"/>
    <x v="10"/>
    <x v="0"/>
    <s v=""/>
  </r>
  <r>
    <x v="46"/>
    <x v="46"/>
    <x v="0"/>
    <s v=" "/>
    <s v=" "/>
    <s v="Describe any feature differences between standard and accessible modes along with any timelines or plans to merge products into a universally designed platform."/>
    <s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
    <s v="TBD"/>
    <x v="3"/>
    <n v="1"/>
    <s v="IT Accessibility"/>
    <s v="No"/>
    <n v="0"/>
    <s v=""/>
    <x v="1"/>
    <n v="20"/>
    <s v=""/>
    <n v="20"/>
    <n v="0"/>
    <m/>
    <x v="0"/>
    <x v="13"/>
    <x v="0"/>
    <x v="0"/>
    <x v="0"/>
    <x v="7"/>
    <s v="12.8, 4.2"/>
  </r>
  <r>
    <x v="47"/>
    <x v="47"/>
    <x v="0"/>
    <s v="Ensure that all elements of HLTP-01 are clearly stated in your response."/>
    <s v="State your plans to perform security assessments of third party companies."/>
    <s v="Provide a summary of your practices that assures that the third party will be subject to the appropriate standards regarding security, service recoverability, and confidentialit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4"/>
    <n v="1"/>
    <s v="Third-Parties"/>
    <s v="Yes"/>
    <n v="0"/>
    <s v=""/>
    <x v="1"/>
    <n v="25"/>
    <s v=""/>
    <n v="25"/>
    <n v="0"/>
    <s v="CSC 2"/>
    <x v="0"/>
    <x v="12"/>
    <x v="9"/>
    <x v="0"/>
    <x v="0"/>
    <x v="0"/>
    <s v=""/>
  </r>
  <r>
    <x v="48"/>
    <x v="48"/>
    <x v="0"/>
    <s v=" "/>
    <s v=" "/>
    <s v=" "/>
    <m/>
    <m/>
    <x v="4"/>
    <n v="1"/>
    <s v="Third-Parties"/>
    <s v="Yes"/>
    <n v="0"/>
    <s v=""/>
    <x v="1"/>
    <n v="25"/>
    <s v=""/>
    <n v="25"/>
    <n v="0"/>
    <s v="CSC 2"/>
    <x v="0"/>
    <x v="14"/>
    <x v="10"/>
    <x v="0"/>
    <x v="13"/>
    <x v="8"/>
    <n v="2"/>
  </r>
  <r>
    <x v="49"/>
    <x v="49"/>
    <x v="0"/>
    <s v=" "/>
    <s v=" "/>
    <s v=" "/>
    <m/>
    <m/>
    <x v="4"/>
    <n v="1"/>
    <s v="Third-Parties"/>
    <s v="No"/>
    <n v="0"/>
    <s v=""/>
    <x v="1"/>
    <n v="25"/>
    <s v=""/>
    <n v="25"/>
    <n v="0"/>
    <s v="CSC 13"/>
    <x v="0"/>
    <x v="15"/>
    <x v="0"/>
    <x v="0"/>
    <x v="0"/>
    <x v="0"/>
    <s v=""/>
  </r>
  <r>
    <x v="50"/>
    <x v="50"/>
    <x v="0"/>
    <s v="Robust answers from the vendor improve the quality and efficiency of the security assessment process."/>
    <s v="State your plans to implement a third-party management strategy."/>
    <s v="Provide additional information that may help analysts better understand your environment and how it relates to third-party solutions."/>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If &quot;No&quot;,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
    <x v="4"/>
    <n v="1"/>
    <s v="Third-Parties"/>
    <s v="Yes"/>
    <n v="0"/>
    <s v=""/>
    <x v="1"/>
    <n v="25"/>
    <s v=""/>
    <n v="25"/>
    <n v="0"/>
    <s v="CSC 7"/>
    <x v="0"/>
    <x v="14"/>
    <x v="0"/>
    <x v="0"/>
    <x v="0"/>
    <x v="0"/>
    <s v=""/>
  </r>
  <r>
    <x v="51"/>
    <x v="51"/>
    <x v="0"/>
    <s v="Make sure you address any national or regional regulations"/>
    <s v="State your plans to create a process and implemented procedures for managing your hardware supply chain."/>
    <s v="State what countries and/or regions this process is compliant with."/>
    <s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hardware supply chain will be institution/implementation specific."/>
    <x v="3"/>
    <m/>
    <m/>
    <s v="No"/>
    <n v="0"/>
    <s v=""/>
    <x v="1"/>
    <n v="20"/>
    <s v=""/>
    <n v="0"/>
    <n v="0"/>
    <s v="CSC 7"/>
    <x v="0"/>
    <x v="12"/>
    <x v="0"/>
    <x v="0"/>
    <x v="0"/>
    <x v="0"/>
    <e v="#N/A"/>
  </r>
  <r>
    <x v="52"/>
    <x v="52"/>
    <x v="0"/>
    <s v=" "/>
    <s v=" "/>
    <s v=" "/>
    <m/>
    <m/>
    <x v="3"/>
    <n v="1"/>
    <s v="Consulting"/>
    <s v="No"/>
    <n v="0"/>
    <s v=""/>
    <x v="1"/>
    <n v="20"/>
    <s v=""/>
    <n v="20"/>
    <n v="0"/>
    <s v="CSC 2"/>
    <x v="0"/>
    <x v="0"/>
    <x v="0"/>
    <x v="0"/>
    <x v="0"/>
    <x v="0"/>
    <s v=""/>
  </r>
  <r>
    <x v="53"/>
    <x v="53"/>
    <x v="0"/>
    <s v=" "/>
    <s v=" "/>
    <s v=" "/>
    <m/>
    <m/>
    <x v="4"/>
    <n v="1"/>
    <s v="Consulting"/>
    <s v="No"/>
    <n v="0"/>
    <s v=""/>
    <x v="1"/>
    <n v="25"/>
    <s v=""/>
    <n v="25"/>
    <n v="0"/>
    <s v="CSC 14"/>
    <x v="0"/>
    <x v="16"/>
    <x v="7"/>
    <x v="10"/>
    <x v="14"/>
    <x v="9"/>
    <s v="12.x"/>
  </r>
  <r>
    <x v="54"/>
    <x v="54"/>
    <x v="0"/>
    <s v=" "/>
    <s v=" "/>
    <s v=" "/>
    <m/>
    <m/>
    <x v="3"/>
    <n v="1"/>
    <s v="Consulting"/>
    <s v="Yes"/>
    <n v="0"/>
    <s v=""/>
    <x v="1"/>
    <n v="20"/>
    <s v=""/>
    <n v="20"/>
    <n v="0"/>
    <s v="CSC 5"/>
    <x v="0"/>
    <x v="7"/>
    <x v="7"/>
    <x v="11"/>
    <x v="15"/>
    <x v="10"/>
    <s v="7.x, 8.x"/>
  </r>
  <r>
    <x v="55"/>
    <x v="55"/>
    <x v="0"/>
    <s v=" "/>
    <s v=" "/>
    <s v=" "/>
    <m/>
    <m/>
    <x v="3"/>
    <n v="1"/>
    <s v="Consulting"/>
    <s v="No"/>
    <n v="0"/>
    <s v=""/>
    <x v="1"/>
    <n v="20"/>
    <s v=""/>
    <n v="20"/>
    <n v="0"/>
    <s v="CSC 14"/>
    <x v="0"/>
    <x v="11"/>
    <x v="11"/>
    <x v="6"/>
    <x v="0"/>
    <x v="0"/>
    <s v=""/>
  </r>
  <r>
    <x v="56"/>
    <x v="56"/>
    <x v="0"/>
    <s v=" "/>
    <s v=" "/>
    <s v=" "/>
    <m/>
    <m/>
    <x v="4"/>
    <n v="1"/>
    <s v="Consulting"/>
    <s v="Yes"/>
    <n v="0"/>
    <s v=""/>
    <x v="1"/>
    <n v="25"/>
    <s v=""/>
    <n v="25"/>
    <n v="0"/>
    <s v="CSC 16"/>
    <x v="0"/>
    <x v="17"/>
    <x v="12"/>
    <x v="12"/>
    <x v="16"/>
    <x v="11"/>
    <s v="8.x"/>
  </r>
  <r>
    <x v="57"/>
    <x v="57"/>
    <x v="0"/>
    <s v=" "/>
    <s v=" "/>
    <s v=" "/>
    <m/>
    <m/>
    <x v="3"/>
    <n v="1"/>
    <s v="Consulting"/>
    <s v="No"/>
    <n v="0"/>
    <s v=""/>
    <x v="1"/>
    <n v="20"/>
    <s v=""/>
    <n v="20"/>
    <n v="0"/>
    <s v="CSC 16"/>
    <x v="0"/>
    <x v="17"/>
    <x v="12"/>
    <x v="13"/>
    <x v="17"/>
    <x v="11"/>
    <s v="8.x"/>
  </r>
  <r>
    <x v="58"/>
    <x v="58"/>
    <x v="0"/>
    <s v=" "/>
    <s v=" "/>
    <s v=" "/>
    <m/>
    <m/>
    <x v="3"/>
    <n v="0"/>
    <s v="Consulting"/>
    <s v="Yes"/>
    <n v="0"/>
    <s v=""/>
    <x v="1"/>
    <n v="25"/>
    <s v=""/>
    <n v="0"/>
    <n v="0"/>
    <s v="CSC 16"/>
    <x v="0"/>
    <x v="17"/>
    <x v="12"/>
    <x v="0"/>
    <x v="0"/>
    <x v="11"/>
    <s v="8.x"/>
  </r>
  <r>
    <x v="59"/>
    <x v="59"/>
    <x v="0"/>
    <s v=" "/>
    <s v=" "/>
    <s v=" "/>
    <m/>
    <m/>
    <x v="3"/>
    <n v="1"/>
    <s v="Consulting"/>
    <s v="Yes"/>
    <n v="0"/>
    <s v=""/>
    <x v="1"/>
    <n v="20"/>
    <s v=""/>
    <n v="20"/>
    <n v="0"/>
    <s v="CSC 16"/>
    <x v="0"/>
    <x v="17"/>
    <x v="12"/>
    <x v="14"/>
    <x v="16"/>
    <x v="12"/>
    <s v="2.1, 8.x"/>
  </r>
  <r>
    <x v="60"/>
    <x v="60"/>
    <x v="0"/>
    <s v=" "/>
    <s v=" "/>
    <s v=" "/>
    <m/>
    <m/>
    <x v="3"/>
    <n v="0"/>
    <s v="Consulting"/>
    <s v="Yes"/>
    <n v="0"/>
    <s v=""/>
    <x v="1"/>
    <n v="25"/>
    <s v=""/>
    <n v="0"/>
    <n v="0"/>
    <s v="CSC 16"/>
    <x v="0"/>
    <x v="18"/>
    <x v="12"/>
    <x v="15"/>
    <x v="18"/>
    <x v="11"/>
    <s v="8.x"/>
  </r>
  <r>
    <x v="61"/>
    <x v="61"/>
    <x v="2"/>
    <s v="This includes end-users, administrators, service accounts, etc. PBAC would include various dynamic controls such as conditional access, risk-based access, location-based access, or system activity based access."/>
    <s v="Describe any limitations that prevent support for RBAC for Institutional accounts."/>
    <s v="Describe available roles."/>
    <s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
    <s v="Ask the vendor to summarize the best practices to restrict/control the access given to the institution's end-users without the use of RBAC. Make sure to understand the administrative requirements/overhead introduced in the vendor's environment."/>
    <x v="4"/>
    <n v="1"/>
    <s v="Application/Service Security"/>
    <s v="Yes"/>
    <n v="0"/>
    <s v=""/>
    <x v="1"/>
    <n v="25"/>
    <s v=""/>
    <n v="25"/>
    <n v="0"/>
    <s v="CSC 18"/>
    <x v="0"/>
    <x v="0"/>
    <x v="5"/>
    <x v="0"/>
    <x v="0"/>
    <x v="0"/>
    <s v=""/>
  </r>
  <r>
    <x v="62"/>
    <x v="62"/>
    <x v="2"/>
    <s v="This includes system administrators and third party personnel with access to the system. PBAC would include various dynamic controls such as conditional access, risk-based access, location-based access, or system activity based access."/>
    <s v="Describe any limitations that prevent support for RBAC within your organization."/>
    <s v=" "/>
    <s v="Managing a software/product/service may rely on various professionals to administrate a system. This question is focused on how administration, and the segregation of functions, is implemented within the vendor's infrastructure."/>
    <s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
    <x v="3"/>
    <n v="1"/>
    <s v="Application/Service Security"/>
    <s v="Yes"/>
    <n v="0"/>
    <s v=""/>
    <x v="1"/>
    <n v="20"/>
    <s v=""/>
    <n v="20"/>
    <n v="0"/>
    <s v="CSC 2, CSC 3"/>
    <x v="0"/>
    <x v="9"/>
    <x v="5"/>
    <x v="0"/>
    <x v="0"/>
    <x v="0"/>
    <s v=""/>
  </r>
  <r>
    <x v="63"/>
    <x v="63"/>
    <x v="2"/>
    <s v=" "/>
    <s v="Briefly summarize your response."/>
    <s v="Provide supporting documentation of your strategy."/>
    <s v="Telecommuting in the IT world is the norm and an institution should know that proper safeguards are in place when remote access is allowed. Vendor responses vary greatly so confirm the context of the response if it is not clear. Many cloud services can only be managed remotely so there is often a gray area to interpret for this response."/>
    <s v="Request additional documentation that outlines the security controls implemented to safeguard your institutional data."/>
    <x v="3"/>
    <n v="1"/>
    <s v="Application/Service Security"/>
    <s v="Yes"/>
    <n v="0"/>
    <s v=""/>
    <x v="1"/>
    <n v="20"/>
    <s v=""/>
    <n v="20"/>
    <n v="0"/>
    <s v="CSC 14"/>
    <x v="0"/>
    <x v="10"/>
    <x v="6"/>
    <x v="6"/>
    <x v="10"/>
    <x v="6"/>
    <s v="7.x"/>
  </r>
  <r>
    <x v="64"/>
    <x v="64"/>
    <x v="2"/>
    <s v=" "/>
    <s v="State plans to implement data input validation and error messaging across all components of your system."/>
    <s v="Describe how your system(s) provide data input validation and error messages."/>
    <s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
    <s v="Inquire about any planned improvements to these capabilities. Ask about their product(s) roadmap and try to understand how they prioritize security concerns in their environment."/>
    <x v="3"/>
    <n v="1"/>
    <s v="Application/Service Security"/>
    <s v="Yes"/>
    <n v="0"/>
    <s v=""/>
    <x v="1"/>
    <n v="20"/>
    <s v=""/>
    <n v="20"/>
    <n v="0"/>
    <s v="CSC16"/>
    <x v="0"/>
    <x v="11"/>
    <x v="7"/>
    <x v="8"/>
    <x v="11"/>
    <x v="6"/>
    <s v="7.x"/>
  </r>
  <r>
    <x v="65"/>
    <x v="65"/>
    <x v="0"/>
    <s v=" "/>
    <s v="Describe compensating controls that protect your web application, if applicable."/>
    <s v="Describe the currently implemented WAF."/>
    <s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s v="If a vendors states that they outsource their code development and do not run a WAF, there is elevated reason for concern. Verify how code is tested, monitored, and controlled in production environments."/>
    <x v="4"/>
    <n v="1"/>
    <s v="Application/Service Security"/>
    <s v="Yes"/>
    <n v="0"/>
    <s v=""/>
    <x v="1"/>
    <n v="25"/>
    <s v=""/>
    <n v="25"/>
    <n v="0"/>
    <s v="CSC 16"/>
    <x v="0"/>
    <x v="19"/>
    <x v="13"/>
    <x v="0"/>
    <x v="0"/>
    <x v="0"/>
    <s v=""/>
  </r>
  <r>
    <x v="66"/>
    <x v="66"/>
    <x v="0"/>
    <s v="Include any in-house developed or contract development"/>
    <s v="Briefly summarize your response."/>
    <s v="Provide supporting documentation of your processes."/>
    <s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
    <s v="Follow-up inquiries concerning software supply chain will be institution/implementation specific."/>
    <x v="3"/>
    <n v="1"/>
    <s v="Application/Service Security"/>
    <s v="Yes"/>
    <n v="0"/>
    <s v=""/>
    <x v="1"/>
    <n v="20"/>
    <s v=""/>
    <n v="20"/>
    <n v="0"/>
    <s v="CSC 16"/>
    <x v="0"/>
    <x v="7"/>
    <x v="13"/>
    <x v="0"/>
    <x v="0"/>
    <x v="11"/>
    <s v="8.x"/>
  </r>
  <r>
    <x v="67"/>
    <x v="67"/>
    <x v="0"/>
    <s v="If the web application only works with a subset of modern supported browsers, please indicate that here"/>
    <s v="State your plan to migrate to supported operating systems, libraries, and software."/>
    <s v="Please provide a list of all required dependancies."/>
    <m/>
    <m/>
    <x v="4"/>
    <n v="1"/>
    <s v="Application/Service Security"/>
    <s v="No"/>
    <n v="0"/>
    <s v=""/>
    <x v="1"/>
    <n v="25"/>
    <s v=""/>
    <n v="25"/>
    <n v="0"/>
    <s v="CSC 16"/>
    <x v="0"/>
    <x v="19"/>
    <x v="13"/>
    <x v="0"/>
    <x v="0"/>
    <x v="0"/>
    <s v=""/>
  </r>
  <r>
    <x v="68"/>
    <x v="68"/>
    <x v="0"/>
    <s v=" "/>
    <s v=" "/>
    <s v=" "/>
    <m/>
    <m/>
    <x v="3"/>
    <n v="1"/>
    <s v="Application/Service Security"/>
    <s v="Yes"/>
    <n v="0"/>
    <s v=""/>
    <x v="1"/>
    <n v="15"/>
    <s v=""/>
    <n v="15"/>
    <n v="0"/>
    <m/>
    <x v="0"/>
    <x v="0"/>
    <x v="0"/>
    <x v="0"/>
    <x v="0"/>
    <x v="0"/>
    <s v=""/>
  </r>
  <r>
    <x v="69"/>
    <x v="69"/>
    <x v="0"/>
    <s v=" "/>
    <s v=" "/>
    <s v=" "/>
    <m/>
    <m/>
    <x v="4"/>
    <n v="1"/>
    <s v="Application/Service Security"/>
    <s v="No"/>
    <n v="0"/>
    <s v=""/>
    <x v="1"/>
    <n v="25"/>
    <s v=""/>
    <n v="25"/>
    <n v="0"/>
    <s v="CSC 2"/>
    <x v="0"/>
    <x v="12"/>
    <x v="9"/>
    <x v="0"/>
    <x v="0"/>
    <x v="0"/>
    <s v=""/>
  </r>
  <r>
    <x v="70"/>
    <x v="70"/>
    <x v="0"/>
    <s v=" "/>
    <s v=" "/>
    <s v="Describe or provide a reference to the facilities available in the system to provide separation of duties between security administration and system administration functions."/>
    <m/>
    <m/>
    <x v="4"/>
    <n v="1"/>
    <s v="Application/Service Security"/>
    <s v="Yes"/>
    <n v="0"/>
    <s v=""/>
    <x v="1"/>
    <n v="40"/>
    <s v=""/>
    <n v="40"/>
    <n v="0"/>
    <s v="CSC 2"/>
    <x v="0"/>
    <x v="14"/>
    <x v="10"/>
    <x v="0"/>
    <x v="13"/>
    <x v="8"/>
    <n v="2"/>
  </r>
  <r>
    <x v="71"/>
    <x v="71"/>
    <x v="0"/>
    <s v=" "/>
    <s v=" "/>
    <s v="Describe or provide a reference that details how administrator access is handled (e.g. provisioning, principle of least privilege, deprovisioning, etc.)"/>
    <m/>
    <m/>
    <x v="3"/>
    <n v="1"/>
    <s v="Application/Service Security"/>
    <s v="No"/>
    <n v="0"/>
    <s v=""/>
    <x v="1"/>
    <n v="10"/>
    <s v=""/>
    <n v="10"/>
    <n v="0"/>
    <s v="CSC 13"/>
    <x v="0"/>
    <x v="15"/>
    <x v="0"/>
    <x v="0"/>
    <x v="0"/>
    <x v="0"/>
    <s v=""/>
  </r>
  <r>
    <x v="72"/>
    <x v="72"/>
    <x v="0"/>
    <m/>
    <m/>
    <m/>
    <m/>
    <m/>
    <x v="3"/>
    <n v="1"/>
    <s v="Policies, Procedures, and Processes"/>
    <s v="Yes"/>
    <n v="0"/>
    <s v=""/>
    <x v="1"/>
    <n v="20"/>
    <s v=""/>
    <n v="20"/>
    <n v="0"/>
    <s v="CSC 3"/>
    <x v="0"/>
    <x v="0"/>
    <x v="14"/>
    <x v="16"/>
    <x v="19"/>
    <x v="0"/>
    <e v="#N/A"/>
  </r>
  <r>
    <x v="73"/>
    <x v="73"/>
    <x v="0"/>
    <m/>
    <m/>
    <m/>
    <m/>
    <m/>
    <x v="3"/>
    <n v="1"/>
    <s v="Policies, Procedures, and Processes"/>
    <s v="Yes"/>
    <n v="0"/>
    <s v=""/>
    <x v="1"/>
    <n v="20"/>
    <s v=""/>
    <n v="20"/>
    <n v="0"/>
    <s v="CSC 3"/>
    <x v="0"/>
    <x v="20"/>
    <x v="0"/>
    <x v="17"/>
    <x v="0"/>
    <x v="0"/>
    <e v="#N/A"/>
  </r>
  <r>
    <x v="74"/>
    <x v="74"/>
    <x v="0"/>
    <m/>
    <m/>
    <m/>
    <m/>
    <m/>
    <x v="4"/>
    <n v="1"/>
    <s v="Policies, Procedures, and Processes"/>
    <s v="Yes"/>
    <n v="0"/>
    <e v="#N/A"/>
    <x v="2"/>
    <n v="25"/>
    <s v=""/>
    <n v="25"/>
    <e v="#N/A"/>
    <s v="CSC 3"/>
    <x v="0"/>
    <x v="14"/>
    <x v="15"/>
    <x v="18"/>
    <x v="20"/>
    <x v="0"/>
    <e v="#N/A"/>
  </r>
  <r>
    <x v="75"/>
    <x v="75"/>
    <x v="0"/>
    <m/>
    <m/>
    <m/>
    <m/>
    <m/>
    <x v="4"/>
    <n v="1"/>
    <s v="Policies, Procedures, and Processes"/>
    <s v="Yes"/>
    <n v="0"/>
    <s v=""/>
    <x v="1"/>
    <n v="25"/>
    <s v=""/>
    <n v="25"/>
    <n v="0"/>
    <s v="CSC 4"/>
    <x v="0"/>
    <x v="21"/>
    <x v="16"/>
    <x v="19"/>
    <x v="21"/>
    <x v="13"/>
    <e v="#N/A"/>
  </r>
  <r>
    <x v="76"/>
    <x v="76"/>
    <x v="0"/>
    <s v=" "/>
    <s v=" "/>
    <s v=" "/>
    <m/>
    <m/>
    <x v="4"/>
    <n v="1"/>
    <s v="Authentication, Authorization, and Accounting"/>
    <s v="Yes"/>
    <s v=""/>
    <s v=""/>
    <x v="1"/>
    <n v="25"/>
    <s v=""/>
    <n v="25"/>
    <n v="0"/>
    <s v="CSC 10"/>
    <x v="0"/>
    <x v="2"/>
    <x v="3"/>
    <x v="20"/>
    <x v="22"/>
    <x v="0"/>
    <s v=""/>
  </r>
  <r>
    <x v="77"/>
    <x v="77"/>
    <x v="0"/>
    <s v=" "/>
    <s v=" "/>
    <s v=" "/>
    <m/>
    <m/>
    <x v="4"/>
    <n v="1"/>
    <s v="Authentication, Authorization, and Accounting"/>
    <s v="Yes"/>
    <s v=""/>
    <s v=""/>
    <x v="1"/>
    <n v="25"/>
    <s v=""/>
    <n v="25"/>
    <n v="0"/>
    <s v="CSC 10"/>
    <x v="0"/>
    <x v="22"/>
    <x v="3"/>
    <x v="20"/>
    <x v="22"/>
    <x v="0"/>
    <s v=""/>
  </r>
  <r>
    <x v="78"/>
    <x v="78"/>
    <x v="0"/>
    <s v=" "/>
    <s v=" "/>
    <s v=" "/>
    <m/>
    <m/>
    <x v="3"/>
    <n v="0"/>
    <s v="Authentication, Authorization, and Accounting"/>
    <s v="Yes"/>
    <n v="0"/>
    <s v=""/>
    <x v="1"/>
    <n v="20"/>
    <s v=""/>
    <n v="0"/>
    <n v="0"/>
    <s v="CSC 10"/>
    <x v="0"/>
    <x v="23"/>
    <x v="3"/>
    <x v="21"/>
    <x v="23"/>
    <x v="9"/>
    <s v="12.x"/>
  </r>
  <r>
    <x v="79"/>
    <x v="79"/>
    <x v="0"/>
    <s v=" "/>
    <s v=" "/>
    <s v=" "/>
    <m/>
    <m/>
    <x v="3"/>
    <n v="0"/>
    <s v="Authentication, Authorization, and Accounting"/>
    <s v="No"/>
    <n v="0"/>
    <s v=""/>
    <x v="1"/>
    <n v="40"/>
    <s v=""/>
    <n v="0"/>
    <n v="0"/>
    <s v="CSC 10"/>
    <x v="0"/>
    <x v="24"/>
    <x v="3"/>
    <x v="0"/>
    <x v="24"/>
    <x v="9"/>
    <s v="12.x"/>
  </r>
  <r>
    <x v="80"/>
    <x v="80"/>
    <x v="0"/>
    <s v=" "/>
    <s v=" "/>
    <s v=" "/>
    <m/>
    <m/>
    <x v="3"/>
    <n v="0"/>
    <s v="Authentication, Authorization, and Accounting"/>
    <s v="No"/>
    <n v="0"/>
    <s v=""/>
    <x v="1"/>
    <n v="40"/>
    <s v=""/>
    <n v="0"/>
    <n v="0"/>
    <s v="CSC 10"/>
    <x v="0"/>
    <x v="25"/>
    <x v="3"/>
    <x v="0"/>
    <x v="24"/>
    <x v="2"/>
    <n v="12"/>
  </r>
  <r>
    <x v="81"/>
    <x v="81"/>
    <x v="0"/>
    <s v=" "/>
    <s v=" "/>
    <s v=" "/>
    <m/>
    <m/>
    <x v="3"/>
    <n v="0"/>
    <s v="Authentication, Authorization, and Accounting"/>
    <s v="Yes"/>
    <n v="0"/>
    <s v=""/>
    <x v="1"/>
    <n v="25"/>
    <s v=""/>
    <n v="0"/>
    <n v="0"/>
    <s v="CSC 10"/>
    <x v="0"/>
    <x v="22"/>
    <x v="3"/>
    <x v="0"/>
    <x v="24"/>
    <x v="2"/>
    <n v="12"/>
  </r>
  <r>
    <x v="82"/>
    <x v="82"/>
    <x v="0"/>
    <s v=" "/>
    <s v=" "/>
    <s v=" "/>
    <m/>
    <m/>
    <x v="3"/>
    <n v="0"/>
    <s v="Authentication, Authorization, and Accounting"/>
    <s v="Yes"/>
    <n v="0"/>
    <s v=""/>
    <x v="1"/>
    <n v="40"/>
    <s v=""/>
    <n v="0"/>
    <n v="0"/>
    <s v="CSC 10"/>
    <x v="0"/>
    <x v="0"/>
    <x v="3"/>
    <x v="0"/>
    <x v="24"/>
    <x v="2"/>
    <n v="12"/>
  </r>
  <r>
    <x v="83"/>
    <x v="83"/>
    <x v="0"/>
    <s v=" "/>
    <s v=" "/>
    <s v=" "/>
    <m/>
    <m/>
    <x v="3"/>
    <n v="1"/>
    <s v="Authentication, Authorization, and Accounting"/>
    <s v="Yes"/>
    <n v="0"/>
    <s v=""/>
    <x v="1"/>
    <n v="20"/>
    <s v=""/>
    <n v="20"/>
    <n v="0"/>
    <s v="CSC 10"/>
    <x v="0"/>
    <x v="26"/>
    <x v="17"/>
    <x v="22"/>
    <x v="25"/>
    <x v="14"/>
    <s v="6.4, 6.4.5, 6.4.5.1, 6.4.5.2"/>
  </r>
  <r>
    <x v="84"/>
    <x v="84"/>
    <x v="0"/>
    <s v=" "/>
    <s v=" "/>
    <s v=" "/>
    <m/>
    <m/>
    <x v="3"/>
    <n v="0"/>
    <s v="Authentication, Authorization, and Accounting"/>
    <s v="No"/>
    <n v="0"/>
    <s v=""/>
    <x v="1"/>
    <n v="15"/>
    <s v=""/>
    <n v="0"/>
    <n v="0"/>
    <s v="CSC 10"/>
    <x v="0"/>
    <x v="26"/>
    <x v="18"/>
    <x v="23"/>
    <x v="25"/>
    <x v="14"/>
    <s v="6.4, 6.4.5, 6.4.5.1, 6.4.5.2"/>
  </r>
  <r>
    <x v="85"/>
    <x v="85"/>
    <x v="0"/>
    <s v=" "/>
    <s v=" "/>
    <s v=" "/>
    <m/>
    <m/>
    <x v="3"/>
    <n v="1"/>
    <s v="Authentication, Authorization, and Accounting"/>
    <s v="Yes"/>
    <n v="0"/>
    <s v=""/>
    <x v="1"/>
    <n v="15"/>
    <s v=""/>
    <n v="15"/>
    <n v="0"/>
    <s v="CSC 10"/>
    <x v="0"/>
    <x v="26"/>
    <x v="0"/>
    <x v="0"/>
    <x v="25"/>
    <x v="15"/>
    <s v="6.4, 12.8, 12.9"/>
  </r>
  <r>
    <x v="86"/>
    <x v="86"/>
    <x v="0"/>
    <s v=" "/>
    <s v=" "/>
    <s v=" "/>
    <m/>
    <m/>
    <x v="3"/>
    <n v="0"/>
    <s v="Authentication, Authorization, and Accounting"/>
    <s v="No"/>
    <n v="0"/>
    <s v=""/>
    <x v="1"/>
    <n v="20"/>
    <s v=""/>
    <n v="0"/>
    <n v="0"/>
    <s v="CSC 10"/>
    <x v="0"/>
    <x v="0"/>
    <x v="0"/>
    <x v="0"/>
    <x v="25"/>
    <x v="2"/>
    <n v="12"/>
  </r>
  <r>
    <x v="87"/>
    <x v="87"/>
    <x v="0"/>
    <s v=" "/>
    <s v=" "/>
    <s v=" "/>
    <m/>
    <m/>
    <x v="3"/>
    <n v="0"/>
    <s v="Authentication, Authorization, and Accounting"/>
    <s v="No"/>
    <n v="0"/>
    <s v=""/>
    <x v="1"/>
    <n v="15"/>
    <s v=""/>
    <n v="0"/>
    <n v="0"/>
    <s v="CSC 2"/>
    <x v="0"/>
    <x v="0"/>
    <x v="0"/>
    <x v="0"/>
    <x v="25"/>
    <x v="16"/>
    <s v="12.1, 12.8"/>
  </r>
  <r>
    <x v="88"/>
    <x v="88"/>
    <x v="0"/>
    <s v=" "/>
    <s v=" "/>
    <s v=" "/>
    <m/>
    <m/>
    <x v="3"/>
    <n v="1"/>
    <s v="Authentication, Authorization, and Accounting"/>
    <s v="Yes"/>
    <n v="0"/>
    <s v=""/>
    <x v="1"/>
    <n v="15"/>
    <s v=""/>
    <n v="15"/>
    <n v="0"/>
    <s v="CSC 2"/>
    <x v="0"/>
    <x v="0"/>
    <x v="0"/>
    <x v="0"/>
    <x v="25"/>
    <x v="0"/>
    <s v=""/>
  </r>
  <r>
    <x v="89"/>
    <x v="89"/>
    <x v="0"/>
    <s v=" "/>
    <s v=" "/>
    <s v=" "/>
    <m/>
    <m/>
    <x v="4"/>
    <n v="1"/>
    <s v="Authentication, Authorization, and Accounting"/>
    <s v="No"/>
    <n v="0"/>
    <s v=""/>
    <x v="1"/>
    <n v="25"/>
    <s v=""/>
    <n v="25"/>
    <n v="0"/>
    <s v="CSC 10"/>
    <x v="0"/>
    <x v="0"/>
    <x v="0"/>
    <x v="0"/>
    <x v="25"/>
    <x v="0"/>
    <s v=""/>
  </r>
  <r>
    <x v="90"/>
    <x v="90"/>
    <x v="0"/>
    <s v=" "/>
    <s v=" "/>
    <s v=" "/>
    <m/>
    <m/>
    <x v="4"/>
    <n v="1"/>
    <s v="Authentication, Authorization, and Accounting"/>
    <s v="Yes"/>
    <n v="0"/>
    <s v=""/>
    <x v="1"/>
    <n v="25"/>
    <s v=""/>
    <n v="25"/>
    <n v="0"/>
    <s v="CSC 2"/>
    <x v="0"/>
    <x v="14"/>
    <x v="19"/>
    <x v="24"/>
    <x v="25"/>
    <x v="2"/>
    <n v="12"/>
  </r>
  <r>
    <x v="91"/>
    <x v="91"/>
    <x v="0"/>
    <s v=" "/>
    <s v=" "/>
    <s v=" "/>
    <s v=" "/>
    <m/>
    <x v="3"/>
    <n v="1"/>
    <s v="Authentication, Authorization, and Accounting"/>
    <s v="Yes"/>
    <n v="0"/>
    <s v=""/>
    <x v="1"/>
    <n v="20"/>
    <s v=""/>
    <n v="20"/>
    <n v="0"/>
    <s v="CSC 10"/>
    <x v="0"/>
    <x v="0"/>
    <x v="0"/>
    <x v="25"/>
    <x v="25"/>
    <x v="0"/>
    <s v=""/>
  </r>
  <r>
    <x v="92"/>
    <x v="92"/>
    <x v="0"/>
    <s v=" "/>
    <s v="Describe any plans to enable audit logs for these data elements."/>
    <s v=" "/>
    <m/>
    <m/>
    <x v="4"/>
    <n v="1"/>
    <s v="Authentication, Authorization, and Accounting"/>
    <s v="Yes"/>
    <n v="0"/>
    <s v=""/>
    <x v="1"/>
    <n v="25"/>
    <s v=""/>
    <n v="25"/>
    <n v="0"/>
    <s v="CSC 2"/>
    <x v="0"/>
    <x v="0"/>
    <x v="0"/>
    <x v="0"/>
    <x v="25"/>
    <x v="0"/>
    <s v=""/>
  </r>
  <r>
    <x v="93"/>
    <x v="93"/>
    <x v="0"/>
    <m/>
    <m/>
    <m/>
    <m/>
    <m/>
    <x v="0"/>
    <n v="1"/>
    <s v="Authentication, Authorization, and Accounting"/>
    <s v="Qualitative"/>
    <m/>
    <m/>
    <x v="1"/>
    <n v="25"/>
    <s v=""/>
    <n v="25"/>
    <n v="0"/>
    <m/>
    <x v="0"/>
    <x v="0"/>
    <x v="0"/>
    <x v="0"/>
    <x v="0"/>
    <x v="0"/>
    <m/>
  </r>
  <r>
    <x v="94"/>
    <x v="94"/>
    <x v="0"/>
    <m/>
    <m/>
    <m/>
    <m/>
    <m/>
    <x v="0"/>
    <n v="1"/>
    <s v="Authentication, Authorization, and Accounting"/>
    <s v="Qualitative"/>
    <m/>
    <m/>
    <x v="1"/>
    <n v="25"/>
    <s v=""/>
    <n v="25"/>
    <n v="0"/>
    <m/>
    <x v="0"/>
    <x v="0"/>
    <x v="0"/>
    <x v="0"/>
    <x v="0"/>
    <x v="0"/>
    <m/>
  </r>
  <r>
    <x v="95"/>
    <x v="95"/>
    <x v="0"/>
    <s v=" "/>
    <s v=" "/>
    <s v=" "/>
    <m/>
    <m/>
    <x v="3"/>
    <n v="1"/>
    <s v="Business Continuity Plan"/>
    <s v="Yes"/>
    <n v="0"/>
    <s v=""/>
    <x v="1"/>
    <n v="20"/>
    <s v=""/>
    <n v="20"/>
    <n v="0"/>
    <s v="CSC 13"/>
    <x v="2"/>
    <x v="21"/>
    <x v="0"/>
    <x v="0"/>
    <x v="25"/>
    <x v="17"/>
    <s v="12.2, 12.8"/>
  </r>
  <r>
    <x v="96"/>
    <x v="96"/>
    <x v="0"/>
    <s v=" "/>
    <s v=" "/>
    <s v=" "/>
    <m/>
    <m/>
    <x v="3"/>
    <n v="1"/>
    <s v="Business Continuity Plan"/>
    <s v="Yes"/>
    <n v="0"/>
    <s v=""/>
    <x v="1"/>
    <n v="20"/>
    <s v=""/>
    <n v="20"/>
    <n v="0"/>
    <s v="CSC 10"/>
    <x v="0"/>
    <x v="0"/>
    <x v="0"/>
    <x v="0"/>
    <x v="25"/>
    <x v="18"/>
    <s v="12.1, 12.2, 12.8"/>
  </r>
  <r>
    <x v="97"/>
    <x v="97"/>
    <x v="0"/>
    <s v=" "/>
    <s v=" "/>
    <s v=" "/>
    <m/>
    <m/>
    <x v="4"/>
    <n v="1"/>
    <s v="Business Continuity Plan"/>
    <s v="Yes"/>
    <n v="0"/>
    <s v=""/>
    <x v="1"/>
    <n v="25"/>
    <s v=""/>
    <n v="25"/>
    <n v="0"/>
    <s v="CSC 10"/>
    <x v="0"/>
    <x v="26"/>
    <x v="17"/>
    <x v="0"/>
    <x v="25"/>
    <x v="19"/>
    <s v="12.10, 12.8, 6.4"/>
  </r>
  <r>
    <x v="98"/>
    <x v="98"/>
    <x v="0"/>
    <s v=" "/>
    <s v=" "/>
    <s v=" "/>
    <m/>
    <m/>
    <x v="4"/>
    <n v="1"/>
    <s v="Business Continuity Plan"/>
    <s v="Yes"/>
    <n v="0"/>
    <s v=""/>
    <x v="1"/>
    <n v="25"/>
    <s v=""/>
    <n v="25"/>
    <n v="0"/>
    <s v="CSC 12"/>
    <x v="0"/>
    <x v="0"/>
    <x v="20"/>
    <x v="26"/>
    <x v="26"/>
    <x v="1"/>
    <n v="13"/>
  </r>
  <r>
    <x v="99"/>
    <x v="99"/>
    <x v="0"/>
    <s v=" "/>
    <s v=" "/>
    <s v=" "/>
    <m/>
    <m/>
    <x v="3"/>
    <n v="1"/>
    <s v="Business Continuity Plan"/>
    <s v="Yes"/>
    <n v="0"/>
    <s v=""/>
    <x v="1"/>
    <n v="20"/>
    <s v=""/>
    <n v="20"/>
    <n v="0"/>
    <s v="CSC 12"/>
    <x v="0"/>
    <x v="0"/>
    <x v="20"/>
    <x v="27"/>
    <x v="27"/>
    <x v="20"/>
    <s v="12.8, 9.x"/>
  </r>
  <r>
    <x v="100"/>
    <x v="100"/>
    <x v="0"/>
    <s v=" "/>
    <s v=" "/>
    <s v=" "/>
    <m/>
    <m/>
    <x v="3"/>
    <n v="1"/>
    <s v="Business Continuity Plan"/>
    <s v="Yes"/>
    <n v="0"/>
    <s v=""/>
    <x v="1"/>
    <n v="20"/>
    <s v=""/>
    <n v="20"/>
    <n v="0"/>
    <s v="CSC 10"/>
    <x v="0"/>
    <x v="2"/>
    <x v="3"/>
    <x v="20"/>
    <x v="22"/>
    <x v="0"/>
    <s v=""/>
  </r>
  <r>
    <x v="101"/>
    <x v="101"/>
    <x v="0"/>
    <s v=" "/>
    <s v=" "/>
    <s v=" "/>
    <m/>
    <m/>
    <x v="3"/>
    <n v="1"/>
    <s v="Business Continuity Plan"/>
    <s v="Yes"/>
    <n v="0"/>
    <s v=""/>
    <x v="1"/>
    <n v="20"/>
    <s v=""/>
    <n v="20"/>
    <n v="0"/>
    <s v="CSC 10"/>
    <x v="0"/>
    <x v="22"/>
    <x v="3"/>
    <x v="20"/>
    <x v="22"/>
    <x v="0"/>
    <s v=""/>
  </r>
  <r>
    <x v="102"/>
    <x v="102"/>
    <x v="0"/>
    <s v=" "/>
    <s v=" "/>
    <s v=" "/>
    <m/>
    <m/>
    <x v="3"/>
    <n v="1"/>
    <s v="Business Continuity Plan"/>
    <s v="Yes"/>
    <n v="0"/>
    <s v=""/>
    <x v="1"/>
    <n v="20"/>
    <s v=""/>
    <n v="20"/>
    <n v="0"/>
    <s v="CSC 10"/>
    <x v="0"/>
    <x v="23"/>
    <x v="3"/>
    <x v="21"/>
    <x v="23"/>
    <x v="9"/>
    <s v="12.x"/>
  </r>
  <r>
    <x v="103"/>
    <x v="103"/>
    <x v="0"/>
    <s v=" "/>
    <s v=" "/>
    <s v=" "/>
    <m/>
    <m/>
    <x v="3"/>
    <n v="0"/>
    <s v="Business Continuity Plan"/>
    <s v="Yes"/>
    <n v="0"/>
    <s v=""/>
    <x v="1"/>
    <n v="15"/>
    <s v=""/>
    <n v="0"/>
    <n v="0"/>
    <s v="CSC 10"/>
    <x v="0"/>
    <x v="24"/>
    <x v="3"/>
    <x v="0"/>
    <x v="24"/>
    <x v="9"/>
    <s v="12.x"/>
  </r>
  <r>
    <x v="104"/>
    <x v="104"/>
    <x v="0"/>
    <s v=" "/>
    <s v=" "/>
    <s v="Describe or provide references explaining how tertiary services are redundant (i.e. DNS, ISP, etc.)."/>
    <m/>
    <m/>
    <x v="4"/>
    <n v="1"/>
    <s v="Business Continuity Plan"/>
    <s v="Yes"/>
    <n v="0"/>
    <s v=""/>
    <x v="1"/>
    <n v="25"/>
    <s v=""/>
    <n v="25"/>
    <n v="0"/>
    <s v="CSC 10"/>
    <x v="0"/>
    <x v="25"/>
    <x v="3"/>
    <x v="0"/>
    <x v="24"/>
    <x v="2"/>
    <n v="12"/>
  </r>
  <r>
    <x v="105"/>
    <x v="105"/>
    <x v="0"/>
    <s v=" "/>
    <s v=" "/>
    <s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
    <m/>
    <m/>
    <x v="3"/>
    <n v="1"/>
    <s v="Change Management"/>
    <s v="Yes"/>
    <n v="0"/>
    <s v=""/>
    <x v="1"/>
    <n v="20"/>
    <s v=""/>
    <n v="20"/>
    <n v="0"/>
    <s v="CSC 13"/>
    <x v="0"/>
    <x v="27"/>
    <x v="0"/>
    <x v="0"/>
    <x v="0"/>
    <x v="1"/>
    <n v="13"/>
  </r>
  <r>
    <x v="106"/>
    <x v="106"/>
    <x v="0"/>
    <s v=" "/>
    <s v=" "/>
    <s v=" "/>
    <m/>
    <m/>
    <x v="3"/>
    <n v="1"/>
    <s v="Change Management"/>
    <s v="Yes"/>
    <n v="0"/>
    <s v=""/>
    <x v="1"/>
    <n v="20"/>
    <s v=""/>
    <n v="20"/>
    <n v="0"/>
    <m/>
    <x v="0"/>
    <x v="28"/>
    <x v="0"/>
    <x v="0"/>
    <x v="0"/>
    <x v="1"/>
    <n v="13"/>
  </r>
  <r>
    <x v="107"/>
    <x v="107"/>
    <x v="0"/>
    <s v=" "/>
    <s v="Describe plans to establish a notification mechanism for major environmental changes."/>
    <s v="State how and when the institution will be notified of major changes to your environment."/>
    <s v="Notification expectations should be set earlier in the contract/assessment process. Timelines, correspondence medium, and playbook details are all aspects to keep in mind when assessing this response."/>
    <s v="If the vendor's response does not cover the details outlined in the reasoning, follow-up and get specific responses for each, as needed."/>
    <x v="4"/>
    <n v="1"/>
    <s v="Change Management"/>
    <s v="Yes"/>
    <n v="0"/>
    <s v=""/>
    <x v="1"/>
    <n v="25"/>
    <s v=""/>
    <n v="25"/>
    <n v="0"/>
    <s v="CSC 13"/>
    <x v="0"/>
    <x v="29"/>
    <x v="0"/>
    <x v="28"/>
    <x v="0"/>
    <x v="1"/>
    <n v="13"/>
  </r>
  <r>
    <x v="108"/>
    <x v="108"/>
    <x v="0"/>
    <s v=" "/>
    <s v=" "/>
    <s v=" "/>
    <m/>
    <m/>
    <x v="3"/>
    <n v="1"/>
    <s v="Change Management"/>
    <s v="Yes"/>
    <n v="0"/>
    <s v=""/>
    <x v="1"/>
    <n v="10"/>
    <s v=""/>
    <n v="10"/>
    <n v="0"/>
    <s v="CSC 13"/>
    <x v="0"/>
    <x v="29"/>
    <x v="0"/>
    <x v="4"/>
    <x v="0"/>
    <x v="1"/>
    <n v="13"/>
  </r>
  <r>
    <x v="109"/>
    <x v="109"/>
    <x v="0"/>
    <s v="List the current version you support and what percentage of customers are utilizing that version"/>
    <s v=" "/>
    <s v="Describe or provide a reference to your solution support strategy in relation to maintaining software currency. (i.e. how many concurrent versions are you willing to run and support?)"/>
    <m/>
    <m/>
    <x v="3"/>
    <n v="1"/>
    <s v="Change Management"/>
    <s v="Yes"/>
    <n v="0"/>
    <s v=""/>
    <x v="1"/>
    <n v="15"/>
    <s v=""/>
    <n v="15"/>
    <n v="0"/>
    <s v="CAC 13"/>
    <x v="0"/>
    <x v="29"/>
    <x v="0"/>
    <x v="28"/>
    <x v="0"/>
    <x v="1"/>
    <n v="13"/>
  </r>
  <r>
    <x v="110"/>
    <x v="110"/>
    <x v="0"/>
    <s v=" "/>
    <s v=" "/>
    <s v=" "/>
    <m/>
    <m/>
    <x v="4"/>
    <n v="1"/>
    <s v="Change Management"/>
    <s v="Yes"/>
    <n v="0"/>
    <s v=""/>
    <x v="1"/>
    <n v="25"/>
    <s v=""/>
    <n v="25"/>
    <n v="0"/>
    <s v="CSC 10"/>
    <x v="0"/>
    <x v="28"/>
    <x v="21"/>
    <x v="29"/>
    <x v="28"/>
    <x v="21"/>
    <s v="9.x"/>
  </r>
  <r>
    <x v="111"/>
    <x v="111"/>
    <x v="0"/>
    <s v=" "/>
    <s v=" "/>
    <s v=" "/>
    <m/>
    <m/>
    <x v="3"/>
    <n v="1"/>
    <s v="Change Management"/>
    <s v="Yes"/>
    <n v="0"/>
    <s v=""/>
    <x v="1"/>
    <n v="15"/>
    <s v=""/>
    <n v="15"/>
    <n v="0"/>
    <s v="CSC 10"/>
    <x v="0"/>
    <x v="28"/>
    <x v="21"/>
    <x v="29"/>
    <x v="28"/>
    <x v="1"/>
    <n v="13"/>
  </r>
  <r>
    <x v="112"/>
    <x v="112"/>
    <x v="0"/>
    <s v=" "/>
    <s v=" "/>
    <s v=" "/>
    <m/>
    <m/>
    <x v="3"/>
    <n v="1"/>
    <s v="Change Management"/>
    <s v="Yes"/>
    <n v="0"/>
    <s v=""/>
    <x v="1"/>
    <n v="15"/>
    <s v=""/>
    <n v="15"/>
    <n v="0"/>
    <s v="CSC 10"/>
    <x v="0"/>
    <x v="28"/>
    <x v="21"/>
    <x v="29"/>
    <x v="28"/>
    <x v="0"/>
    <s v=""/>
  </r>
  <r>
    <x v="113"/>
    <x v="113"/>
    <x v="0"/>
    <s v=" "/>
    <s v=" "/>
    <s v=" "/>
    <m/>
    <m/>
    <x v="3"/>
    <n v="1"/>
    <s v="Change Management"/>
    <s v="Yes"/>
    <n v="0"/>
    <s v=""/>
    <x v="1"/>
    <n v="15"/>
    <s v=""/>
    <n v="15"/>
    <n v="0"/>
    <s v="CSC 10"/>
    <x v="0"/>
    <x v="28"/>
    <x v="22"/>
    <x v="29"/>
    <x v="28"/>
    <x v="0"/>
    <s v=""/>
  </r>
  <r>
    <x v="114"/>
    <x v="114"/>
    <x v="0"/>
    <s v=" "/>
    <s v=" "/>
    <s v=" "/>
    <m/>
    <m/>
    <x v="3"/>
    <n v="1"/>
    <s v="Change Management"/>
    <s v="Yes"/>
    <n v="0"/>
    <s v=""/>
    <x v="1"/>
    <n v="20"/>
    <s v=""/>
    <n v="20"/>
    <n v="0"/>
    <s v="CSC 10"/>
    <x v="0"/>
    <x v="30"/>
    <x v="0"/>
    <x v="30"/>
    <x v="29"/>
    <x v="0"/>
    <s v=""/>
  </r>
  <r>
    <x v="115"/>
    <x v="115"/>
    <x v="0"/>
    <s v=" "/>
    <s v="State your plans to implement policy and procedure(s) guiding risk mitigation practices before critical patches can be applied."/>
    <s v="Summarize the policy and procedure(s) guiding risk mitigation practices before critical patches can be applied."/>
    <s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
    <s v="Follow-up inquiries for the vendors patching practices will be institution/implementation specific."/>
    <x v="3"/>
    <n v="1"/>
    <s v="Change Management"/>
    <s v="Yes"/>
    <n v="0"/>
    <s v=""/>
    <x v="1"/>
    <n v="20"/>
    <s v=""/>
    <n v="20"/>
    <n v="0"/>
    <s v="CSC 10"/>
    <x v="0"/>
    <x v="28"/>
    <x v="21"/>
    <x v="31"/>
    <x v="28"/>
    <x v="21"/>
    <s v="9.x"/>
  </r>
  <r>
    <x v="116"/>
    <x v="116"/>
    <x v="0"/>
    <s v=" "/>
    <s v=" "/>
    <s v=" "/>
    <m/>
    <m/>
    <x v="3"/>
    <n v="1"/>
    <s v="Change Management"/>
    <s v="Yes"/>
    <n v="0"/>
    <s v=""/>
    <x v="1"/>
    <n v="15"/>
    <s v=""/>
    <n v="15"/>
    <n v="0"/>
    <s v="CSC 10"/>
    <x v="0"/>
    <x v="28"/>
    <x v="21"/>
    <x v="32"/>
    <x v="30"/>
    <x v="21"/>
    <s v="9.x"/>
  </r>
  <r>
    <x v="117"/>
    <x v="117"/>
    <x v="0"/>
    <s v=" "/>
    <s v=" "/>
    <s v=" "/>
    <m/>
    <m/>
    <x v="3"/>
    <n v="1"/>
    <s v="Change Management"/>
    <s v="Yes"/>
    <n v="0"/>
    <s v=""/>
    <x v="1"/>
    <n v="15"/>
    <s v=""/>
    <n v="15"/>
    <n v="0"/>
    <s v="CSC 13"/>
    <x v="0"/>
    <x v="28"/>
    <x v="0"/>
    <x v="29"/>
    <x v="30"/>
    <x v="1"/>
    <n v="13"/>
  </r>
  <r>
    <x v="118"/>
    <x v="117"/>
    <x v="0"/>
    <s v=" "/>
    <s v=" "/>
    <s v=" "/>
    <m/>
    <m/>
    <x v="4"/>
    <n v="1"/>
    <s v="Change Management"/>
    <s v="Yes"/>
    <n v="0"/>
    <s v=""/>
    <x v="1"/>
    <n v="25"/>
    <s v=""/>
    <n v="25"/>
    <n v="0"/>
    <s v="CSC 13"/>
    <x v="0"/>
    <x v="31"/>
    <x v="23"/>
    <x v="33"/>
    <x v="31"/>
    <x v="21"/>
    <s v="9.x"/>
  </r>
  <r>
    <x v="119"/>
    <x v="118"/>
    <x v="0"/>
    <m/>
    <m/>
    <m/>
    <m/>
    <m/>
    <x v="4"/>
    <n v="1"/>
    <s v="Change Management"/>
    <s v="Yes"/>
    <n v="0"/>
    <s v=""/>
    <x v="1"/>
    <n v="25"/>
    <s v=""/>
    <n v="25"/>
    <n v="0"/>
    <s v="CSC 16"/>
    <x v="3"/>
    <x v="0"/>
    <x v="1"/>
    <x v="6"/>
    <x v="0"/>
    <x v="11"/>
    <s v="8.x"/>
  </r>
  <r>
    <x v="120"/>
    <x v="119"/>
    <x v="0"/>
    <s v=" "/>
    <s v="Describe your intent to implement a systems management and configuration strategy."/>
    <s v="Summarize your systems management and configuration strategy."/>
    <s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
    <s v="Follow-up with a robust question set if the vendor cannot clearly state full-control of the integrity of their system(s). Questions about administrator access on end-user devices and other maintenance and patching type questions are appropriate."/>
    <x v="3"/>
    <n v="1"/>
    <s v="Systems Management &amp; Configuration"/>
    <s v="Yes"/>
    <n v="0"/>
    <s v=""/>
    <x v="1"/>
    <n v="15"/>
    <s v=""/>
    <n v="15"/>
    <n v="0"/>
    <s v="CSC 16"/>
    <x v="4"/>
    <x v="32"/>
    <x v="1"/>
    <x v="6"/>
    <x v="0"/>
    <x v="11"/>
    <e v="#N/A"/>
  </r>
  <r>
    <x v="121"/>
    <x v="120"/>
    <x v="0"/>
    <s v=" "/>
    <s v="Describe your plan to separate institution data from other customers."/>
    <s v="Describe or provide a reference to how institution data is separated from that of other customers."/>
    <s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
    <m/>
    <x v="3"/>
    <n v="1"/>
    <s v="Data"/>
    <s v="No"/>
    <n v="0"/>
    <s v=""/>
    <x v="1"/>
    <n v="15"/>
    <s v=""/>
    <n v="15"/>
    <n v="0"/>
    <s v="CSC 13"/>
    <x v="0"/>
    <x v="33"/>
    <x v="23"/>
    <x v="34"/>
    <x v="32"/>
    <x v="0"/>
    <s v=""/>
  </r>
  <r>
    <x v="122"/>
    <x v="121"/>
    <x v="0"/>
    <s v=" "/>
    <s v=" "/>
    <s v=" "/>
    <m/>
    <m/>
    <x v="4"/>
    <n v="1"/>
    <s v="Data"/>
    <s v="Yes"/>
    <n v="0"/>
    <s v=""/>
    <x v="1"/>
    <n v="25"/>
    <s v=""/>
    <n v="25"/>
    <n v="0"/>
    <s v="CSC 13"/>
    <x v="0"/>
    <x v="33"/>
    <x v="24"/>
    <x v="34"/>
    <x v="33"/>
    <x v="0"/>
    <s v=""/>
  </r>
  <r>
    <x v="123"/>
    <x v="122"/>
    <x v="0"/>
    <s v=" "/>
    <s v="Describe why sensitive data in not encrypted in transport."/>
    <s v="Summarize your transport encryption strategy"/>
    <s v="The need for encryption in transport is unique to your institution's implementation of a system. In particular, the data flow between the system and the end-users of the software/product/service."/>
    <s v="Follow-up inquiries for data encryption between the system and end-users will be institution/implementation specific."/>
    <x v="4"/>
    <n v="1"/>
    <s v="Data"/>
    <s v="Yes"/>
    <n v="0"/>
    <s v=""/>
    <x v="1"/>
    <n v="40"/>
    <s v=""/>
    <n v="40"/>
    <n v="0"/>
    <s v="CSC 13"/>
    <x v="0"/>
    <x v="33"/>
    <x v="23"/>
    <x v="35"/>
    <x v="34"/>
    <x v="20"/>
    <s v="12.8, 9.x"/>
  </r>
  <r>
    <x v="124"/>
    <x v="123"/>
    <x v="0"/>
    <s v=" "/>
    <s v="Describe why sensitive data in not encrypted in storage."/>
    <s v="Summarize your data encryption strategy and state what encryption options are available."/>
    <s v="The need for encryption at-rest is unique to your institution's implementation of a system. In particular, system components, architectures, and data flows, all factor into the need for this control."/>
    <s v="Follow-up inquiries for data encryption at-rest will be institution/implementation specific."/>
    <x v="4"/>
    <n v="1"/>
    <s v="Data"/>
    <s v="Yes"/>
    <n v="0"/>
    <s v=""/>
    <x v="1"/>
    <n v="25"/>
    <s v=""/>
    <n v="25"/>
    <n v="0"/>
    <s v="CSC 13"/>
    <x v="0"/>
    <x v="1"/>
    <x v="1"/>
    <x v="0"/>
    <x v="0"/>
    <x v="0"/>
    <s v=""/>
  </r>
  <r>
    <x v="125"/>
    <x v="124"/>
    <x v="0"/>
    <s v=" "/>
    <s v="State which modules are non-conforming and what functions they are used for"/>
    <m/>
    <m/>
    <m/>
    <x v="4"/>
    <n v="1"/>
    <s v="Data"/>
    <s v="Yes"/>
    <n v="0"/>
    <s v=""/>
    <x v="1"/>
    <n v="25"/>
    <s v=""/>
    <n v="25"/>
    <n v="0"/>
    <s v="CSC 13, CSC 14"/>
    <x v="0"/>
    <x v="34"/>
    <x v="11"/>
    <x v="0"/>
    <x v="0"/>
    <x v="0"/>
    <s v=""/>
  </r>
  <r>
    <x v="126"/>
    <x v="125"/>
    <x v="0"/>
    <s v=" "/>
    <s v=" "/>
    <s v=" "/>
    <m/>
    <m/>
    <x v="3"/>
    <n v="1"/>
    <s v="Data"/>
    <s v="Yes"/>
    <n v="0"/>
    <s v=""/>
    <x v="1"/>
    <n v="20"/>
    <s v=""/>
    <n v="20"/>
    <n v="0"/>
    <s v="CSC 13"/>
    <x v="0"/>
    <x v="35"/>
    <x v="25"/>
    <x v="0"/>
    <x v="0"/>
    <x v="0"/>
    <s v=""/>
  </r>
  <r>
    <x v="127"/>
    <x v="126"/>
    <x v="0"/>
    <s v=" "/>
    <s v=" "/>
    <s v=" "/>
    <m/>
    <m/>
    <x v="4"/>
    <n v="1"/>
    <s v="Data"/>
    <s v="Yes"/>
    <n v="0"/>
    <s v=""/>
    <x v="1"/>
    <n v="25"/>
    <s v=""/>
    <n v="25"/>
    <n v="0"/>
    <s v="CSC 13"/>
    <x v="0"/>
    <x v="35"/>
    <x v="26"/>
    <x v="0"/>
    <x v="0"/>
    <x v="0"/>
    <s v=""/>
  </r>
  <r>
    <x v="128"/>
    <x v="127"/>
    <x v="0"/>
    <s v=" "/>
    <s v="State plans to implement capabilities for the Institution to extract a full or partial backup of data."/>
    <s v="Provide a general summary of how full and partial backups of data can be extracted."/>
    <s v="When cancelling a software/product/service, an institution will commonly want all institutional data that was provided to a vendor. The vendor's response should verify if the institution can extract data or if it is a manual extraction by vendor staff."/>
    <s v="A vendor's response should be clear and concise. Be wary of vague responses to this questions and inquire about export specifics, as needed."/>
    <x v="3"/>
    <n v="1"/>
    <s v="Data"/>
    <s v="Yes"/>
    <n v="0"/>
    <s v=""/>
    <x v="1"/>
    <n v="20"/>
    <s v=""/>
    <n v="20"/>
    <n v="0"/>
    <s v="CSC 14"/>
    <x v="0"/>
    <x v="36"/>
    <x v="20"/>
    <x v="0"/>
    <x v="0"/>
    <x v="20"/>
    <s v="12.8, 9.x"/>
  </r>
  <r>
    <x v="129"/>
    <x v="128"/>
    <x v="0"/>
    <s v=" "/>
    <s v=" "/>
    <s v=" "/>
    <m/>
    <m/>
    <x v="3"/>
    <n v="1"/>
    <s v="Data"/>
    <s v="Yes"/>
    <n v="0"/>
    <s v=""/>
    <x v="1"/>
    <n v="15"/>
    <s v=""/>
    <n v="15"/>
    <n v="0"/>
    <s v="CSC 13"/>
    <x v="0"/>
    <x v="36"/>
    <x v="0"/>
    <x v="0"/>
    <x v="0"/>
    <x v="0"/>
    <s v=""/>
  </r>
  <r>
    <x v="130"/>
    <x v="129"/>
    <x v="0"/>
    <s v=" "/>
    <s v=" "/>
    <s v=" "/>
    <m/>
    <m/>
    <x v="4"/>
    <n v="1"/>
    <s v="Data"/>
    <s v="Yes"/>
    <n v="0"/>
    <s v=""/>
    <x v="1"/>
    <n v="25"/>
    <s v=""/>
    <n v="25"/>
    <n v="0"/>
    <s v="CSC 3"/>
    <x v="0"/>
    <x v="25"/>
    <x v="0"/>
    <x v="0"/>
    <x v="0"/>
    <x v="0"/>
    <s v=""/>
  </r>
  <r>
    <x v="131"/>
    <x v="130"/>
    <x v="0"/>
    <s v=" "/>
    <s v=" "/>
    <s v=" "/>
    <m/>
    <m/>
    <x v="3"/>
    <n v="1"/>
    <s v="Data"/>
    <s v="Yes"/>
    <n v="0"/>
    <s v=""/>
    <x v="1"/>
    <n v="0"/>
    <s v=""/>
    <n v="0"/>
    <n v="0"/>
    <s v="CSC 3, CSC 14"/>
    <x v="0"/>
    <x v="0"/>
    <x v="0"/>
    <x v="0"/>
    <x v="8"/>
    <x v="1"/>
    <n v="13"/>
  </r>
  <r>
    <x v="132"/>
    <x v="131"/>
    <x v="0"/>
    <s v="Ensure that response addresses involatile storage and lists retention periods"/>
    <s v="State how Institution's data is protected from system failures and ransomware."/>
    <s v="If your strategy uses different processes for services and data, ensure that all strategies are clearly stated and supported."/>
    <s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
    <s v="An institution's use case will drive the requirements for backup strategy. Ensure that the institution's use case and risk tolerance can be met by vendor systems."/>
    <x v="3"/>
    <n v="0"/>
    <s v="Data"/>
    <s v="Yes"/>
    <n v="0"/>
    <s v=""/>
    <x v="1"/>
    <n v="15"/>
    <s v=""/>
    <n v="0"/>
    <n v="0"/>
    <s v="CSC 3, CSC 14"/>
    <x v="0"/>
    <x v="37"/>
    <x v="27"/>
    <x v="0"/>
    <x v="0"/>
    <x v="21"/>
    <s v="9.x"/>
  </r>
  <r>
    <x v="133"/>
    <x v="132"/>
    <x v="0"/>
    <s v=" "/>
    <s v=" "/>
    <s v=" "/>
    <m/>
    <m/>
    <x v="3"/>
    <n v="1"/>
    <s v="Data"/>
    <s v="Yes"/>
    <n v="0"/>
    <s v=""/>
    <x v="1"/>
    <n v="20"/>
    <s v=""/>
    <n v="20"/>
    <n v="0"/>
    <s v="CSC 14"/>
    <x v="0"/>
    <x v="38"/>
    <x v="27"/>
    <x v="35"/>
    <x v="0"/>
    <x v="21"/>
    <s v="9.x"/>
  </r>
  <r>
    <x v="134"/>
    <x v="133"/>
    <x v="0"/>
    <s v=" "/>
    <s v=" "/>
    <s v=" "/>
    <m/>
    <m/>
    <x v="3"/>
    <n v="1"/>
    <s v="Data"/>
    <s v="Yes"/>
    <n v="0"/>
    <s v=""/>
    <x v="1"/>
    <n v="20"/>
    <s v=""/>
    <n v="20"/>
    <n v="0"/>
    <s v="CSC 9"/>
    <x v="0"/>
    <x v="0"/>
    <x v="28"/>
    <x v="36"/>
    <x v="0"/>
    <x v="0"/>
    <s v=""/>
  </r>
  <r>
    <x v="135"/>
    <x v="134"/>
    <x v="0"/>
    <s v=" "/>
    <s v=" "/>
    <s v=" "/>
    <m/>
    <m/>
    <x v="3"/>
    <m/>
    <m/>
    <s v="Yes"/>
    <n v="0"/>
    <s v=""/>
    <x v="1"/>
    <n v="20"/>
    <s v=""/>
    <n v="0"/>
    <n v="0"/>
    <s v="CSC 12"/>
    <x v="0"/>
    <x v="1"/>
    <x v="0"/>
    <x v="0"/>
    <x v="0"/>
    <x v="1"/>
    <n v="13"/>
  </r>
  <r>
    <x v="136"/>
    <x v="135"/>
    <x v="0"/>
    <s v=" "/>
    <s v=" "/>
    <s v=" "/>
    <m/>
    <m/>
    <x v="4"/>
    <n v="1"/>
    <s v="Data"/>
    <s v="No"/>
    <n v="0"/>
    <s v=""/>
    <x v="1"/>
    <n v="25"/>
    <s v=""/>
    <n v="25"/>
    <n v="0"/>
    <s v="CSC 12"/>
    <x v="0"/>
    <x v="1"/>
    <x v="0"/>
    <x v="0"/>
    <x v="0"/>
    <x v="1"/>
    <n v="13"/>
  </r>
  <r>
    <x v="137"/>
    <x v="136"/>
    <x v="0"/>
    <s v=" "/>
    <s v=" "/>
    <s v=" "/>
    <m/>
    <m/>
    <x v="3"/>
    <n v="1"/>
    <s v="Data"/>
    <s v="Yes"/>
    <n v="0"/>
    <s v=""/>
    <x v="1"/>
    <n v="15"/>
    <s v=""/>
    <n v="15"/>
    <n v="0"/>
    <e v="#N/A"/>
    <x v="5"/>
    <x v="39"/>
    <x v="29"/>
    <x v="37"/>
    <x v="35"/>
    <x v="22"/>
    <e v="#N/A"/>
  </r>
  <r>
    <x v="138"/>
    <x v="137"/>
    <x v="0"/>
    <s v=" "/>
    <s v=" "/>
    <s v=" "/>
    <m/>
    <m/>
    <x v="3"/>
    <n v="1"/>
    <s v="Data"/>
    <s v="Yes"/>
    <n v="0"/>
    <s v=""/>
    <x v="1"/>
    <n v="10"/>
    <s v=""/>
    <n v="10"/>
    <n v="0"/>
    <s v="CSC 10"/>
    <x v="0"/>
    <x v="40"/>
    <x v="0"/>
    <x v="0"/>
    <x v="0"/>
    <x v="1"/>
    <n v="13"/>
  </r>
  <r>
    <x v="139"/>
    <x v="138"/>
    <x v="0"/>
    <m/>
    <s v="Provide a detailed summary of media handling processes that do exist."/>
    <s v="Provide documented details of this process (link or attached)."/>
    <s v="Managing media (and the data within) throughout its lifecycle is crucial to the protection of institutional data. The focus of this question is confidentiality, ensuring that media that may store institutional data is protected by well-established policy and procedure."/>
    <s v="Vague responses to this question should be investigated further. Ask for additional documentation and verify that procedure (and possibly training) exists to ensure proper media handling activity."/>
    <x v="3"/>
    <n v="1"/>
    <s v="Data"/>
    <s v="Yes"/>
    <n v="0"/>
    <s v=""/>
    <x v="1"/>
    <n v="20"/>
    <s v=""/>
    <n v="20"/>
    <n v="0"/>
    <s v="CSC 12"/>
    <x v="0"/>
    <x v="1"/>
    <x v="0"/>
    <x v="0"/>
    <x v="0"/>
    <x v="1"/>
    <n v="13"/>
  </r>
  <r>
    <x v="140"/>
    <x v="139"/>
    <x v="0"/>
    <m/>
    <m/>
    <m/>
    <m/>
    <m/>
    <x v="3"/>
    <m/>
    <m/>
    <s v="No"/>
    <n v="0"/>
    <s v=""/>
    <x v="1"/>
    <n v="20"/>
    <s v=""/>
    <n v="0"/>
    <n v="0"/>
    <m/>
    <x v="0"/>
    <x v="41"/>
    <x v="0"/>
    <x v="0"/>
    <x v="0"/>
    <x v="0"/>
    <s v=""/>
  </r>
  <r>
    <x v="141"/>
    <x v="140"/>
    <x v="0"/>
    <m/>
    <m/>
    <m/>
    <m/>
    <m/>
    <x v="4"/>
    <n v="1"/>
    <s v="Data"/>
    <s v="Yes"/>
    <n v="0"/>
    <s v=""/>
    <x v="1"/>
    <n v="25"/>
    <s v=""/>
    <n v="25"/>
    <n v="0"/>
    <s v="CSC 10"/>
    <x v="0"/>
    <x v="41"/>
    <x v="30"/>
    <x v="0"/>
    <x v="0"/>
    <x v="0"/>
    <s v=""/>
  </r>
  <r>
    <x v="142"/>
    <x v="141"/>
    <x v="0"/>
    <m/>
    <m/>
    <m/>
    <m/>
    <m/>
    <x v="3"/>
    <n v="1"/>
    <s v="Data"/>
    <s v="Yes"/>
    <n v="0"/>
    <s v=""/>
    <x v="1"/>
    <n v="15"/>
    <s v=""/>
    <n v="15"/>
    <n v="0"/>
    <m/>
    <x v="0"/>
    <x v="25"/>
    <x v="30"/>
    <x v="0"/>
    <x v="0"/>
    <x v="0"/>
    <s v=""/>
  </r>
  <r>
    <x v="143"/>
    <x v="142"/>
    <x v="0"/>
    <m/>
    <m/>
    <s v="Summarize what access staff (or third parties) have to institutional data."/>
    <s v="Confidentiality is the focus of this question. Based on the capabilities of vendor administrators, the institution may require additional safeguards to protect the confidentiality of data stored by/shared with a vendor (e.g., additional layer of encryption, etc.)."/>
    <s v="If Institutional data is visible by the vendor's system administrators, follow-up with the vendor to understand the scope of visibility, process/procedure that administrators follow, and use cases when administrators are allowed to access (view) Institutional data."/>
    <x v="3"/>
    <n v="1"/>
    <s v="Data"/>
    <s v="Yes"/>
    <n v="0"/>
    <s v=""/>
    <x v="1"/>
    <n v="20"/>
    <s v=""/>
    <n v="20"/>
    <n v="0"/>
    <m/>
    <x v="0"/>
    <x v="22"/>
    <x v="30"/>
    <x v="0"/>
    <x v="0"/>
    <x v="0"/>
    <s v=""/>
  </r>
  <r>
    <x v="144"/>
    <x v="63"/>
    <x v="0"/>
    <m/>
    <m/>
    <m/>
    <m/>
    <m/>
    <x v="3"/>
    <n v="1"/>
    <s v="Data"/>
    <s v="Yes"/>
    <n v="0"/>
    <s v=""/>
    <x v="1"/>
    <n v="20"/>
    <s v=""/>
    <n v="20"/>
    <n v="0"/>
    <m/>
    <x v="0"/>
    <x v="25"/>
    <x v="0"/>
    <x v="0"/>
    <x v="36"/>
    <x v="0"/>
    <s v=""/>
  </r>
  <r>
    <x v="145"/>
    <x v="143"/>
    <x v="0"/>
    <m/>
    <m/>
    <m/>
    <m/>
    <m/>
    <x v="3"/>
    <n v="0"/>
    <s v="Datacenter"/>
    <s v="Yes"/>
    <n v="0"/>
    <s v=""/>
    <x v="1"/>
    <n v="20"/>
    <s v=""/>
    <n v="0"/>
    <n v="0"/>
    <s v="CSC 10"/>
    <x v="0"/>
    <x v="2"/>
    <x v="3"/>
    <x v="20"/>
    <x v="24"/>
    <x v="1"/>
    <n v="13"/>
  </r>
  <r>
    <x v="146"/>
    <x v="144"/>
    <x v="0"/>
    <s v="Please indicate which geographic regions you can provide storage in the Additional Info column."/>
    <s v="Under what circumstances would institutional data leave a designated region or regions?"/>
    <m/>
    <s v="An institution's location will dictate what laws and regulations apply to them. As vendor's may not know where all of their customers may reside, it is imperative that vendors are able to accomodate geographic requirements for their customers. Although unfair to expect support for all geographic regions in common infrastructure/platform/software-as-a-service, it is expected that vendor's be absolutely clear about the regions they leverage and/or support."/>
    <s v="If a vendor is unable to accomodate storing/processing institutional data within specific regions, ask them why they are unable to? Try to determine if its an infrastructure issue (scalability), a cost-reduction strategy (size/maturity), or some other issue."/>
    <x v="3"/>
    <n v="1"/>
    <s v="Datacenter"/>
    <s v="Yes"/>
    <n v="0"/>
    <s v=""/>
    <x v="1"/>
    <n v="20"/>
    <s v=""/>
    <n v="20"/>
    <n v="0"/>
    <s v="CSC 10"/>
    <x v="0"/>
    <x v="2"/>
    <x v="3"/>
    <x v="20"/>
    <x v="24"/>
    <x v="1"/>
    <n v="13"/>
  </r>
  <r>
    <x v="147"/>
    <x v="145"/>
    <x v="0"/>
    <m/>
    <m/>
    <m/>
    <m/>
    <m/>
    <x v="3"/>
    <n v="0"/>
    <s v="Datacenter"/>
    <s v="No"/>
    <n v="0"/>
    <s v=""/>
    <x v="1"/>
    <n v="20"/>
    <s v=""/>
    <n v="0"/>
    <n v="0"/>
    <s v="CSC 10"/>
    <x v="0"/>
    <x v="22"/>
    <x v="3"/>
    <x v="20"/>
    <x v="24"/>
    <x v="0"/>
    <s v=""/>
  </r>
  <r>
    <x v="148"/>
    <x v="146"/>
    <x v="0"/>
    <m/>
    <m/>
    <m/>
    <m/>
    <m/>
    <x v="3"/>
    <n v="0"/>
    <s v="Datacenter"/>
    <s v="Yes"/>
    <n v="0"/>
    <s v=""/>
    <x v="1"/>
    <n v="20"/>
    <s v=""/>
    <n v="0"/>
    <n v="0"/>
    <s v="CSC 10"/>
    <x v="0"/>
    <x v="22"/>
    <x v="3"/>
    <x v="20"/>
    <x v="24"/>
    <x v="0"/>
    <s v=""/>
  </r>
  <r>
    <x v="149"/>
    <x v="147"/>
    <x v="0"/>
    <m/>
    <m/>
    <m/>
    <m/>
    <m/>
    <x v="3"/>
    <n v="0"/>
    <s v="Datacenter"/>
    <s v="Yes"/>
    <n v="0"/>
    <s v=""/>
    <x v="1"/>
    <n v="25"/>
    <s v=""/>
    <n v="0"/>
    <n v="0"/>
    <s v="CSC 10"/>
    <x v="0"/>
    <x v="42"/>
    <x v="3"/>
    <x v="0"/>
    <x v="24"/>
    <x v="1"/>
    <n v="13"/>
  </r>
  <r>
    <x v="150"/>
    <x v="148"/>
    <x v="0"/>
    <m/>
    <m/>
    <m/>
    <m/>
    <m/>
    <x v="3"/>
    <n v="1"/>
    <s v="Datacenter"/>
    <s v="Yes"/>
    <n v="0"/>
    <s v=""/>
    <x v="1"/>
    <n v="20"/>
    <s v=""/>
    <n v="20"/>
    <n v="0"/>
    <s v="CSC 9"/>
    <x v="0"/>
    <x v="26"/>
    <x v="28"/>
    <x v="0"/>
    <x v="0"/>
    <x v="23"/>
    <n v="1"/>
  </r>
  <r>
    <x v="151"/>
    <x v="149"/>
    <x v="0"/>
    <m/>
    <m/>
    <m/>
    <m/>
    <m/>
    <x v="3"/>
    <n v="1"/>
    <s v="Datacenter"/>
    <s v="Yes"/>
    <n v="0"/>
    <s v=""/>
    <x v="1"/>
    <n v="20"/>
    <s v=""/>
    <n v="20"/>
    <n v="0"/>
    <s v="CSC 19"/>
    <x v="0"/>
    <x v="37"/>
    <x v="31"/>
    <x v="38"/>
    <x v="37"/>
    <x v="13"/>
    <n v="11"/>
  </r>
  <r>
    <x v="152"/>
    <x v="150"/>
    <x v="0"/>
    <m/>
    <m/>
    <m/>
    <m/>
    <m/>
    <x v="3"/>
    <n v="0"/>
    <s v="Datacenter"/>
    <s v="Yes"/>
    <n v="0"/>
    <s v=""/>
    <x v="1"/>
    <n v="20"/>
    <s v=""/>
    <n v="0"/>
    <n v="0"/>
    <s v="CSC 19"/>
    <x v="0"/>
    <x v="37"/>
    <x v="31"/>
    <x v="38"/>
    <x v="37"/>
    <x v="13"/>
    <n v="11"/>
  </r>
  <r>
    <x v="153"/>
    <x v="151"/>
    <x v="0"/>
    <m/>
    <m/>
    <m/>
    <m/>
    <m/>
    <x v="3"/>
    <n v="1"/>
    <s v="Datacenter"/>
    <s v="Yes"/>
    <n v="0"/>
    <s v=""/>
    <x v="1"/>
    <n v="20"/>
    <s v=""/>
    <n v="20"/>
    <n v="0"/>
    <s v="CSC 19"/>
    <x v="0"/>
    <x v="37"/>
    <x v="31"/>
    <x v="38"/>
    <x v="37"/>
    <x v="13"/>
    <n v="11"/>
  </r>
  <r>
    <x v="154"/>
    <x v="152"/>
    <x v="0"/>
    <m/>
    <m/>
    <m/>
    <m/>
    <m/>
    <x v="3"/>
    <n v="0"/>
    <s v="Datacenter"/>
    <s v="Yes"/>
    <n v="0"/>
    <s v=""/>
    <x v="1"/>
    <n v="20"/>
    <s v=""/>
    <n v="0"/>
    <n v="0"/>
    <s v="CSC 19"/>
    <x v="0"/>
    <x v="37"/>
    <x v="31"/>
    <x v="38"/>
    <x v="37"/>
    <x v="13"/>
    <n v="11"/>
  </r>
  <r>
    <x v="155"/>
    <x v="153"/>
    <x v="0"/>
    <m/>
    <m/>
    <m/>
    <m/>
    <m/>
    <x v="3"/>
    <n v="0"/>
    <s v="Datacenter"/>
    <s v="Yes"/>
    <n v="0"/>
    <s v=""/>
    <x v="1"/>
    <n v="25"/>
    <s v=""/>
    <n v="0"/>
    <n v="0"/>
    <s v="CSC 19"/>
    <x v="0"/>
    <x v="43"/>
    <x v="0"/>
    <x v="38"/>
    <x v="37"/>
    <x v="2"/>
    <n v="12"/>
  </r>
  <r>
    <x v="156"/>
    <x v="154"/>
    <x v="0"/>
    <m/>
    <m/>
    <m/>
    <m/>
    <m/>
    <x v="3"/>
    <n v="0"/>
    <s v="Datacenter"/>
    <s v="Yes"/>
    <n v="0"/>
    <s v=""/>
    <x v="1"/>
    <n v="20"/>
    <s v=""/>
    <n v="0"/>
    <n v="0"/>
    <s v="CSC 19"/>
    <x v="0"/>
    <x v="43"/>
    <x v="32"/>
    <x v="38"/>
    <x v="37"/>
    <x v="13"/>
    <n v="11"/>
  </r>
  <r>
    <x v="157"/>
    <x v="155"/>
    <x v="0"/>
    <m/>
    <m/>
    <m/>
    <s v="State how many Internet Service Providers (ISPs) provide connectivity to each datacenter where the institution's data will reside. "/>
    <m/>
    <x v="3"/>
    <n v="0"/>
    <s v="Datacenter"/>
    <s v="Yes"/>
    <n v="0"/>
    <s v=""/>
    <x v="1"/>
    <n v="20"/>
    <s v=""/>
    <n v="0"/>
    <n v="0"/>
    <s v="CSC 6, CSC 19"/>
    <x v="0"/>
    <x v="43"/>
    <x v="32"/>
    <x v="38"/>
    <x v="37"/>
    <x v="24"/>
    <s v="11.4, 12.8"/>
  </r>
  <r>
    <x v="158"/>
    <x v="156"/>
    <x v="0"/>
    <s v=" "/>
    <s v=" "/>
    <s v=" "/>
    <s v=" "/>
    <s v=" "/>
    <x v="3"/>
    <n v="0"/>
    <s v="Datacenter"/>
    <s v="Yes"/>
    <n v="0"/>
    <s v=""/>
    <x v="1"/>
    <n v="20"/>
    <s v=""/>
    <n v="0"/>
    <n v="0"/>
    <s v="CSC 6"/>
    <x v="0"/>
    <x v="43"/>
    <x v="33"/>
    <x v="39"/>
    <x v="38"/>
    <x v="25"/>
    <s v="1.1, 10.8, 10.6, 10.3, 10.2, 11.4"/>
  </r>
  <r>
    <x v="159"/>
    <x v="157"/>
    <x v="0"/>
    <s v=" "/>
    <s v=" "/>
    <s v=" "/>
    <s v=" "/>
    <s v=" "/>
    <x v="3"/>
    <n v="0"/>
    <s v="Datacenter"/>
    <s v="Yes"/>
    <n v="0"/>
    <s v=""/>
    <x v="1"/>
    <n v="20"/>
    <s v=""/>
    <n v="0"/>
    <n v="0"/>
    <m/>
    <x v="0"/>
    <x v="0"/>
    <x v="0"/>
    <x v="0"/>
    <x v="0"/>
    <x v="0"/>
    <m/>
  </r>
  <r>
    <x v="160"/>
    <x v="158"/>
    <x v="0"/>
    <s v=" "/>
    <s v=" "/>
    <s v=" "/>
    <s v=" "/>
    <s v=" "/>
    <x v="3"/>
    <n v="0"/>
    <s v="Datacenter"/>
    <s v="Yes"/>
    <n v="0"/>
    <s v=""/>
    <x v="1"/>
    <n v="20"/>
    <s v=""/>
    <n v="0"/>
    <n v="0"/>
    <m/>
    <x v="0"/>
    <x v="0"/>
    <x v="0"/>
    <x v="0"/>
    <x v="0"/>
    <x v="0"/>
    <m/>
  </r>
  <r>
    <x v="161"/>
    <x v="159"/>
    <x v="0"/>
    <m/>
    <m/>
    <m/>
    <m/>
    <m/>
    <x v="3"/>
    <n v="0"/>
    <s v="Datacenter"/>
    <s v="No"/>
    <n v="0"/>
    <s v=""/>
    <x v="1"/>
    <n v="20"/>
    <s v=""/>
    <n v="0"/>
    <n v="0"/>
    <m/>
    <x v="0"/>
    <x v="0"/>
    <x v="0"/>
    <x v="0"/>
    <x v="0"/>
    <x v="0"/>
    <m/>
  </r>
  <r>
    <x v="162"/>
    <x v="160"/>
    <x v="0"/>
    <m/>
    <m/>
    <m/>
    <m/>
    <m/>
    <x v="3"/>
    <n v="1"/>
    <s v="Disaster Recovery Plan"/>
    <s v="Yes"/>
    <n v="0"/>
    <s v=""/>
    <x v="1"/>
    <n v="20"/>
    <s v=""/>
    <n v="20"/>
    <n v="0"/>
    <s v="CSC 18"/>
    <x v="0"/>
    <x v="0"/>
    <x v="0"/>
    <x v="0"/>
    <x v="0"/>
    <x v="0"/>
    <s v=""/>
  </r>
  <r>
    <x v="163"/>
    <x v="161"/>
    <x v="0"/>
    <m/>
    <m/>
    <m/>
    <m/>
    <m/>
    <x v="3"/>
    <n v="1"/>
    <s v="Disaster Recovery Plan"/>
    <s v="Yes"/>
    <n v="0"/>
    <s v=""/>
    <x v="1"/>
    <n v="15"/>
    <s v=""/>
    <n v="15"/>
    <n v="0"/>
    <s v="CSC 3"/>
    <x v="0"/>
    <x v="0"/>
    <x v="34"/>
    <x v="0"/>
    <x v="0"/>
    <x v="0"/>
    <s v=""/>
  </r>
  <r>
    <x v="164"/>
    <x v="162"/>
    <x v="0"/>
    <m/>
    <m/>
    <m/>
    <m/>
    <m/>
    <x v="4"/>
    <n v="1"/>
    <s v="Disaster Recovery Plan"/>
    <s v="No"/>
    <n v="0"/>
    <s v=""/>
    <x v="1"/>
    <n v="25"/>
    <s v=""/>
    <n v="25"/>
    <n v="0"/>
    <s v="CSC 18"/>
    <x v="0"/>
    <x v="0"/>
    <x v="34"/>
    <x v="0"/>
    <x v="0"/>
    <x v="0"/>
    <s v=""/>
  </r>
  <r>
    <x v="165"/>
    <x v="163"/>
    <x v="0"/>
    <m/>
    <m/>
    <m/>
    <m/>
    <m/>
    <x v="3"/>
    <n v="1"/>
    <s v="Disaster Recovery Plan"/>
    <s v="Yes"/>
    <n v="0"/>
    <s v=""/>
    <x v="1"/>
    <n v="20"/>
    <s v=""/>
    <n v="20"/>
    <n v="0"/>
    <s v="CSC 13, CSC 18"/>
    <x v="0"/>
    <x v="44"/>
    <x v="35"/>
    <x v="0"/>
    <x v="0"/>
    <x v="0"/>
    <s v=""/>
  </r>
  <r>
    <x v="166"/>
    <x v="164"/>
    <x v="0"/>
    <m/>
    <m/>
    <m/>
    <m/>
    <m/>
    <x v="3"/>
    <n v="1"/>
    <s v="Disaster Recovery Plan"/>
    <s v="Yes"/>
    <n v="0"/>
    <s v=""/>
    <x v="1"/>
    <n v="20"/>
    <s v=""/>
    <n v="20"/>
    <n v="0"/>
    <s v="CSC 13"/>
    <x v="0"/>
    <x v="45"/>
    <x v="35"/>
    <x v="40"/>
    <x v="39"/>
    <x v="26"/>
    <n v="4"/>
  </r>
  <r>
    <x v="167"/>
    <x v="165"/>
    <x v="0"/>
    <m/>
    <m/>
    <m/>
    <m/>
    <m/>
    <x v="3"/>
    <n v="0"/>
    <s v="Disaster Recovery Plan"/>
    <s v="Yes"/>
    <n v="0"/>
    <s v=""/>
    <x v="1"/>
    <n v="20"/>
    <s v=""/>
    <n v="0"/>
    <n v="0"/>
    <s v="CSC 14"/>
    <x v="0"/>
    <x v="45"/>
    <x v="36"/>
    <x v="0"/>
    <x v="0"/>
    <x v="0"/>
    <s v=""/>
  </r>
  <r>
    <x v="168"/>
    <x v="166"/>
    <x v="0"/>
    <m/>
    <m/>
    <m/>
    <m/>
    <m/>
    <x v="3"/>
    <n v="1"/>
    <s v="Disaster Recovery Plan"/>
    <s v="Yes"/>
    <n v="0"/>
    <s v=""/>
    <x v="1"/>
    <n v="20"/>
    <s v=""/>
    <n v="20"/>
    <n v="0"/>
    <s v="CSC 16"/>
    <x v="0"/>
    <x v="46"/>
    <x v="0"/>
    <x v="0"/>
    <x v="0"/>
    <x v="0"/>
    <s v=""/>
  </r>
  <r>
    <x v="169"/>
    <x v="167"/>
    <x v="0"/>
    <m/>
    <m/>
    <m/>
    <m/>
    <m/>
    <x v="3"/>
    <n v="1"/>
    <s v="Disaster Recovery Plan"/>
    <s v="Yes"/>
    <n v="0"/>
    <s v=""/>
    <x v="1"/>
    <n v="20"/>
    <s v=""/>
    <n v="20"/>
    <n v="0"/>
    <s v="CSC 16"/>
    <x v="0"/>
    <x v="0"/>
    <x v="0"/>
    <x v="0"/>
    <x v="0"/>
    <x v="0"/>
    <s v=""/>
  </r>
  <r>
    <x v="170"/>
    <x v="168"/>
    <x v="0"/>
    <m/>
    <m/>
    <m/>
    <m/>
    <m/>
    <x v="3"/>
    <n v="1"/>
    <s v="Disaster Recovery Plan"/>
    <s v="Yes"/>
    <n v="0"/>
    <s v=""/>
    <x v="1"/>
    <n v="20"/>
    <s v=""/>
    <n v="20"/>
    <n v="0"/>
    <s v="CSC 18"/>
    <x v="0"/>
    <x v="47"/>
    <x v="34"/>
    <x v="0"/>
    <x v="0"/>
    <x v="0"/>
    <s v=""/>
  </r>
  <r>
    <x v="171"/>
    <x v="169"/>
    <x v="0"/>
    <m/>
    <m/>
    <s v="Please provide a summary of the results in Additional Information (including actual recovery time)."/>
    <m/>
    <m/>
    <x v="4"/>
    <n v="1"/>
    <s v="Disaster Recovery Plan"/>
    <s v="Yes"/>
    <n v="0"/>
    <s v=""/>
    <x v="1"/>
    <n v="25"/>
    <s v=""/>
    <n v="25"/>
    <n v="0"/>
    <s v="CSC 18"/>
    <x v="0"/>
    <x v="48"/>
    <x v="37"/>
    <x v="0"/>
    <x v="0"/>
    <x v="0"/>
    <s v=""/>
  </r>
  <r>
    <x v="172"/>
    <x v="170"/>
    <x v="0"/>
    <m/>
    <m/>
    <m/>
    <m/>
    <m/>
    <x v="3"/>
    <n v="0"/>
    <s v="Disaster Recovery Plan"/>
    <s v="Yes"/>
    <n v="0"/>
    <s v=""/>
    <x v="1"/>
    <n v="25"/>
    <s v=""/>
    <n v="0"/>
    <n v="0"/>
    <s v="CSC 18"/>
    <x v="0"/>
    <x v="48"/>
    <x v="37"/>
    <x v="0"/>
    <x v="0"/>
    <x v="0"/>
    <s v=""/>
  </r>
  <r>
    <x v="173"/>
    <x v="171"/>
    <x v="0"/>
    <m/>
    <m/>
    <m/>
    <m/>
    <m/>
    <x v="4"/>
    <n v="1"/>
    <s v="Firewalls, IDS, IPS, and Networking"/>
    <s v="Yes"/>
    <n v="0"/>
    <s v=""/>
    <x v="1"/>
    <n v="25"/>
    <m/>
    <n v="25"/>
    <n v="0"/>
    <s v="CSC 9"/>
    <x v="0"/>
    <x v="49"/>
    <x v="38"/>
    <x v="0"/>
    <x v="0"/>
    <x v="23"/>
    <m/>
  </r>
  <r>
    <x v="174"/>
    <x v="172"/>
    <x v="0"/>
    <m/>
    <m/>
    <m/>
    <m/>
    <m/>
    <x v="3"/>
    <n v="1"/>
    <s v="Firewalls, IDS, IPS, and Networking"/>
    <s v="Yes"/>
    <n v="0"/>
    <s v=""/>
    <x v="1"/>
    <n v="20"/>
    <m/>
    <n v="20"/>
    <n v="0"/>
    <s v="CSC 9"/>
    <x v="0"/>
    <x v="50"/>
    <x v="28"/>
    <x v="0"/>
    <x v="0"/>
    <x v="23"/>
    <m/>
  </r>
  <r>
    <x v="175"/>
    <x v="173"/>
    <x v="0"/>
    <m/>
    <m/>
    <m/>
    <m/>
    <m/>
    <x v="4"/>
    <n v="1"/>
    <s v="Firewalls, IDS, IPS, and Networking"/>
    <s v="Yes"/>
    <n v="0"/>
    <s v=""/>
    <x v="1"/>
    <n v="25"/>
    <m/>
    <n v="25"/>
    <n v="0"/>
    <s v="CSC 9"/>
    <x v="0"/>
    <x v="26"/>
    <x v="28"/>
    <x v="0"/>
    <x v="0"/>
    <x v="23"/>
    <m/>
  </r>
  <r>
    <x v="176"/>
    <x v="174"/>
    <x v="0"/>
    <m/>
    <m/>
    <m/>
    <m/>
    <m/>
    <x v="4"/>
    <n v="1"/>
    <s v="Firewalls, IDS, IPS, and Networking"/>
    <s v="Yes"/>
    <n v="0"/>
    <s v=""/>
    <x v="1"/>
    <n v="25"/>
    <m/>
    <n v="25"/>
    <n v="0"/>
    <s v="CSC 19"/>
    <x v="0"/>
    <x v="37"/>
    <x v="31"/>
    <x v="38"/>
    <x v="37"/>
    <x v="13"/>
    <m/>
  </r>
  <r>
    <x v="177"/>
    <x v="175"/>
    <x v="0"/>
    <m/>
    <m/>
    <m/>
    <m/>
    <m/>
    <x v="3"/>
    <n v="1"/>
    <s v="Firewalls, IDS, IPS, and Networking"/>
    <s v="Yes"/>
    <n v="0"/>
    <s v=""/>
    <x v="1"/>
    <n v="20"/>
    <m/>
    <n v="20"/>
    <n v="0"/>
    <s v="CSC 19"/>
    <x v="0"/>
    <x v="37"/>
    <x v="31"/>
    <x v="38"/>
    <x v="37"/>
    <x v="13"/>
    <m/>
  </r>
  <r>
    <x v="178"/>
    <x v="176"/>
    <x v="0"/>
    <m/>
    <m/>
    <m/>
    <m/>
    <m/>
    <x v="4"/>
    <n v="1"/>
    <s v="Firewalls, IDS, IPS, and Networking"/>
    <s v="Yes"/>
    <n v="0"/>
    <s v=""/>
    <x v="1"/>
    <n v="25"/>
    <m/>
    <n v="25"/>
    <n v="0"/>
    <s v="CSC 19"/>
    <x v="0"/>
    <x v="37"/>
    <x v="31"/>
    <x v="38"/>
    <x v="37"/>
    <x v="13"/>
    <m/>
  </r>
  <r>
    <x v="179"/>
    <x v="177"/>
    <x v="0"/>
    <m/>
    <m/>
    <m/>
    <m/>
    <m/>
    <x v="3"/>
    <n v="1"/>
    <s v="Firewalls, IDS, IPS, and Networking"/>
    <s v="Yes"/>
    <n v="0"/>
    <s v=""/>
    <x v="1"/>
    <n v="20"/>
    <m/>
    <n v="20"/>
    <n v="0"/>
    <s v="CSC 19"/>
    <x v="0"/>
    <x v="37"/>
    <x v="31"/>
    <x v="38"/>
    <x v="37"/>
    <x v="13"/>
    <m/>
  </r>
  <r>
    <x v="180"/>
    <x v="178"/>
    <x v="0"/>
    <m/>
    <m/>
    <m/>
    <m/>
    <m/>
    <x v="3"/>
    <n v="1"/>
    <s v="Firewalls, IDS, IPS, and Networking"/>
    <s v="Yes"/>
    <n v="0"/>
    <s v=""/>
    <x v="1"/>
    <n v="20"/>
    <m/>
    <n v="20"/>
    <n v="0"/>
    <s v="CSC 19"/>
    <x v="0"/>
    <x v="43"/>
    <x v="0"/>
    <x v="38"/>
    <x v="37"/>
    <x v="2"/>
    <m/>
  </r>
  <r>
    <x v="181"/>
    <x v="179"/>
    <x v="0"/>
    <m/>
    <m/>
    <m/>
    <m/>
    <m/>
    <x v="3"/>
    <n v="1"/>
    <s v="Firewalls, IDS, IPS, and Networking"/>
    <s v="Yes"/>
    <n v="0"/>
    <s v=""/>
    <x v="1"/>
    <n v="15"/>
    <m/>
    <n v="15"/>
    <n v="0"/>
    <s v="CSC 19"/>
    <x v="0"/>
    <x v="43"/>
    <x v="32"/>
    <x v="38"/>
    <x v="37"/>
    <x v="13"/>
    <m/>
  </r>
  <r>
    <x v="182"/>
    <x v="180"/>
    <x v="0"/>
    <m/>
    <m/>
    <m/>
    <m/>
    <m/>
    <x v="3"/>
    <n v="1"/>
    <s v="Firewalls, IDS, IPS, and Networking"/>
    <s v="Yes"/>
    <n v="0"/>
    <s v=""/>
    <x v="1"/>
    <n v="20"/>
    <m/>
    <n v="20"/>
    <n v="0"/>
    <s v="CSC 6, CSC 19"/>
    <x v="0"/>
    <x v="43"/>
    <x v="32"/>
    <x v="38"/>
    <x v="37"/>
    <x v="24"/>
    <m/>
  </r>
  <r>
    <x v="183"/>
    <x v="181"/>
    <x v="0"/>
    <m/>
    <m/>
    <m/>
    <m/>
    <m/>
    <x v="4"/>
    <n v="1"/>
    <s v="Firewalls, IDS, IPS, and Networking"/>
    <s v="Yes"/>
    <n v="0"/>
    <s v=""/>
    <x v="1"/>
    <n v="25"/>
    <m/>
    <n v="25"/>
    <n v="0"/>
    <s v="CSC 6"/>
    <x v="0"/>
    <x v="43"/>
    <x v="33"/>
    <x v="39"/>
    <x v="38"/>
    <x v="25"/>
    <m/>
  </r>
  <r>
    <x v="184"/>
    <x v="182"/>
    <x v="0"/>
    <m/>
    <s v="Provide a brief summary for this response."/>
    <s v="Provide a links to these documents in Additional Information or attach them with your submission."/>
    <s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
    <s v="Vague responses to this question should be investigated further. Vendors unwilling to share additional supporting documentation decrease the trust established with other responses."/>
    <x v="3"/>
    <n v="1"/>
    <s v="Policies, Procedures, and Processes"/>
    <s v="Yes"/>
    <n v="0"/>
    <s v=""/>
    <x v="1"/>
    <n v="20"/>
    <s v=""/>
    <n v="20"/>
    <n v="0"/>
    <m/>
    <x v="0"/>
    <x v="0"/>
    <x v="0"/>
    <x v="0"/>
    <x v="0"/>
    <x v="0"/>
    <s v=""/>
  </r>
  <r>
    <x v="185"/>
    <x v="183"/>
    <x v="0"/>
    <m/>
    <m/>
    <m/>
    <m/>
    <m/>
    <x v="4"/>
    <n v="1"/>
    <s v="Policies, Procedures, and Processes"/>
    <s v="Yes"/>
    <n v="0"/>
    <s v=""/>
    <x v="1"/>
    <n v="25"/>
    <s v=""/>
    <n v="25"/>
    <n v="0"/>
    <s v="CSC 17"/>
    <x v="0"/>
    <x v="0"/>
    <x v="0"/>
    <x v="0"/>
    <x v="0"/>
    <x v="0"/>
    <s v=""/>
  </r>
  <r>
    <x v="186"/>
    <x v="184"/>
    <x v="0"/>
    <m/>
    <m/>
    <m/>
    <m/>
    <m/>
    <x v="3"/>
    <n v="1"/>
    <s v="Policies, Procedures, and Processes"/>
    <s v="Yes"/>
    <n v="0"/>
    <s v=""/>
    <x v="1"/>
    <n v="20"/>
    <s v=""/>
    <n v="20"/>
    <n v="0"/>
    <s v="CSC 12"/>
    <x v="0"/>
    <x v="49"/>
    <x v="39"/>
    <x v="36"/>
    <x v="8"/>
    <x v="0"/>
    <s v=""/>
  </r>
  <r>
    <x v="187"/>
    <x v="185"/>
    <x v="0"/>
    <m/>
    <s v="State why security principles are not designed into the product lifecycle."/>
    <s v="Summarize the information security principles designed into the product lifecycle."/>
    <s v="The adherence to secure coding best practices better positions a vendor to maintain the CIA triad. Use the knowledge of this response when evaluating other vendor statements, particularly those focused on development and the protection of communications."/>
    <s v="If information security principles are not designed into the product lifecycle, point the vendor to OWASP's Secure Coding Practices - Quick Reference Guide at https://www.owasp.org/index.php/OWASP_Secure_Coding_Practices_-_Quick_Reference_Guide"/>
    <x v="3"/>
    <n v="1"/>
    <s v="Policies, Procedures, and Processes"/>
    <s v="Yes"/>
    <n v="0"/>
    <s v=""/>
    <x v="1"/>
    <n v="15"/>
    <s v=""/>
    <n v="15"/>
    <n v="0"/>
    <s v="CSC 4"/>
    <x v="0"/>
    <x v="21"/>
    <x v="16"/>
    <x v="19"/>
    <x v="21"/>
    <x v="13"/>
    <n v="11"/>
  </r>
  <r>
    <x v="188"/>
    <x v="186"/>
    <x v="0"/>
    <m/>
    <m/>
    <m/>
    <m/>
    <m/>
    <x v="3"/>
    <n v="1"/>
    <s v="Policies, Procedures, and Processes"/>
    <s v="Yes"/>
    <n v="0"/>
    <s v=""/>
    <x v="1"/>
    <n v="20"/>
    <s v=""/>
    <n v="20"/>
    <n v="0"/>
    <s v="CSC 4"/>
    <x v="0"/>
    <x v="0"/>
    <x v="16"/>
    <x v="19"/>
    <x v="21"/>
    <x v="13"/>
    <n v="11"/>
  </r>
  <r>
    <x v="189"/>
    <x v="187"/>
    <x v="0"/>
    <m/>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Policies, Procedures, and Processes"/>
    <s v="Yes"/>
    <n v="0"/>
    <s v=""/>
    <x v="1"/>
    <n v="15"/>
    <s v=""/>
    <n v="15"/>
    <n v="0"/>
    <s v="CSC 4"/>
    <x v="0"/>
    <x v="0"/>
    <x v="16"/>
    <x v="19"/>
    <x v="21"/>
    <x v="13"/>
    <n v="11"/>
  </r>
  <r>
    <x v="190"/>
    <x v="188"/>
    <x v="0"/>
    <m/>
    <m/>
    <m/>
    <m/>
    <m/>
    <x v="3"/>
    <n v="1"/>
    <s v="Policies, Procedures, and Processes"/>
    <s v="Yes"/>
    <n v="0"/>
    <s v=""/>
    <x v="1"/>
    <n v="15"/>
    <s v=""/>
    <n v="15"/>
    <n v="0"/>
    <s v="CSC 4"/>
    <x v="0"/>
    <x v="0"/>
    <x v="16"/>
    <x v="0"/>
    <x v="21"/>
    <x v="13"/>
    <n v="11"/>
  </r>
  <r>
    <x v="191"/>
    <x v="189"/>
    <x v="0"/>
    <m/>
    <m/>
    <m/>
    <m/>
    <m/>
    <x v="4"/>
    <n v="1"/>
    <s v="Policies, Procedures, and Processes"/>
    <s v="Yes"/>
    <n v="0"/>
    <s v=""/>
    <x v="1"/>
    <n v="25"/>
    <s v=""/>
    <n v="25"/>
    <n v="0"/>
    <s v="CSC 4"/>
    <x v="0"/>
    <x v="0"/>
    <x v="16"/>
    <x v="19"/>
    <x v="21"/>
    <x v="13"/>
    <n v="11"/>
  </r>
  <r>
    <x v="192"/>
    <x v="190"/>
    <x v="0"/>
    <m/>
    <m/>
    <m/>
    <m/>
    <m/>
    <x v="4"/>
    <n v="1"/>
    <s v="Policies, Procedures, and Processes"/>
    <s v="Yes"/>
    <n v="0"/>
    <s v=""/>
    <x v="1"/>
    <n v="25"/>
    <s v=""/>
    <n v="25"/>
    <n v="0"/>
    <s v="CSC 4"/>
    <x v="0"/>
    <x v="0"/>
    <x v="16"/>
    <x v="0"/>
    <x v="21"/>
    <x v="13"/>
    <n v="11"/>
  </r>
  <r>
    <x v="193"/>
    <x v="191"/>
    <x v="0"/>
    <m/>
    <m/>
    <m/>
    <m/>
    <m/>
    <x v="3"/>
    <n v="1"/>
    <s v="Policies, Procedures, and Processes"/>
    <s v="Yes"/>
    <n v="0"/>
    <s v=""/>
    <x v="1"/>
    <n v="20"/>
    <s v=""/>
    <n v="20"/>
    <n v="0"/>
    <s v="CSC 7, CSC 18"/>
    <x v="0"/>
    <x v="21"/>
    <x v="40"/>
    <x v="41"/>
    <x v="21"/>
    <x v="27"/>
    <s v="11.2, 11.3"/>
  </r>
  <r>
    <x v="194"/>
    <x v="192"/>
    <x v="0"/>
    <m/>
    <m/>
    <m/>
    <m/>
    <m/>
    <x v="3"/>
    <n v="1"/>
    <s v="Policies, Procedures, and Processes"/>
    <s v="Yes"/>
    <n v="0"/>
    <s v=""/>
    <x v="1"/>
    <n v="20"/>
    <s v=""/>
    <n v="20"/>
    <n v="0"/>
    <s v="CSC 20"/>
    <x v="0"/>
    <x v="51"/>
    <x v="16"/>
    <x v="19"/>
    <x v="21"/>
    <x v="28"/>
    <s v="11.2, 12.8"/>
  </r>
  <r>
    <x v="195"/>
    <x v="193"/>
    <x v="0"/>
    <m/>
    <s v="State plans to implement information security policy at your company."/>
    <s v="Provide a reference to your information security policy or submit documentation with this fully-populated HECVAT-Lite."/>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3"/>
    <n v="1"/>
    <s v="Policies, Procedures, and Processes"/>
    <s v="Yes"/>
    <n v="0"/>
    <s v=""/>
    <x v="1"/>
    <n v="20"/>
    <s v=""/>
    <n v="20"/>
    <n v="0"/>
    <s v="CSC 17"/>
    <x v="6"/>
    <x v="52"/>
    <x v="1"/>
    <x v="42"/>
    <x v="40"/>
    <x v="0"/>
    <s v=""/>
  </r>
  <r>
    <x v="196"/>
    <x v="194"/>
    <x v="0"/>
    <m/>
    <m/>
    <m/>
    <m/>
    <m/>
    <x v="3"/>
    <n v="1"/>
    <s v="Policies, Procedures, and Processes"/>
    <s v="Yes"/>
    <n v="0"/>
    <s v=""/>
    <x v="1"/>
    <n v="15"/>
    <s v=""/>
    <n v="15"/>
    <n v="0"/>
    <s v="CSC 13"/>
    <x v="7"/>
    <x v="1"/>
    <x v="1"/>
    <x v="0"/>
    <x v="0"/>
    <x v="0"/>
    <s v=""/>
  </r>
  <r>
    <x v="197"/>
    <x v="195"/>
    <x v="0"/>
    <m/>
    <m/>
    <m/>
    <m/>
    <m/>
    <x v="3"/>
    <n v="1"/>
    <s v="Policies, Procedures, and Processes"/>
    <s v="Yes"/>
    <n v="0"/>
    <s v=""/>
    <x v="1"/>
    <n v="15"/>
    <s v=""/>
    <n v="15"/>
    <n v="0"/>
    <s v="CSC 17"/>
    <x v="8"/>
    <x v="1"/>
    <x v="1"/>
    <x v="0"/>
    <x v="0"/>
    <x v="0"/>
    <s v=""/>
  </r>
  <r>
    <x v="198"/>
    <x v="196"/>
    <x v="0"/>
    <m/>
    <m/>
    <m/>
    <m/>
    <m/>
    <x v="3"/>
    <n v="1"/>
    <s v="Policies, Procedures, and Processes"/>
    <s v="Yes"/>
    <n v="0"/>
    <s v=""/>
    <x v="1"/>
    <n v="15"/>
    <s v=""/>
    <n v="15"/>
    <n v="0"/>
    <s v="CSC 13"/>
    <x v="0"/>
    <x v="1"/>
    <x v="1"/>
    <x v="0"/>
    <x v="0"/>
    <x v="0"/>
    <s v=""/>
  </r>
  <r>
    <x v="199"/>
    <x v="197"/>
    <x v="0"/>
    <m/>
    <m/>
    <m/>
    <m/>
    <m/>
    <x v="3"/>
    <n v="1"/>
    <s v="Policies, Procedures, and Processes"/>
    <s v="Yes"/>
    <n v="0"/>
    <s v=""/>
    <x v="1"/>
    <n v="15"/>
    <s v=""/>
    <n v="15"/>
    <n v="0"/>
    <s v="CSC 19"/>
    <x v="9"/>
    <x v="53"/>
    <x v="1"/>
    <x v="43"/>
    <x v="41"/>
    <x v="29"/>
    <s v="12.10, 10.10"/>
  </r>
  <r>
    <x v="200"/>
    <x v="198"/>
    <x v="0"/>
    <m/>
    <m/>
    <m/>
    <m/>
    <m/>
    <x v="3"/>
    <n v="1"/>
    <s v="Policies, Procedures, and Processes"/>
    <s v="Yes"/>
    <n v="0"/>
    <s v=""/>
    <x v="1"/>
    <n v="15"/>
    <s v=""/>
    <n v="15"/>
    <n v="0"/>
    <s v="CSC 19"/>
    <x v="9"/>
    <x v="53"/>
    <x v="1"/>
    <x v="43"/>
    <x v="41"/>
    <x v="29"/>
    <s v="12.10, 10.10"/>
  </r>
  <r>
    <x v="201"/>
    <x v="187"/>
    <x v="0"/>
    <s v=" "/>
    <s v="State plans to formalize an incident response plan."/>
    <s v="Summarize or provide a link to your formal incident response plan."/>
    <s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2"/>
    <x v="199"/>
    <x v="0"/>
    <s v=" "/>
    <s v="Describe your timeline for implementing such a process for response and reporting."/>
    <s v="Summarize your incident response and reporting processes."/>
    <s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
    <s v="If the vendor does not have an incident response plan, direct them to the NIST Computer Security Incident Handling Guide at https://csrc.nist.gov/publications/detail/sp/800-61/rev-2/final"/>
    <x v="3"/>
    <n v="1"/>
    <s v="Incident Handling"/>
    <s v="Yes"/>
    <n v="0"/>
    <s v=""/>
    <x v="1"/>
    <n v="15"/>
    <s v=""/>
    <n v="15"/>
    <n v="0"/>
    <s v="CSC 19"/>
    <x v="10"/>
    <x v="54"/>
    <x v="1"/>
    <x v="44"/>
    <x v="42"/>
    <x v="1"/>
    <n v="13"/>
  </r>
  <r>
    <x v="203"/>
    <x v="200"/>
    <x v="0"/>
    <s v=" "/>
    <s v="State plans for acquiring internal resources or an external team."/>
    <s v="Summarize your internal approach or reference your third party contractor."/>
    <s v="The incident team structure (internal vs. external), size, and capabilities of a vendor has a significant impact on their ability to respond to and protect an institution's data. Use the knowledge of this response when evaluating other vendor statements."/>
    <s v="If the vendor does not have an incident response team, direct them to the NIST Computer Security Incident Handling Guide at https://csrc.nist.gov/publications/detail/sp/800-61/rev-2/final"/>
    <x v="3"/>
    <n v="1"/>
    <s v="Incident Handling"/>
    <s v="Yes"/>
    <n v="0"/>
    <s v=""/>
    <x v="1"/>
    <n v="15"/>
    <s v=""/>
    <n v="15"/>
    <n v="0"/>
    <s v="CSC 13"/>
    <x v="11"/>
    <x v="0"/>
    <x v="1"/>
    <x v="0"/>
    <x v="0"/>
    <x v="2"/>
    <n v="12"/>
  </r>
  <r>
    <x v="204"/>
    <x v="201"/>
    <x v="3"/>
    <s v=" "/>
    <s v="State plans to implement this capability in the future"/>
    <s v="Describe the implemented procedure for 24/7/365 coverage."/>
    <s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
    <s v="If the vendor does not have an incident response plan, point them to the NIST Computer Security Incident Handling Guide at https://csrc.nist.gov/publications/detail/sp/800-61/rev-2/final"/>
    <x v="0"/>
    <m/>
    <s v="Incident Handling"/>
    <s v="Yes"/>
    <n v="0"/>
    <m/>
    <x v="0"/>
    <m/>
    <m/>
    <m/>
    <m/>
    <m/>
    <x v="0"/>
    <x v="0"/>
    <x v="0"/>
    <x v="0"/>
    <x v="0"/>
    <x v="0"/>
    <m/>
  </r>
  <r>
    <x v="205"/>
    <x v="202"/>
    <x v="0"/>
    <m/>
    <s v="State plans to acquire insurance or your compensating controls."/>
    <s v="Summarize your cyber insurance strategy."/>
    <s v="Vendor responses to this questions need to be evaluated in the context of use case, data criticality, institutional risk tolerance, and value of the software/product/service to the institution's mission."/>
    <s v="Follow-up inquiries for cyber-risk insurance will be institution/implementation specific."/>
    <x v="3"/>
    <n v="1"/>
    <s v="Quality Assurance"/>
    <s v="Yes"/>
    <n v="0"/>
    <s v=""/>
    <x v="1"/>
    <n v="10"/>
    <s v=""/>
    <n v="10"/>
    <n v="0"/>
    <s v="CSC 16"/>
    <x v="12"/>
    <x v="19"/>
    <x v="1"/>
    <x v="12"/>
    <x v="16"/>
    <x v="0"/>
    <s v=""/>
  </r>
  <r>
    <x v="206"/>
    <x v="203"/>
    <x v="0"/>
    <m/>
    <m/>
    <m/>
    <m/>
    <m/>
    <x v="3"/>
    <n v="1"/>
    <s v="Quality Assurance"/>
    <s v="Yes"/>
    <n v="0"/>
    <s v=""/>
    <x v="1"/>
    <n v="15"/>
    <s v=""/>
    <n v="15"/>
    <n v="0"/>
    <s v="CSC 16"/>
    <x v="12"/>
    <x v="19"/>
    <x v="1"/>
    <x v="45"/>
    <x v="17"/>
    <x v="0"/>
    <s v=""/>
  </r>
  <r>
    <x v="207"/>
    <x v="204"/>
    <x v="0"/>
    <m/>
    <m/>
    <m/>
    <m/>
    <m/>
    <x v="3"/>
    <n v="1"/>
    <s v="Quality Assurance"/>
    <s v="Yes"/>
    <n v="0"/>
    <s v=""/>
    <x v="1"/>
    <n v="20"/>
    <s v=""/>
    <n v="20"/>
    <n v="0"/>
    <s v="CSC 16"/>
    <x v="13"/>
    <x v="19"/>
    <x v="1"/>
    <x v="46"/>
    <x v="43"/>
    <x v="0"/>
    <s v=""/>
  </r>
  <r>
    <x v="208"/>
    <x v="205"/>
    <x v="0"/>
    <m/>
    <m/>
    <s v="Provide a list of higher ed references or a route for campuses to request references"/>
    <m/>
    <m/>
    <x v="4"/>
    <n v="1"/>
    <s v="Quality Assurance"/>
    <s v="Yes"/>
    <n v="0"/>
    <s v=""/>
    <x v="1"/>
    <n v="25"/>
    <s v=""/>
    <n v="25"/>
    <n v="0"/>
    <s v="CSC 16"/>
    <x v="14"/>
    <x v="19"/>
    <x v="1"/>
    <x v="47"/>
    <x v="44"/>
    <x v="11"/>
    <s v="8.x"/>
  </r>
  <r>
    <x v="209"/>
    <x v="206"/>
    <x v="0"/>
    <m/>
    <m/>
    <m/>
    <m/>
    <m/>
    <x v="3"/>
    <n v="1"/>
    <s v="Quality Assurance"/>
    <s v="Yes"/>
    <n v="0"/>
    <s v=""/>
    <x v="1"/>
    <n v="20"/>
    <s v=""/>
    <n v="20"/>
    <n v="0"/>
    <s v="CSC 16"/>
    <x v="15"/>
    <x v="19"/>
    <x v="1"/>
    <x v="48"/>
    <x v="17"/>
    <x v="11"/>
    <s v="8.x"/>
  </r>
  <r>
    <x v="210"/>
    <x v="207"/>
    <x v="0"/>
    <m/>
    <m/>
    <m/>
    <m/>
    <m/>
    <x v="3"/>
    <n v="1"/>
    <s v="Vulnerability Scanning"/>
    <s v="Yes"/>
    <n v="0"/>
    <s v=""/>
    <x v="1"/>
    <n v="15"/>
    <s v=""/>
    <n v="15"/>
    <n v="0"/>
    <s v="CSC 16"/>
    <x v="16"/>
    <x v="32"/>
    <x v="1"/>
    <x v="0"/>
    <x v="0"/>
    <x v="0"/>
    <s v=""/>
  </r>
  <r>
    <x v="211"/>
    <x v="208"/>
    <x v="0"/>
    <s v=" "/>
    <s v="State plans to have your systems and applications assessed by a third party."/>
    <s v="Provide the results with this document (link or attached), if possible. State the date of the last completed third party security assessment."/>
    <s v="External verification of system and application security controls are 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
    <s v="Ask if there has ever been a vulnerability scan. A short lapse in external assessment validity can be understood (if there is a planned assessment) but a significant time lapse or none whatsoever is cause for elevated levels of concern."/>
    <x v="3"/>
    <n v="0"/>
    <s v="Vulnerability Scanning"/>
    <s v="Yes"/>
    <n v="0"/>
    <s v=""/>
    <x v="1"/>
    <n v="20"/>
    <s v=""/>
    <n v="0"/>
    <n v="0"/>
    <s v="CSC 6, CSC 16"/>
    <x v="16"/>
    <x v="0"/>
    <x v="1"/>
    <x v="39"/>
    <x v="45"/>
    <x v="11"/>
    <s v="8.x"/>
  </r>
  <r>
    <x v="212"/>
    <x v="209"/>
    <x v="0"/>
    <s v=" "/>
    <s v="Describe plans to implement application vulnerability scanning [and remediation] prior to release."/>
    <s v="Provide a brief description."/>
    <s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
    <s v="Ask if there are plans to implement these processes. Ask the vendor to summarize their decision behind not scanning their applications for vulnerabilities prior to release."/>
    <x v="4"/>
    <n v="1"/>
    <s v="Vulnerability Scanning"/>
    <s v="Yes"/>
    <n v="0"/>
    <s v=""/>
    <x v="1"/>
    <n v="25"/>
    <s v=""/>
    <n v="25"/>
    <n v="0"/>
    <s v="CSC 6"/>
    <x v="17"/>
    <x v="43"/>
    <x v="1"/>
    <x v="49"/>
    <x v="46"/>
    <x v="13"/>
    <n v="11"/>
  </r>
  <r>
    <x v="213"/>
    <x v="210"/>
    <x v="0"/>
    <m/>
    <m/>
    <m/>
    <m/>
    <m/>
    <x v="4"/>
    <n v="1"/>
    <s v="Vulnerability Scanning"/>
    <s v="Yes"/>
    <n v="0"/>
    <s v=""/>
    <x v="1"/>
    <n v="25"/>
    <s v=""/>
    <n v="25"/>
    <n v="0"/>
    <s v="CSC 6"/>
    <x v="18"/>
    <x v="43"/>
    <x v="1"/>
    <x v="0"/>
    <x v="0"/>
    <x v="13"/>
    <n v="11"/>
  </r>
  <r>
    <x v="214"/>
    <x v="211"/>
    <x v="0"/>
    <m/>
    <m/>
    <m/>
    <m/>
    <m/>
    <x v="3"/>
    <n v="1"/>
    <s v="Vulnerability Scanning"/>
    <s v="Yes"/>
    <n v="0"/>
    <s v=""/>
    <x v="1"/>
    <n v="20"/>
    <s v=""/>
    <n v="20"/>
    <n v="0"/>
    <s v="CSC 10"/>
    <x v="19"/>
    <x v="1"/>
    <x v="1"/>
    <x v="0"/>
    <x v="0"/>
    <x v="13"/>
    <n v="11"/>
  </r>
  <r>
    <x v="215"/>
    <x v="212"/>
    <x v="0"/>
    <m/>
    <m/>
    <m/>
    <m/>
    <m/>
    <x v="4"/>
    <n v="1"/>
    <s v="Vulnerability Scanning"/>
    <s v="Yes"/>
    <n v="0"/>
    <s v=""/>
    <x v="1"/>
    <n v="25"/>
    <s v=""/>
    <n v="25"/>
    <n v="0"/>
    <s v="CSC 10"/>
    <x v="20"/>
    <x v="41"/>
    <x v="1"/>
    <x v="20"/>
    <x v="0"/>
    <x v="2"/>
    <n v="12"/>
  </r>
  <r>
    <x v="216"/>
    <x v="213"/>
    <x v="0"/>
    <m/>
    <m/>
    <m/>
    <m/>
    <m/>
    <x v="4"/>
    <n v="1"/>
    <s v="HIPAA"/>
    <s v="Yes"/>
    <n v="0"/>
    <s v=""/>
    <x v="1"/>
    <n v="25"/>
    <s v=""/>
    <n v="25"/>
    <n v="0"/>
    <s v="CSC 10"/>
    <x v="20"/>
    <x v="22"/>
    <x v="1"/>
    <x v="50"/>
    <x v="0"/>
    <x v="2"/>
    <n v="12"/>
  </r>
  <r>
    <x v="217"/>
    <x v="214"/>
    <x v="0"/>
    <m/>
    <m/>
    <m/>
    <m/>
    <m/>
    <x v="3"/>
    <n v="1"/>
    <s v="HIPAA"/>
    <s v="Yes"/>
    <n v="0"/>
    <s v=""/>
    <x v="1"/>
    <n v="20"/>
    <s v=""/>
    <n v="20"/>
    <n v="0"/>
    <s v="CSC 10"/>
    <x v="21"/>
    <x v="1"/>
    <x v="1"/>
    <x v="0"/>
    <x v="0"/>
    <x v="13"/>
    <n v="11"/>
  </r>
  <r>
    <x v="218"/>
    <x v="215"/>
    <x v="0"/>
    <m/>
    <m/>
    <m/>
    <m/>
    <m/>
    <x v="3"/>
    <n v="1"/>
    <s v="HIPAA"/>
    <s v="Yes"/>
    <n v="0"/>
    <s v=""/>
    <x v="1"/>
    <n v="20"/>
    <s v=""/>
    <n v="20"/>
    <n v="0"/>
    <s v="CSC 10"/>
    <x v="22"/>
    <x v="1"/>
    <x v="1"/>
    <x v="0"/>
    <x v="0"/>
    <x v="0"/>
    <s v=""/>
  </r>
  <r>
    <x v="219"/>
    <x v="216"/>
    <x v="0"/>
    <m/>
    <m/>
    <m/>
    <m/>
    <m/>
    <x v="3"/>
    <n v="1"/>
    <s v="HIPAA"/>
    <s v="Yes"/>
    <n v="0"/>
    <s v=""/>
    <x v="1"/>
    <n v="20"/>
    <s v=""/>
    <n v="20"/>
    <n v="0"/>
    <s v="CSC 10"/>
    <x v="23"/>
    <x v="1"/>
    <x v="1"/>
    <x v="0"/>
    <x v="0"/>
    <x v="1"/>
    <n v="13"/>
  </r>
  <r>
    <x v="220"/>
    <x v="217"/>
    <x v="0"/>
    <m/>
    <m/>
    <m/>
    <m/>
    <m/>
    <x v="3"/>
    <n v="1"/>
    <s v="HIPAA"/>
    <s v="Yes"/>
    <n v="0"/>
    <s v=""/>
    <x v="1"/>
    <n v="20"/>
    <s v=""/>
    <n v="20"/>
    <n v="0"/>
    <s v="CSC 10"/>
    <x v="0"/>
    <x v="1"/>
    <x v="1"/>
    <x v="0"/>
    <x v="0"/>
    <x v="1"/>
    <n v="13"/>
  </r>
  <r>
    <x v="221"/>
    <x v="218"/>
    <x v="0"/>
    <m/>
    <m/>
    <m/>
    <m/>
    <m/>
    <x v="4"/>
    <n v="1"/>
    <s v="HIPAA"/>
    <s v="Yes"/>
    <n v="0"/>
    <s v=""/>
    <x v="1"/>
    <n v="25"/>
    <s v=""/>
    <n v="25"/>
    <n v="0"/>
    <m/>
    <x v="0"/>
    <x v="0"/>
    <x v="1"/>
    <x v="0"/>
    <x v="0"/>
    <x v="1"/>
    <n v="13"/>
  </r>
  <r>
    <x v="222"/>
    <x v="219"/>
    <x v="0"/>
    <m/>
    <m/>
    <m/>
    <m/>
    <m/>
    <x v="3"/>
    <n v="1"/>
    <s v="HIPAA"/>
    <s v="Yes"/>
    <n v="0"/>
    <s v=""/>
    <x v="1"/>
    <n v="20"/>
    <s v=""/>
    <n v="20"/>
    <n v="0"/>
    <m/>
    <x v="0"/>
    <x v="0"/>
    <x v="1"/>
    <x v="0"/>
    <x v="0"/>
    <x v="1"/>
    <n v="13"/>
  </r>
  <r>
    <x v="223"/>
    <x v="220"/>
    <x v="0"/>
    <m/>
    <m/>
    <m/>
    <m/>
    <m/>
    <x v="3"/>
    <n v="1"/>
    <s v="HIPAA"/>
    <s v="Yes"/>
    <n v="0"/>
    <s v=""/>
    <x v="1"/>
    <n v="20"/>
    <s v=""/>
    <n v="20"/>
    <n v="0"/>
    <m/>
    <x v="0"/>
    <x v="0"/>
    <x v="1"/>
    <x v="0"/>
    <x v="0"/>
    <x v="1"/>
    <n v="13"/>
  </r>
  <r>
    <x v="224"/>
    <x v="221"/>
    <x v="0"/>
    <m/>
    <m/>
    <m/>
    <m/>
    <m/>
    <x v="3"/>
    <n v="1"/>
    <s v="HIPAA"/>
    <s v="Yes"/>
    <n v="0"/>
    <s v=""/>
    <x v="1"/>
    <n v="20"/>
    <s v=""/>
    <n v="20"/>
    <n v="0"/>
    <s v="CSC 1, CSC 2"/>
    <x v="0"/>
    <x v="0"/>
    <x v="1"/>
    <x v="0"/>
    <x v="0"/>
    <x v="4"/>
    <s v="PCI Scope"/>
  </r>
  <r>
    <x v="225"/>
    <x v="222"/>
    <x v="0"/>
    <m/>
    <m/>
    <m/>
    <m/>
    <m/>
    <x v="3"/>
    <n v="1"/>
    <s v="HIPAA"/>
    <s v="Yes"/>
    <n v="0"/>
    <s v=""/>
    <x v="1"/>
    <n v="20"/>
    <s v=""/>
    <n v="20"/>
    <n v="0"/>
    <s v="CSC 18"/>
    <x v="0"/>
    <x v="0"/>
    <x v="1"/>
    <x v="0"/>
    <x v="0"/>
    <x v="1"/>
    <n v="13"/>
  </r>
  <r>
    <x v="226"/>
    <x v="223"/>
    <x v="0"/>
    <m/>
    <m/>
    <m/>
    <m/>
    <m/>
    <x v="3"/>
    <n v="1"/>
    <s v="HIPAA"/>
    <s v="No"/>
    <n v="0"/>
    <s v=""/>
    <x v="1"/>
    <n v="20"/>
    <s v=""/>
    <n v="20"/>
    <n v="0"/>
    <s v="CSC 10"/>
    <x v="0"/>
    <x v="0"/>
    <x v="1"/>
    <x v="0"/>
    <x v="0"/>
    <x v="1"/>
    <n v="13"/>
  </r>
  <r>
    <x v="227"/>
    <x v="224"/>
    <x v="0"/>
    <m/>
    <m/>
    <m/>
    <m/>
    <m/>
    <x v="3"/>
    <n v="1"/>
    <s v="HIPAA"/>
    <s v="Yes"/>
    <n v="0"/>
    <s v=""/>
    <x v="1"/>
    <n v="20"/>
    <s v=""/>
    <n v="20"/>
    <n v="0"/>
    <m/>
    <x v="0"/>
    <x v="0"/>
    <x v="1"/>
    <x v="0"/>
    <x v="0"/>
    <x v="1"/>
    <n v="13"/>
  </r>
  <r>
    <x v="228"/>
    <x v="225"/>
    <x v="0"/>
    <m/>
    <m/>
    <m/>
    <m/>
    <m/>
    <x v="3"/>
    <n v="1"/>
    <s v="HIPAA"/>
    <s v="Yes"/>
    <n v="0"/>
    <s v=""/>
    <x v="1"/>
    <n v="20"/>
    <s v=""/>
    <n v="20"/>
    <n v="0"/>
    <s v="CSC 12, CSC 13"/>
    <x v="0"/>
    <x v="0"/>
    <x v="1"/>
    <x v="0"/>
    <x v="0"/>
    <x v="1"/>
    <n v="13"/>
  </r>
  <r>
    <x v="229"/>
    <x v="226"/>
    <x v="0"/>
    <m/>
    <m/>
    <m/>
    <m/>
    <m/>
    <x v="3"/>
    <n v="1"/>
    <s v="HIPAA"/>
    <s v="Yes"/>
    <n v="0"/>
    <s v=""/>
    <x v="1"/>
    <n v="20"/>
    <s v=""/>
    <n v="20"/>
    <n v="0"/>
    <s v="CSC 10"/>
    <x v="0"/>
    <x v="0"/>
    <x v="1"/>
    <x v="0"/>
    <x v="0"/>
    <x v="1"/>
    <n v="13"/>
  </r>
  <r>
    <x v="230"/>
    <x v="227"/>
    <x v="0"/>
    <m/>
    <m/>
    <m/>
    <m/>
    <m/>
    <x v="3"/>
    <n v="1"/>
    <s v="HIPAA"/>
    <s v="Yes"/>
    <n v="0"/>
    <s v=""/>
    <x v="1"/>
    <n v="20"/>
    <s v=""/>
    <n v="20"/>
    <n v="0"/>
    <m/>
    <x v="0"/>
    <x v="0"/>
    <x v="0"/>
    <x v="0"/>
    <x v="0"/>
    <x v="1"/>
    <n v="13"/>
  </r>
  <r>
    <x v="231"/>
    <x v="228"/>
    <x v="0"/>
    <m/>
    <m/>
    <m/>
    <m/>
    <m/>
    <x v="3"/>
    <n v="1"/>
    <s v="HIPAA"/>
    <s v="No"/>
    <n v="0"/>
    <s v=""/>
    <x v="1"/>
    <n v="20"/>
    <s v=""/>
    <n v="20"/>
    <n v="0"/>
    <m/>
    <x v="0"/>
    <x v="0"/>
    <x v="0"/>
    <x v="0"/>
    <x v="0"/>
    <x v="1"/>
    <n v="13"/>
  </r>
  <r>
    <x v="232"/>
    <x v="229"/>
    <x v="0"/>
    <m/>
    <m/>
    <m/>
    <m/>
    <m/>
    <x v="3"/>
    <n v="1"/>
    <s v="HIPAA"/>
    <s v="Yes"/>
    <n v="0"/>
    <s v=""/>
    <x v="1"/>
    <n v="20"/>
    <s v=""/>
    <n v="20"/>
    <n v="0"/>
    <m/>
    <x v="0"/>
    <x v="3"/>
    <x v="0"/>
    <x v="0"/>
    <x v="0"/>
    <x v="1"/>
    <n v="13"/>
  </r>
  <r>
    <x v="233"/>
    <x v="230"/>
    <x v="0"/>
    <m/>
    <m/>
    <m/>
    <m/>
    <m/>
    <x v="3"/>
    <n v="1"/>
    <s v="HIPAA"/>
    <s v="Yes"/>
    <n v="0"/>
    <s v=""/>
    <x v="1"/>
    <n v="20"/>
    <s v=""/>
    <n v="20"/>
    <n v="0"/>
    <m/>
    <x v="0"/>
    <x v="0"/>
    <x v="0"/>
    <x v="0"/>
    <x v="0"/>
    <x v="0"/>
    <s v=""/>
  </r>
  <r>
    <x v="234"/>
    <x v="231"/>
    <x v="0"/>
    <m/>
    <m/>
    <m/>
    <m/>
    <m/>
    <x v="3"/>
    <n v="1"/>
    <s v="HIPAA"/>
    <s v="Yes"/>
    <n v="0"/>
    <s v=""/>
    <x v="1"/>
    <n v="20"/>
    <s v=""/>
    <n v="20"/>
    <n v="0"/>
    <m/>
    <x v="0"/>
    <x v="3"/>
    <x v="0"/>
    <x v="0"/>
    <x v="0"/>
    <x v="30"/>
    <s v="12.8, 12.5"/>
  </r>
  <r>
    <x v="235"/>
    <x v="232"/>
    <x v="0"/>
    <m/>
    <m/>
    <m/>
    <m/>
    <m/>
    <x v="3"/>
    <n v="1"/>
    <s v="HIPAA"/>
    <s v="Yes"/>
    <n v="0"/>
    <s v=""/>
    <x v="1"/>
    <n v="20"/>
    <s v=""/>
    <n v="20"/>
    <n v="0"/>
    <m/>
    <x v="0"/>
    <x v="47"/>
    <x v="0"/>
    <x v="0"/>
    <x v="47"/>
    <x v="1"/>
    <n v="13"/>
  </r>
  <r>
    <x v="236"/>
    <x v="233"/>
    <x v="0"/>
    <m/>
    <m/>
    <m/>
    <m/>
    <m/>
    <x v="3"/>
    <n v="1"/>
    <s v="HIPAA"/>
    <s v="Yes"/>
    <n v="0"/>
    <s v=""/>
    <x v="1"/>
    <n v="20"/>
    <s v=""/>
    <n v="20"/>
    <n v="0"/>
    <m/>
    <x v="0"/>
    <x v="3"/>
    <x v="0"/>
    <x v="0"/>
    <x v="0"/>
    <x v="1"/>
    <n v="13"/>
  </r>
  <r>
    <x v="237"/>
    <x v="234"/>
    <x v="0"/>
    <m/>
    <m/>
    <m/>
    <m/>
    <m/>
    <x v="3"/>
    <n v="1"/>
    <s v="HIPAA"/>
    <s v="Yes"/>
    <n v="0"/>
    <s v=""/>
    <x v="1"/>
    <n v="20"/>
    <s v=""/>
    <n v="20"/>
    <n v="0"/>
    <s v="CSC 6"/>
    <x v="18"/>
    <x v="43"/>
    <x v="1"/>
    <x v="0"/>
    <x v="0"/>
    <x v="31"/>
    <n v="10.7"/>
  </r>
  <r>
    <x v="238"/>
    <x v="235"/>
    <x v="0"/>
    <m/>
    <m/>
    <m/>
    <m/>
    <m/>
    <x v="3"/>
    <n v="1"/>
    <s v="HIPAA"/>
    <s v="Yes"/>
    <n v="0"/>
    <s v=""/>
    <x v="1"/>
    <n v="20"/>
    <s v=""/>
    <n v="20"/>
    <n v="0"/>
    <s v="CSC 6"/>
    <x v="18"/>
    <x v="43"/>
    <x v="1"/>
    <x v="0"/>
    <x v="0"/>
    <x v="31"/>
    <n v="10.7"/>
  </r>
  <r>
    <x v="239"/>
    <x v="236"/>
    <x v="0"/>
    <m/>
    <m/>
    <m/>
    <m/>
    <m/>
    <x v="3"/>
    <n v="1"/>
    <s v="HIPAA"/>
    <s v="Yes"/>
    <n v="0"/>
    <s v=""/>
    <x v="1"/>
    <n v="15"/>
    <s v=""/>
    <n v="15"/>
    <n v="0"/>
    <s v="CSC 10"/>
    <x v="19"/>
    <x v="1"/>
    <x v="1"/>
    <x v="0"/>
    <x v="0"/>
    <x v="31"/>
    <n v="10.7"/>
  </r>
  <r>
    <x v="240"/>
    <x v="237"/>
    <x v="0"/>
    <m/>
    <m/>
    <m/>
    <m/>
    <m/>
    <x v="3"/>
    <n v="1"/>
    <s v="HIPAA"/>
    <s v="Yes"/>
    <n v="0"/>
    <s v=""/>
    <x v="1"/>
    <n v="20"/>
    <s v=""/>
    <n v="20"/>
    <n v="0"/>
    <s v="CSC 10"/>
    <x v="20"/>
    <x v="41"/>
    <x v="1"/>
    <x v="20"/>
    <x v="0"/>
    <x v="32"/>
    <n v="12.1"/>
  </r>
  <r>
    <x v="241"/>
    <x v="238"/>
    <x v="0"/>
    <m/>
    <m/>
    <m/>
    <m/>
    <m/>
    <x v="4"/>
    <n v="1"/>
    <s v="HIPAA"/>
    <s v="Yes"/>
    <n v="0"/>
    <s v=""/>
    <x v="1"/>
    <n v="25"/>
    <s v=""/>
    <n v="25"/>
    <n v="0"/>
    <s v="CSC 10"/>
    <x v="20"/>
    <x v="22"/>
    <x v="1"/>
    <x v="50"/>
    <x v="0"/>
    <x v="32"/>
    <n v="12.1"/>
  </r>
  <r>
    <x v="242"/>
    <x v="239"/>
    <x v="0"/>
    <m/>
    <m/>
    <m/>
    <m/>
    <m/>
    <x v="3"/>
    <n v="1"/>
    <s v="HIPAA"/>
    <s v="Yes"/>
    <n v="0"/>
    <s v=""/>
    <x v="1"/>
    <n v="20"/>
    <s v=""/>
    <n v="20"/>
    <n v="0"/>
    <s v="CSC 10"/>
    <x v="21"/>
    <x v="1"/>
    <x v="1"/>
    <x v="0"/>
    <x v="0"/>
    <x v="31"/>
    <n v="10.7"/>
  </r>
  <r>
    <x v="243"/>
    <x v="240"/>
    <x v="0"/>
    <m/>
    <m/>
    <m/>
    <m/>
    <m/>
    <x v="3"/>
    <n v="1"/>
    <s v="HIPAA"/>
    <s v="Yes"/>
    <n v="0"/>
    <s v=""/>
    <x v="1"/>
    <n v="20"/>
    <s v=""/>
    <n v="20"/>
    <n v="0"/>
    <s v="CSC 10"/>
    <x v="22"/>
    <x v="1"/>
    <x v="1"/>
    <x v="0"/>
    <x v="0"/>
    <x v="0"/>
    <s v=""/>
  </r>
  <r>
    <x v="244"/>
    <x v="241"/>
    <x v="0"/>
    <m/>
    <m/>
    <m/>
    <m/>
    <m/>
    <x v="4"/>
    <n v="1"/>
    <s v="HIPAA"/>
    <s v="Yes"/>
    <n v="0"/>
    <s v=""/>
    <x v="1"/>
    <n v="25"/>
    <s v=""/>
    <n v="25"/>
    <n v="0"/>
    <s v="CSC 10"/>
    <x v="23"/>
    <x v="1"/>
    <x v="1"/>
    <x v="0"/>
    <x v="0"/>
    <x v="33"/>
    <n v="12.8"/>
  </r>
  <r>
    <x v="245"/>
    <x v="242"/>
    <x v="0"/>
    <m/>
    <m/>
    <m/>
    <m/>
    <m/>
    <x v="3"/>
    <n v="1"/>
    <s v="PCI DSS"/>
    <s v="Yes"/>
    <n v="0"/>
    <s v=""/>
    <x v="1"/>
    <n v="20"/>
    <s v=""/>
    <n v="20"/>
    <n v="0"/>
    <s v="CSC 10"/>
    <x v="0"/>
    <x v="1"/>
    <x v="1"/>
    <x v="0"/>
    <x v="0"/>
    <x v="33"/>
    <n v="12.8"/>
  </r>
  <r>
    <x v="246"/>
    <x v="243"/>
    <x v="0"/>
    <m/>
    <m/>
    <m/>
    <m/>
    <m/>
    <x v="3"/>
    <n v="1"/>
    <s v="PCI DSS"/>
    <s v="Yes"/>
    <n v="0"/>
    <s v=""/>
    <x v="1"/>
    <n v="20"/>
    <s v=""/>
    <n v="20"/>
    <n v="0"/>
    <s v="CSC 10"/>
    <x v="0"/>
    <x v="1"/>
    <x v="1"/>
    <x v="0"/>
    <x v="0"/>
    <x v="33"/>
    <n v="12.8"/>
  </r>
  <r>
    <x v="247"/>
    <x v="244"/>
    <x v="0"/>
    <m/>
    <m/>
    <m/>
    <m/>
    <m/>
    <x v="4"/>
    <n v="1"/>
    <s v="PCI DSS"/>
    <s v="Yes"/>
    <n v="0"/>
    <s v=""/>
    <x v="1"/>
    <n v="25"/>
    <s v=""/>
    <n v="25"/>
    <n v="0"/>
    <s v="CSC 10"/>
    <x v="0"/>
    <x v="1"/>
    <x v="1"/>
    <x v="0"/>
    <x v="0"/>
    <x v="33"/>
    <n v="12.8"/>
  </r>
  <r>
    <x v="248"/>
    <x v="245"/>
    <x v="0"/>
    <m/>
    <m/>
    <m/>
    <m/>
    <m/>
    <x v="3"/>
    <n v="1"/>
    <s v="PCI DSS"/>
    <s v="Yes"/>
    <n v="0"/>
    <s v=""/>
    <x v="1"/>
    <n v="20"/>
    <s v=""/>
    <n v="20"/>
    <n v="0"/>
    <m/>
    <x v="0"/>
    <x v="0"/>
    <x v="1"/>
    <x v="0"/>
    <x v="0"/>
    <x v="33"/>
    <n v="12.8"/>
  </r>
  <r>
    <x v="249"/>
    <x v="246"/>
    <x v="0"/>
    <m/>
    <m/>
    <m/>
    <m/>
    <m/>
    <x v="3"/>
    <n v="1"/>
    <s v="PCI DSS"/>
    <s v="Yes"/>
    <n v="0"/>
    <s v=""/>
    <x v="1"/>
    <n v="20"/>
    <s v=""/>
    <n v="20"/>
    <n v="0"/>
    <m/>
    <x v="0"/>
    <x v="0"/>
    <x v="1"/>
    <x v="0"/>
    <x v="0"/>
    <x v="33"/>
    <n v="12.8"/>
  </r>
  <r>
    <x v="250"/>
    <x v="247"/>
    <x v="0"/>
    <m/>
    <m/>
    <m/>
    <m/>
    <m/>
    <x v="3"/>
    <n v="1"/>
    <s v="PCI DSS"/>
    <s v="Yes"/>
    <n v="0"/>
    <s v=""/>
    <x v="1"/>
    <n v="20"/>
    <s v=""/>
    <n v="20"/>
    <n v="0"/>
    <m/>
    <x v="0"/>
    <x v="0"/>
    <x v="1"/>
    <x v="0"/>
    <x v="0"/>
    <x v="33"/>
    <n v="12.8"/>
  </r>
  <r>
    <x v="251"/>
    <x v="248"/>
    <x v="0"/>
    <m/>
    <m/>
    <m/>
    <m/>
    <m/>
    <x v="3"/>
    <n v="1"/>
    <s v="PCI DSS"/>
    <s v="Yes"/>
    <n v="0"/>
    <s v=""/>
    <x v="1"/>
    <n v="10"/>
    <s v=""/>
    <n v="10"/>
    <n v="0"/>
    <s v="CSC 1, CSC 2"/>
    <x v="0"/>
    <x v="0"/>
    <x v="1"/>
    <x v="0"/>
    <x v="0"/>
    <x v="4"/>
    <s v="PCI Scope"/>
  </r>
  <r>
    <x v="252"/>
    <x v="249"/>
    <x v="0"/>
    <m/>
    <m/>
    <m/>
    <m/>
    <m/>
    <x v="3"/>
    <n v="1"/>
    <s v="PCI DSS"/>
    <s v="Yes"/>
    <n v="0"/>
    <s v=""/>
    <x v="1"/>
    <n v="10"/>
    <s v=""/>
    <n v="10"/>
    <n v="0"/>
    <s v="CSC 18"/>
    <x v="0"/>
    <x v="0"/>
    <x v="1"/>
    <x v="0"/>
    <x v="0"/>
    <x v="33"/>
    <n v="12.8"/>
  </r>
  <r>
    <x v="253"/>
    <x v="250"/>
    <x v="0"/>
    <m/>
    <m/>
    <m/>
    <m/>
    <m/>
    <x v="3"/>
    <n v="1"/>
    <s v="PCI DSS"/>
    <s v="Yes"/>
    <n v="0"/>
    <s v=""/>
    <x v="1"/>
    <n v="10"/>
    <s v=""/>
    <n v="10"/>
    <n v="0"/>
    <s v="CSC 10"/>
    <x v="0"/>
    <x v="0"/>
    <x v="1"/>
    <x v="0"/>
    <x v="0"/>
    <x v="33"/>
    <n v="12.8"/>
  </r>
  <r>
    <x v="254"/>
    <x v="251"/>
    <x v="0"/>
    <m/>
    <m/>
    <m/>
    <m/>
    <m/>
    <x v="4"/>
    <n v="1"/>
    <s v="PCI DSS"/>
    <s v="No"/>
    <n v="0"/>
    <s v=""/>
    <x v="1"/>
    <n v="25"/>
    <s v=""/>
    <n v="25"/>
    <n v="0"/>
    <m/>
    <x v="0"/>
    <x v="0"/>
    <x v="1"/>
    <x v="0"/>
    <x v="0"/>
    <x v="33"/>
    <n v="12.8"/>
  </r>
  <r>
    <x v="255"/>
    <x v="252"/>
    <x v="0"/>
    <m/>
    <m/>
    <m/>
    <m/>
    <m/>
    <x v="4"/>
    <n v="1"/>
    <s v="PCI DSS"/>
    <s v="No"/>
    <n v="0"/>
    <s v=""/>
    <x v="1"/>
    <n v="25"/>
    <s v=""/>
    <n v="25"/>
    <n v="0"/>
    <s v="CSC 12, CSC 13"/>
    <x v="0"/>
    <x v="0"/>
    <x v="1"/>
    <x v="0"/>
    <x v="0"/>
    <x v="33"/>
    <n v="12.8"/>
  </r>
  <r>
    <x v="256"/>
    <x v="253"/>
    <x v="0"/>
    <m/>
    <m/>
    <m/>
    <m/>
    <m/>
    <x v="3"/>
    <n v="1"/>
    <s v="PCI DSS"/>
    <s v="Yes"/>
    <n v="0"/>
    <s v=""/>
    <x v="1"/>
    <n v="15"/>
    <s v=""/>
    <n v="15"/>
    <n v="0"/>
    <s v="CSC 10"/>
    <x v="0"/>
    <x v="0"/>
    <x v="1"/>
    <x v="0"/>
    <x v="0"/>
    <x v="33"/>
    <n v="12.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6" useAutoFormatting="1" rowGrandTotals="0" colGrandTotals="0" itemPrintTitles="1" createdVersion="6" indent="0" outline="1" outlineData="1" multipleFieldFilters="0">
  <location ref="A4:I9" firstHeaderRow="1" firstDataRow="1" firstDataCol="9" rowPageCount="2" colPageCount="1"/>
  <pivotFields count="27">
    <pivotField axis="axisRow" outline="0" showAll="0" defaultSubtotal="0">
      <items count="257">
        <item x="76"/>
        <item x="77"/>
        <item x="78"/>
        <item x="79"/>
        <item x="80"/>
        <item x="81"/>
        <item x="82"/>
        <item x="83"/>
        <item x="84"/>
        <item x="85"/>
        <item x="86"/>
        <item x="87"/>
        <item x="88"/>
        <item x="89"/>
        <item x="90"/>
        <item x="91"/>
        <item x="92"/>
        <item x="61"/>
        <item x="62"/>
        <item x="63"/>
        <item x="64"/>
        <item x="65"/>
        <item x="66"/>
        <item x="67"/>
        <item x="68"/>
        <item x="69"/>
        <item x="70"/>
        <item x="71"/>
        <item x="72"/>
        <item x="73"/>
        <item x="74"/>
        <item x="75"/>
        <item x="95"/>
        <item x="96"/>
        <item x="97"/>
        <item x="98"/>
        <item x="99"/>
        <item x="100"/>
        <item x="102"/>
        <item x="103"/>
        <item x="104"/>
        <item x="105"/>
        <item x="106"/>
        <item x="107"/>
        <item x="108"/>
        <item x="109"/>
        <item x="110"/>
        <item x="111"/>
        <item x="112"/>
        <item x="113"/>
        <item x="114"/>
        <item x="115"/>
        <item x="116"/>
        <item x="117"/>
        <item x="118"/>
        <item x="119"/>
        <item x="53"/>
        <item x="54"/>
        <item x="55"/>
        <item x="56"/>
        <item x="57"/>
        <item x="59"/>
        <item x="6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27"/>
        <item x="28"/>
        <item x="29"/>
        <item x="30"/>
        <item x="31"/>
        <item x="32"/>
        <item x="162"/>
        <item x="163"/>
        <item x="164"/>
        <item x="165"/>
        <item x="166"/>
        <item x="167"/>
        <item x="168"/>
        <item x="169"/>
        <item x="170"/>
        <item x="171"/>
        <item x="172"/>
        <item x="173"/>
        <item x="174"/>
        <item x="175"/>
        <item x="176"/>
        <item x="177"/>
        <item x="178"/>
        <item x="179"/>
        <item x="180"/>
        <item x="181"/>
        <item x="182"/>
        <item x="216"/>
        <item x="217"/>
        <item x="218"/>
        <item x="219"/>
        <item x="220"/>
        <item x="221"/>
        <item x="222"/>
        <item x="223"/>
        <item x="224"/>
        <item x="225"/>
        <item x="226"/>
        <item x="227"/>
        <item x="228"/>
        <item x="229"/>
        <item x="230"/>
        <item x="231"/>
        <item x="232"/>
        <item x="233"/>
        <item x="234"/>
        <item x="235"/>
        <item x="236"/>
        <item x="237"/>
        <item x="239"/>
        <item x="240"/>
        <item x="241"/>
        <item x="242"/>
        <item x="243"/>
        <item x="244"/>
        <item x="245"/>
        <item x="246"/>
        <item x="247"/>
        <item x="248"/>
        <item x="249"/>
        <item x="253"/>
        <item x="254"/>
        <item x="255"/>
        <item x="185"/>
        <item x="186"/>
        <item x="187"/>
        <item x="188"/>
        <item x="189"/>
        <item x="191"/>
        <item x="192"/>
        <item x="194"/>
        <item x="195"/>
        <item x="196"/>
        <item x="197"/>
        <item x="198"/>
        <item x="199"/>
        <item x="206"/>
        <item x="207"/>
        <item x="208"/>
        <item x="209"/>
        <item x="15"/>
        <item x="16"/>
        <item x="17"/>
        <item x="18"/>
        <item x="19"/>
        <item x="20"/>
        <item x="21"/>
        <item x="210"/>
        <item x="212"/>
        <item x="213"/>
        <item x="184"/>
        <item x="190"/>
        <item x="193"/>
        <item x="205"/>
        <item x="214"/>
        <item x="215"/>
        <item x="256"/>
        <item x="47"/>
        <item x="48"/>
        <item x="49"/>
        <item x="50"/>
        <item x="52"/>
        <item x="58"/>
        <item x="101"/>
        <item x="183"/>
        <item x="211"/>
        <item x="238"/>
        <item x="250"/>
        <item x="251"/>
        <item x="252"/>
        <item x="22"/>
        <item x="23"/>
        <item x="24"/>
        <item x="25"/>
        <item x="26"/>
        <item x="200"/>
        <item x="0"/>
        <item x="1"/>
        <item x="2"/>
        <item x="3"/>
        <item x="4"/>
        <item x="5"/>
        <item x="6"/>
        <item x="7"/>
        <item x="8"/>
        <item x="9"/>
        <item x="10"/>
        <item x="11"/>
        <item x="12"/>
        <item x="13"/>
        <item x="14"/>
        <item x="33"/>
        <item x="34"/>
        <item x="35"/>
        <item x="36"/>
        <item x="37"/>
        <item x="38"/>
        <item x="39"/>
        <item x="40"/>
        <item x="41"/>
        <item x="42"/>
        <item x="43"/>
        <item x="44"/>
        <item x="45"/>
        <item x="46"/>
        <item x="51"/>
        <item x="93"/>
        <item x="94"/>
        <item x="120"/>
        <item x="201"/>
        <item x="202"/>
        <item x="203"/>
        <item x="204"/>
      </items>
    </pivotField>
    <pivotField axis="axisRow" outline="0" showAll="0" defaultSubtotal="0">
      <items count="254">
        <item x="92"/>
        <item x="136"/>
        <item x="185"/>
        <item x="128"/>
        <item x="224"/>
        <item x="134"/>
        <item x="99"/>
        <item x="129"/>
        <item x="116"/>
        <item x="245"/>
        <item x="243"/>
        <item x="246"/>
        <item x="171"/>
        <item x="240"/>
        <item x="148"/>
        <item x="146"/>
        <item x="250"/>
        <item x="234"/>
        <item x="235"/>
        <item x="184"/>
        <item x="78"/>
        <item x="79"/>
        <item x="239"/>
        <item x="206"/>
        <item x="168"/>
        <item x="93"/>
        <item x="154"/>
        <item x="94"/>
        <item x="160"/>
        <item x="230"/>
        <item x="108"/>
        <item x="132"/>
        <item x="117"/>
        <item x="201"/>
        <item x="203"/>
        <item x="216"/>
        <item x="176"/>
        <item x="177"/>
        <item x="244"/>
        <item x="237"/>
        <item x="193"/>
        <item x="183"/>
        <item x="173"/>
        <item x="186"/>
        <item x="187"/>
        <item x="111"/>
        <item x="118"/>
        <item x="194"/>
        <item x="81"/>
        <item x="115"/>
        <item x="114"/>
        <item x="205"/>
        <item x="179"/>
        <item x="214"/>
        <item x="191"/>
        <item x="213"/>
        <item x="156"/>
        <item x="232"/>
        <item x="231"/>
        <item x="143"/>
        <item x="80"/>
        <item x="110"/>
        <item x="223"/>
        <item x="222"/>
        <item x="226"/>
        <item x="221"/>
        <item x="220"/>
        <item x="227"/>
        <item x="228"/>
        <item x="236"/>
        <item x="165"/>
        <item x="100"/>
        <item x="33"/>
        <item x="164"/>
        <item x="101"/>
        <item x="15"/>
        <item x="56"/>
        <item x="215"/>
        <item x="238"/>
        <item x="217"/>
        <item x="241"/>
        <item x="218"/>
        <item x="174"/>
        <item x="175"/>
        <item x="29"/>
        <item x="219"/>
        <item x="72"/>
        <item x="225"/>
        <item x="130"/>
        <item x="95"/>
        <item x="161"/>
        <item x="113"/>
        <item x="58"/>
        <item x="140"/>
        <item x="152"/>
        <item x="251"/>
        <item x="151"/>
        <item x="96"/>
        <item x="166"/>
        <item x="97"/>
        <item x="167"/>
        <item x="229"/>
        <item x="103"/>
        <item x="172"/>
        <item x="73"/>
        <item x="150"/>
        <item x="57"/>
        <item x="16"/>
        <item x="121"/>
        <item x="59"/>
        <item x="54"/>
        <item x="53"/>
        <item x="55"/>
        <item x="107"/>
        <item x="126"/>
        <item x="188"/>
        <item x="189"/>
        <item x="141"/>
        <item x="204"/>
        <item x="211"/>
        <item x="253"/>
        <item x="48"/>
        <item x="49"/>
        <item x="52"/>
        <item x="180"/>
        <item x="233"/>
        <item x="247"/>
        <item x="248"/>
        <item x="249"/>
        <item x="22"/>
        <item x="24"/>
        <item x="25"/>
        <item x="26"/>
        <item x="89"/>
        <item x="133"/>
        <item x="135"/>
        <item x="149"/>
        <item x="162"/>
        <item x="181"/>
        <item x="74"/>
        <item x="75"/>
        <item x="195"/>
        <item x="196"/>
        <item x="197"/>
        <item x="242"/>
        <item x="252"/>
        <item x="28"/>
        <item x="102"/>
        <item x="137"/>
        <item x="139"/>
        <item x="178"/>
        <item x="198"/>
        <item x="182"/>
        <item x="0"/>
        <item x="1"/>
        <item x="2"/>
        <item x="3"/>
        <item x="4"/>
        <item x="5"/>
        <item x="6"/>
        <item x="7"/>
        <item x="8"/>
        <item x="9"/>
        <item x="10"/>
        <item x="11"/>
        <item x="12"/>
        <item x="13"/>
        <item x="14"/>
        <item x="17"/>
        <item x="18"/>
        <item x="19"/>
        <item x="20"/>
        <item x="21"/>
        <item x="23"/>
        <item x="27"/>
        <item x="30"/>
        <item x="31"/>
        <item x="32"/>
        <item x="34"/>
        <item x="35"/>
        <item x="36"/>
        <item x="37"/>
        <item x="38"/>
        <item x="39"/>
        <item x="40"/>
        <item x="41"/>
        <item x="42"/>
        <item x="43"/>
        <item x="44"/>
        <item x="45"/>
        <item x="46"/>
        <item x="47"/>
        <item x="50"/>
        <item x="51"/>
        <item x="60"/>
        <item x="61"/>
        <item x="62"/>
        <item x="63"/>
        <item x="64"/>
        <item x="65"/>
        <item x="66"/>
        <item x="67"/>
        <item x="68"/>
        <item x="69"/>
        <item x="70"/>
        <item x="71"/>
        <item x="76"/>
        <item x="77"/>
        <item x="82"/>
        <item x="83"/>
        <item x="84"/>
        <item x="85"/>
        <item x="86"/>
        <item x="87"/>
        <item x="88"/>
        <item x="90"/>
        <item x="91"/>
        <item x="98"/>
        <item x="104"/>
        <item x="105"/>
        <item x="106"/>
        <item x="109"/>
        <item x="112"/>
        <item x="119"/>
        <item x="120"/>
        <item x="122"/>
        <item x="123"/>
        <item x="124"/>
        <item x="125"/>
        <item x="127"/>
        <item x="131"/>
        <item x="138"/>
        <item x="142"/>
        <item x="144"/>
        <item x="145"/>
        <item x="147"/>
        <item x="153"/>
        <item x="155"/>
        <item x="157"/>
        <item x="158"/>
        <item x="159"/>
        <item x="163"/>
        <item x="169"/>
        <item x="170"/>
        <item x="190"/>
        <item x="192"/>
        <item x="199"/>
        <item x="200"/>
        <item x="202"/>
        <item x="207"/>
        <item x="208"/>
        <item x="209"/>
        <item x="210"/>
        <item x="212"/>
      </items>
    </pivotField>
    <pivotField axis="axisRow" outline="0" showAll="0" defaultSubtotal="0">
      <items count="4">
        <item x="0"/>
        <item x="3"/>
        <item x="2"/>
        <item x="1"/>
      </items>
    </pivotField>
    <pivotField showAll="0" defaultSubtotal="0"/>
    <pivotField showAll="0" defaultSubtotal="0"/>
    <pivotField showAll="0" defaultSubtotal="0"/>
    <pivotField showAll="0" defaultSubtotal="0"/>
    <pivotField showAll="0" defaultSubtotal="0"/>
    <pivotField axis="axisPage" showAll="0" defaultSubtotal="0">
      <items count="5">
        <item x="2"/>
        <item x="1"/>
        <item x="0"/>
        <item x="3"/>
        <item x="4"/>
      </items>
    </pivotField>
    <pivotField showAll="0"/>
    <pivotField showAll="0"/>
    <pivotField showAll="0"/>
    <pivotField showAll="0"/>
    <pivotField showAll="0" defaultSubtotal="0"/>
    <pivotField axis="axisPage" showAll="0" defaultSubtotal="0">
      <items count="3">
        <item x="1"/>
        <item x="0"/>
        <item x="2"/>
      </items>
    </pivotField>
    <pivotField showAll="0" defaultSubtotal="0"/>
    <pivotField showAll="0" defaultSubtotal="0"/>
    <pivotField showAll="0"/>
    <pivotField showAll="0"/>
    <pivotField showAll="0" defaultSubtotal="0"/>
    <pivotField axis="axisRow" outline="0" showAll="0" defaultSubtotal="0">
      <items count="24">
        <item x="17"/>
        <item x="11"/>
        <item x="2"/>
        <item x="8"/>
        <item x="23"/>
        <item x="16"/>
        <item x="3"/>
        <item x="4"/>
        <item x="15"/>
        <item x="14"/>
        <item x="6"/>
        <item x="12"/>
        <item x="9"/>
        <item x="10"/>
        <item x="20"/>
        <item x="22"/>
        <item x="21"/>
        <item x="19"/>
        <item x="18"/>
        <item x="7"/>
        <item x="1"/>
        <item x="5"/>
        <item x="0"/>
        <item x="13"/>
      </items>
    </pivotField>
    <pivotField axis="axisRow" outline="0" showAll="0" defaultSubtotal="0">
      <items count="55">
        <item x="13"/>
        <item x="35"/>
        <item x="30"/>
        <item x="36"/>
        <item x="40"/>
        <item x="9"/>
        <item x="14"/>
        <item x="26"/>
        <item x="15"/>
        <item x="28"/>
        <item x="43"/>
        <item x="12"/>
        <item x="21"/>
        <item x="48"/>
        <item x="49"/>
        <item x="37"/>
        <item x="47"/>
        <item x="3"/>
        <item x="53"/>
        <item x="54"/>
        <item x="41"/>
        <item x="2"/>
        <item x="22"/>
        <item x="25"/>
        <item x="1"/>
        <item x="52"/>
        <item x="51"/>
        <item x="20"/>
        <item x="24"/>
        <item x="23"/>
        <item x="29"/>
        <item x="27"/>
        <item x="44"/>
        <item x="45"/>
        <item x="31"/>
        <item x="33"/>
        <item x="11"/>
        <item x="18"/>
        <item x="5"/>
        <item x="32"/>
        <item x="16"/>
        <item x="17"/>
        <item x="6"/>
        <item x="46"/>
        <item x="19"/>
        <item x="39"/>
        <item x="0"/>
        <item x="4"/>
        <item x="34"/>
        <item x="7"/>
        <item x="8"/>
        <item x="10"/>
        <item x="38"/>
        <item x="42"/>
        <item x="50"/>
      </items>
    </pivotField>
    <pivotField axis="axisRow" outline="0" showAll="0" defaultSubtotal="0">
      <items count="41">
        <item x="33"/>
        <item x="31"/>
        <item x="32"/>
        <item x="34"/>
        <item x="37"/>
        <item x="36"/>
        <item x="35"/>
        <item x="16"/>
        <item x="10"/>
        <item x="9"/>
        <item x="5"/>
        <item x="2"/>
        <item x="1"/>
        <item x="12"/>
        <item x="13"/>
        <item x="20"/>
        <item x="6"/>
        <item x="11"/>
        <item x="7"/>
        <item x="28"/>
        <item x="25"/>
        <item x="26"/>
        <item x="22"/>
        <item x="23"/>
        <item x="24"/>
        <item x="30"/>
        <item x="38"/>
        <item x="19"/>
        <item x="14"/>
        <item x="17"/>
        <item x="18"/>
        <item x="21"/>
        <item x="3"/>
        <item x="8"/>
        <item x="39"/>
        <item x="29"/>
        <item x="0"/>
        <item x="15"/>
        <item x="40"/>
        <item x="4"/>
        <item x="27"/>
      </items>
    </pivotField>
    <pivotField axis="axisRow" outline="0" showAll="0" defaultSubtotal="0">
      <items count="51">
        <item x="11"/>
        <item x="47"/>
        <item x="9"/>
        <item x="40"/>
        <item x="6"/>
        <item x="5"/>
        <item x="27"/>
        <item x="36"/>
        <item x="26"/>
        <item x="10"/>
        <item x="46"/>
        <item x="19"/>
        <item x="20"/>
        <item x="30"/>
        <item x="17"/>
        <item x="25"/>
        <item x="21"/>
        <item x="42"/>
        <item x="39"/>
        <item x="49"/>
        <item x="16"/>
        <item x="22"/>
        <item x="23"/>
        <item x="24"/>
        <item x="8"/>
        <item x="15"/>
        <item x="48"/>
        <item x="14"/>
        <item x="12"/>
        <item x="13"/>
        <item x="45"/>
        <item x="43"/>
        <item x="38"/>
        <item x="44"/>
        <item x="50"/>
        <item x="33"/>
        <item x="34"/>
        <item x="28"/>
        <item x="35"/>
        <item x="32"/>
        <item x="31"/>
        <item x="4"/>
        <item x="29"/>
        <item x="2"/>
        <item x="1"/>
        <item x="3"/>
        <item x="37"/>
        <item x="0"/>
        <item x="18"/>
        <item x="41"/>
        <item x="7"/>
      </items>
    </pivotField>
    <pivotField axis="axisRow" outline="0" showAll="0" defaultSubtotal="0">
      <items count="48">
        <item x="44"/>
        <item x="10"/>
        <item x="39"/>
        <item x="15"/>
        <item x="34"/>
        <item x="32"/>
        <item x="27"/>
        <item x="12"/>
        <item x="8"/>
        <item x="26"/>
        <item x="14"/>
        <item x="24"/>
        <item x="43"/>
        <item x="40"/>
        <item x="23"/>
        <item x="38"/>
        <item x="45"/>
        <item x="46"/>
        <item x="2"/>
        <item x="22"/>
        <item x="3"/>
        <item x="13"/>
        <item x="11"/>
        <item x="19"/>
        <item x="25"/>
        <item x="28"/>
        <item x="31"/>
        <item x="30"/>
        <item x="18"/>
        <item x="16"/>
        <item x="17"/>
        <item x="37"/>
        <item x="41"/>
        <item x="42"/>
        <item x="9"/>
        <item x="36"/>
        <item x="5"/>
        <item x="1"/>
        <item x="4"/>
        <item x="29"/>
        <item x="33"/>
        <item x="21"/>
        <item x="35"/>
        <item x="0"/>
        <item x="20"/>
        <item x="6"/>
        <item x="7"/>
        <item x="47"/>
      </items>
    </pivotField>
    <pivotField axis="axisRow" showAll="0" defaultSubtotal="0">
      <items count="34">
        <item x="31"/>
        <item x="32"/>
        <item x="33"/>
        <item x="25"/>
        <item x="27"/>
        <item x="28"/>
        <item x="18"/>
        <item x="16"/>
        <item x="5"/>
        <item x="29"/>
        <item x="19"/>
        <item x="17"/>
        <item x="7"/>
        <item x="20"/>
        <item x="9"/>
        <item x="12"/>
        <item x="15"/>
        <item x="14"/>
        <item x="6"/>
        <item x="10"/>
        <item x="11"/>
        <item x="21"/>
        <item x="4"/>
        <item x="3"/>
        <item x="22"/>
        <item x="0"/>
        <item x="30"/>
        <item x="1"/>
        <item x="2"/>
        <item x="8"/>
        <item x="13"/>
        <item x="23"/>
        <item x="24"/>
        <item x="26"/>
      </items>
    </pivotField>
    <pivotField showAll="0" defaultSubtotal="0"/>
  </pivotFields>
  <rowFields count="9">
    <field x="0"/>
    <field x="1"/>
    <field x="2"/>
    <field x="20"/>
    <field x="21"/>
    <field x="22"/>
    <field x="23"/>
    <field x="24"/>
    <field x="25"/>
  </rowFields>
  <rowItems count="5">
    <i>
      <x v="184"/>
      <x v="75"/>
      <x/>
      <x v="20"/>
      <x v="24"/>
      <x v="12"/>
      <x v="44"/>
      <x v="37"/>
      <x v="25"/>
    </i>
    <i>
      <x v="185"/>
      <x v="107"/>
      <x/>
      <x v="22"/>
      <x v="46"/>
      <x v="11"/>
      <x v="43"/>
      <x v="43"/>
      <x v="27"/>
    </i>
    <i>
      <x v="186"/>
      <x v="168"/>
      <x/>
      <x v="22"/>
      <x v="21"/>
      <x v="32"/>
      <x v="45"/>
      <x v="18"/>
      <x v="28"/>
    </i>
    <i>
      <x v="187"/>
      <x v="169"/>
      <x/>
      <x v="22"/>
      <x v="46"/>
      <x v="36"/>
      <x v="47"/>
      <x v="43"/>
      <x v="25"/>
    </i>
    <i>
      <x v="188"/>
      <x v="170"/>
      <x/>
      <x v="22"/>
      <x v="21"/>
      <x v="32"/>
      <x v="45"/>
      <x v="20"/>
      <x v="28"/>
    </i>
  </rowItems>
  <colItems count="1">
    <i/>
  </colItems>
  <pageFields count="2">
    <pageField fld="8" item="1" hier="-1"/>
    <pageField fld="14" item="0" hier="-1"/>
  </pageFields>
  <formats count="12">
    <format dxfId="153">
      <pivotArea type="all" dataOnly="0" outline="0" fieldPosition="0"/>
    </format>
    <format dxfId="152">
      <pivotArea dataOnly="0" labelOnly="1" grandRow="1" outline="0" fieldPosition="0"/>
    </format>
    <format dxfId="151">
      <pivotArea type="all" dataOnly="0" outline="0" fieldPosition="0"/>
    </format>
    <format dxfId="150">
      <pivotArea field="0" type="button" dataOnly="0" labelOnly="1" outline="0" axis="axisRow" fieldPosition="1"/>
    </format>
    <format dxfId="149">
      <pivotArea field="1" type="button" dataOnly="0" labelOnly="1" outline="0" axis="axisRow" fieldPosition="2"/>
    </format>
    <format dxfId="148">
      <pivotArea field="2" type="button" dataOnly="0" labelOnly="1" outline="0" axis="axisRow" fieldPosition="3"/>
    </format>
    <format dxfId="147">
      <pivotArea field="20" type="button" dataOnly="0" labelOnly="1" outline="0" axis="axisRow" fieldPosition="5"/>
    </format>
    <format dxfId="146">
      <pivotArea field="21" type="button" dataOnly="0" labelOnly="1" outline="0" axis="axisRow" fieldPosition="6"/>
    </format>
    <format dxfId="145">
      <pivotArea field="22" type="button" dataOnly="0" labelOnly="1" outline="0" axis="axisRow" fieldPosition="7"/>
    </format>
    <format dxfId="144">
      <pivotArea field="23" type="button" dataOnly="0" labelOnly="1" outline="0" axis="axisRow" fieldPosition="8"/>
    </format>
    <format dxfId="143">
      <pivotArea field="24" type="button" dataOnly="0" labelOnly="1" outline="0" axis="axisRow" fieldPosition="9"/>
    </format>
    <format dxfId="142">
      <pivotArea dataOnly="0" labelOnly="1" outline="0" fieldPosition="0">
        <references count="1">
          <reference field="2" count="0"/>
        </references>
      </pivotArea>
    </format>
  </formats>
  <pivotTableStyleInfo name="PivotStyleMedium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Blank">
      <a:majorFont>
        <a:latin typeface="Helvetica"/>
        <a:ea typeface="Helvetica"/>
        <a:cs typeface="Helvetica"/>
      </a:majorFont>
      <a:minorFont>
        <a:latin typeface="Helvetica"/>
        <a:ea typeface="Helvetica"/>
        <a:cs typeface="Helvetic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1"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1"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nstructure.com/canvas/accessibility" TargetMode="External"/><Relationship Id="rId1" Type="http://schemas.openxmlformats.org/officeDocument/2006/relationships/hyperlink" Target="https://www.instructure.com/policies/privacy"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55"/>
  <sheetViews>
    <sheetView showGridLines="0" topLeftCell="A4" workbookViewId="0">
      <selection activeCell="A82" sqref="A82"/>
    </sheetView>
  </sheetViews>
  <sheetFormatPr baseColWidth="10" defaultColWidth="6.625" defaultRowHeight="13" x14ac:dyDescent="0.15"/>
  <cols>
    <col min="1" max="1" width="32.625" style="93" customWidth="1"/>
    <col min="2" max="2" width="72.625" style="93" customWidth="1"/>
    <col min="3" max="16384" width="6.625" style="93"/>
  </cols>
  <sheetData>
    <row r="1" spans="1:2" ht="42" customHeight="1" x14ac:dyDescent="0.15">
      <c r="A1" s="273"/>
      <c r="B1" s="274"/>
    </row>
    <row r="2" spans="1:2" x14ac:dyDescent="0.15">
      <c r="A2" s="94"/>
      <c r="B2" s="95"/>
    </row>
    <row r="3" spans="1:2" x14ac:dyDescent="0.15">
      <c r="A3" s="94"/>
      <c r="B3" s="95"/>
    </row>
    <row r="4" spans="1:2" x14ac:dyDescent="0.15">
      <c r="A4" s="94"/>
      <c r="B4" s="95"/>
    </row>
    <row r="5" spans="1:2" x14ac:dyDescent="0.15">
      <c r="A5" s="94"/>
      <c r="B5" s="95"/>
    </row>
    <row r="6" spans="1:2" x14ac:dyDescent="0.15">
      <c r="A6" s="94"/>
      <c r="B6" s="95"/>
    </row>
    <row r="7" spans="1:2" x14ac:dyDescent="0.15">
      <c r="A7" s="94"/>
      <c r="B7" s="95"/>
    </row>
    <row r="8" spans="1:2" x14ac:dyDescent="0.15">
      <c r="A8" s="94"/>
      <c r="B8" s="95"/>
    </row>
    <row r="9" spans="1:2" x14ac:dyDescent="0.15">
      <c r="A9" s="94"/>
      <c r="B9" s="95"/>
    </row>
    <row r="10" spans="1:2" x14ac:dyDescent="0.15">
      <c r="A10" s="94"/>
      <c r="B10" s="95"/>
    </row>
    <row r="11" spans="1:2" x14ac:dyDescent="0.15">
      <c r="A11" s="94"/>
      <c r="B11" s="95"/>
    </row>
    <row r="12" spans="1:2" x14ac:dyDescent="0.15">
      <c r="A12" s="94"/>
      <c r="B12" s="95"/>
    </row>
    <row r="13" spans="1:2" x14ac:dyDescent="0.15">
      <c r="A13" s="94"/>
      <c r="B13" s="95"/>
    </row>
    <row r="14" spans="1:2" x14ac:dyDescent="0.15">
      <c r="A14" s="94"/>
      <c r="B14" s="95"/>
    </row>
    <row r="15" spans="1:2" x14ac:dyDescent="0.15">
      <c r="A15" s="94"/>
      <c r="B15" s="95"/>
    </row>
    <row r="16" spans="1:2" x14ac:dyDescent="0.15">
      <c r="A16" s="94"/>
      <c r="B16" s="95"/>
    </row>
    <row r="17" spans="1:2" x14ac:dyDescent="0.15">
      <c r="A17" s="94"/>
      <c r="B17" s="95"/>
    </row>
    <row r="18" spans="1:2" x14ac:dyDescent="0.15">
      <c r="A18" s="94"/>
      <c r="B18" s="95"/>
    </row>
    <row r="19" spans="1:2" x14ac:dyDescent="0.15">
      <c r="A19" s="94"/>
      <c r="B19" s="95"/>
    </row>
    <row r="20" spans="1:2" x14ac:dyDescent="0.15">
      <c r="A20" s="94"/>
      <c r="B20" s="95"/>
    </row>
    <row r="21" spans="1:2" x14ac:dyDescent="0.15">
      <c r="A21" s="94"/>
      <c r="B21" s="95"/>
    </row>
    <row r="22" spans="1:2" x14ac:dyDescent="0.15">
      <c r="A22" s="94"/>
      <c r="B22" s="95"/>
    </row>
    <row r="23" spans="1:2" x14ac:dyDescent="0.15">
      <c r="A23" s="94"/>
      <c r="B23" s="95"/>
    </row>
    <row r="24" spans="1:2" x14ac:dyDescent="0.15">
      <c r="A24" s="94"/>
      <c r="B24" s="95"/>
    </row>
    <row r="25" spans="1:2" x14ac:dyDescent="0.15">
      <c r="A25" s="94"/>
      <c r="B25" s="95"/>
    </row>
    <row r="26" spans="1:2" x14ac:dyDescent="0.15">
      <c r="A26" s="94"/>
      <c r="B26" s="95"/>
    </row>
    <row r="27" spans="1:2" x14ac:dyDescent="0.15">
      <c r="A27" s="94"/>
      <c r="B27" s="95"/>
    </row>
    <row r="28" spans="1:2" x14ac:dyDescent="0.15">
      <c r="A28" s="94"/>
      <c r="B28" s="95"/>
    </row>
    <row r="29" spans="1:2" x14ac:dyDescent="0.15">
      <c r="A29" s="94"/>
      <c r="B29" s="95"/>
    </row>
    <row r="30" spans="1:2" x14ac:dyDescent="0.15">
      <c r="A30" s="94"/>
      <c r="B30" s="95"/>
    </row>
    <row r="31" spans="1:2" x14ac:dyDescent="0.15">
      <c r="A31" s="94"/>
      <c r="B31" s="95"/>
    </row>
    <row r="32" spans="1:2" x14ac:dyDescent="0.15">
      <c r="A32" s="94"/>
      <c r="B32" s="95"/>
    </row>
    <row r="33" spans="1:2" x14ac:dyDescent="0.15">
      <c r="A33" s="94"/>
      <c r="B33" s="95"/>
    </row>
    <row r="34" spans="1:2" x14ac:dyDescent="0.15">
      <c r="A34" s="94"/>
      <c r="B34" s="95"/>
    </row>
    <row r="35" spans="1:2" x14ac:dyDescent="0.15">
      <c r="A35" s="94"/>
      <c r="B35" s="95"/>
    </row>
    <row r="36" spans="1:2" x14ac:dyDescent="0.15">
      <c r="A36" s="94"/>
      <c r="B36" s="95"/>
    </row>
    <row r="37" spans="1:2" x14ac:dyDescent="0.15">
      <c r="A37" s="94"/>
      <c r="B37" s="95"/>
    </row>
    <row r="38" spans="1:2" x14ac:dyDescent="0.15">
      <c r="A38" s="94"/>
      <c r="B38" s="95"/>
    </row>
    <row r="39" spans="1:2" x14ac:dyDescent="0.15">
      <c r="A39" s="94"/>
      <c r="B39" s="95"/>
    </row>
    <row r="40" spans="1:2" x14ac:dyDescent="0.15">
      <c r="A40" s="94"/>
      <c r="B40" s="95"/>
    </row>
    <row r="41" spans="1:2" x14ac:dyDescent="0.15">
      <c r="A41" s="94"/>
      <c r="B41" s="95"/>
    </row>
    <row r="42" spans="1:2" x14ac:dyDescent="0.15">
      <c r="A42" s="94"/>
      <c r="B42" s="95"/>
    </row>
    <row r="43" spans="1:2" x14ac:dyDescent="0.15">
      <c r="A43" s="94"/>
      <c r="B43" s="95"/>
    </row>
    <row r="44" spans="1:2" x14ac:dyDescent="0.15">
      <c r="A44" s="94"/>
      <c r="B44" s="95"/>
    </row>
    <row r="45" spans="1:2" x14ac:dyDescent="0.15">
      <c r="A45" s="94"/>
      <c r="B45" s="95"/>
    </row>
    <row r="46" spans="1:2" x14ac:dyDescent="0.15">
      <c r="A46" s="94"/>
      <c r="B46" s="95"/>
    </row>
    <row r="47" spans="1:2" x14ac:dyDescent="0.15">
      <c r="A47" s="94"/>
      <c r="B47" s="95"/>
    </row>
    <row r="48" spans="1:2" x14ac:dyDescent="0.15">
      <c r="A48" s="94"/>
      <c r="B48" s="95"/>
    </row>
    <row r="49" spans="1:2" x14ac:dyDescent="0.15">
      <c r="A49" s="94"/>
      <c r="B49" s="95"/>
    </row>
    <row r="50" spans="1:2" x14ac:dyDescent="0.15">
      <c r="A50" s="94"/>
      <c r="B50" s="95"/>
    </row>
    <row r="51" spans="1:2" x14ac:dyDescent="0.15">
      <c r="A51" s="94"/>
      <c r="B51" s="95"/>
    </row>
    <row r="52" spans="1:2" x14ac:dyDescent="0.15">
      <c r="A52" s="94"/>
      <c r="B52" s="95"/>
    </row>
    <row r="53" spans="1:2" x14ac:dyDescent="0.15">
      <c r="A53" s="94"/>
      <c r="B53" s="95"/>
    </row>
    <row r="54" spans="1:2" ht="45" customHeight="1" x14ac:dyDescent="0.15">
      <c r="A54" s="96"/>
      <c r="B54" s="97"/>
    </row>
    <row r="55" spans="1:2" ht="36" customHeight="1" x14ac:dyDescent="0.15">
      <c r="A55" s="275" t="s">
        <v>2281</v>
      </c>
      <c r="B55" s="275"/>
    </row>
  </sheetData>
  <mergeCells count="2">
    <mergeCell ref="A1:B1"/>
    <mergeCell ref="A55:B55"/>
  </mergeCells>
  <pageMargins left="0.7" right="0.7" top="0.75" bottom="0.75" header="0.3" footer="0.3"/>
  <pageSetup scale="85" orientation="portrait"/>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dimension ref="A1:L1685"/>
  <sheetViews>
    <sheetView workbookViewId="0">
      <selection activeCell="B9" sqref="B9"/>
    </sheetView>
  </sheetViews>
  <sheetFormatPr baseColWidth="10" defaultColWidth="8.625" defaultRowHeight="12" x14ac:dyDescent="0.2"/>
  <cols>
    <col min="1" max="1" width="10.25" style="59" bestFit="1" customWidth="1"/>
    <col min="2" max="2" width="12" style="59" customWidth="1"/>
    <col min="3" max="3" width="12.25" style="59" customWidth="1"/>
    <col min="4" max="4" width="9.25" style="59" customWidth="1"/>
    <col min="5" max="5" width="9.25" style="59" bestFit="1" customWidth="1"/>
    <col min="6" max="6" width="11.75" style="59" bestFit="1" customWidth="1"/>
    <col min="7" max="7" width="12" style="59" bestFit="1" customWidth="1"/>
    <col min="8" max="8" width="15.25" style="59" customWidth="1"/>
    <col min="9" max="9" width="8.25" style="59" customWidth="1"/>
    <col min="10" max="10" width="15.75" style="59" bestFit="1" customWidth="1"/>
    <col min="11" max="11" width="8.25" style="59" customWidth="1"/>
    <col min="12" max="16384" width="8.625" style="59"/>
  </cols>
  <sheetData>
    <row r="1" spans="1:12" ht="16" x14ac:dyDescent="0.2">
      <c r="A1" s="59" t="s">
        <v>1761</v>
      </c>
      <c r="B1" s="59" t="s">
        <v>1803</v>
      </c>
      <c r="L1"/>
    </row>
    <row r="2" spans="1:12" ht="16" x14ac:dyDescent="0.2">
      <c r="A2" s="59" t="s">
        <v>1785</v>
      </c>
      <c r="B2" s="140">
        <v>0</v>
      </c>
      <c r="L2"/>
    </row>
    <row r="3" spans="1:12" ht="16" x14ac:dyDescent="0.2">
      <c r="L3"/>
    </row>
    <row r="4" spans="1:12" ht="39" x14ac:dyDescent="0.2">
      <c r="A4" s="59" t="s">
        <v>1802</v>
      </c>
      <c r="B4" s="59" t="s">
        <v>1759</v>
      </c>
      <c r="C4" s="59" t="s">
        <v>1760</v>
      </c>
      <c r="D4" s="59" t="s">
        <v>439</v>
      </c>
      <c r="E4" s="59" t="s">
        <v>1801</v>
      </c>
      <c r="F4" s="59" t="s">
        <v>442</v>
      </c>
      <c r="G4" s="59" t="s">
        <v>441</v>
      </c>
      <c r="H4" s="59" t="s">
        <v>440</v>
      </c>
      <c r="I4" s="59" t="s">
        <v>1774</v>
      </c>
      <c r="J4"/>
      <c r="K4"/>
      <c r="L4"/>
    </row>
    <row r="5" spans="1:12" ht="104" x14ac:dyDescent="0.2">
      <c r="A5" s="140" t="s">
        <v>124</v>
      </c>
      <c r="B5" s="140" t="s">
        <v>75</v>
      </c>
      <c r="C5" s="140">
        <v>0</v>
      </c>
      <c r="D5" s="141" t="s">
        <v>463</v>
      </c>
      <c r="E5" s="140" t="s">
        <v>464</v>
      </c>
      <c r="F5" s="140" t="s">
        <v>518</v>
      </c>
      <c r="G5" s="140" t="s">
        <v>518</v>
      </c>
      <c r="H5" s="140" t="s">
        <v>604</v>
      </c>
      <c r="I5" s="140" t="s">
        <v>2708</v>
      </c>
      <c r="J5"/>
      <c r="K5"/>
      <c r="L5"/>
    </row>
    <row r="6" spans="1:12" ht="117" x14ac:dyDescent="0.2">
      <c r="A6" s="140" t="s">
        <v>125</v>
      </c>
      <c r="B6" s="140" t="s">
        <v>443</v>
      </c>
      <c r="C6" s="140">
        <v>0</v>
      </c>
      <c r="D6" s="141" t="s">
        <v>2708</v>
      </c>
      <c r="E6" s="140" t="s">
        <v>2708</v>
      </c>
      <c r="F6" s="140" t="s">
        <v>519</v>
      </c>
      <c r="G6" s="140" t="s">
        <v>519</v>
      </c>
      <c r="H6" s="140" t="s">
        <v>2708</v>
      </c>
      <c r="I6" s="140">
        <v>13</v>
      </c>
      <c r="J6"/>
      <c r="K6"/>
      <c r="L6"/>
    </row>
    <row r="7" spans="1:12" ht="65" x14ac:dyDescent="0.2">
      <c r="A7" s="140" t="s">
        <v>126</v>
      </c>
      <c r="B7" s="140" t="s">
        <v>2393</v>
      </c>
      <c r="C7" s="140">
        <v>0</v>
      </c>
      <c r="D7" s="141" t="s">
        <v>2708</v>
      </c>
      <c r="E7" s="140" t="s">
        <v>465</v>
      </c>
      <c r="F7" s="140" t="s">
        <v>520</v>
      </c>
      <c r="G7" s="140" t="s">
        <v>520</v>
      </c>
      <c r="H7" s="140" t="s">
        <v>605</v>
      </c>
      <c r="I7" s="140">
        <v>12</v>
      </c>
      <c r="J7"/>
      <c r="K7"/>
      <c r="L7"/>
    </row>
    <row r="8" spans="1:12" ht="65" x14ac:dyDescent="0.2">
      <c r="A8" s="140" t="s">
        <v>127</v>
      </c>
      <c r="B8" s="140" t="s">
        <v>2396</v>
      </c>
      <c r="C8" s="140">
        <v>0</v>
      </c>
      <c r="D8" s="141" t="s">
        <v>2708</v>
      </c>
      <c r="E8" s="140" t="s">
        <v>2708</v>
      </c>
      <c r="F8" s="140" t="s">
        <v>2708</v>
      </c>
      <c r="G8" s="140" t="s">
        <v>2708</v>
      </c>
      <c r="H8" s="140" t="s">
        <v>2708</v>
      </c>
      <c r="I8" s="140" t="s">
        <v>2708</v>
      </c>
      <c r="J8"/>
      <c r="K8"/>
      <c r="L8"/>
    </row>
    <row r="9" spans="1:12" ht="65" x14ac:dyDescent="0.2">
      <c r="A9" s="140" t="s">
        <v>128</v>
      </c>
      <c r="B9" s="140" t="s">
        <v>2674</v>
      </c>
      <c r="C9" s="140">
        <v>0</v>
      </c>
      <c r="D9" s="141" t="s">
        <v>2708</v>
      </c>
      <c r="E9" s="140" t="s">
        <v>465</v>
      </c>
      <c r="F9" s="140" t="s">
        <v>520</v>
      </c>
      <c r="G9" s="140" t="s">
        <v>520</v>
      </c>
      <c r="H9" s="140" t="s">
        <v>606</v>
      </c>
      <c r="I9" s="140">
        <v>12</v>
      </c>
      <c r="J9"/>
      <c r="K9"/>
      <c r="L9"/>
    </row>
    <row r="10" spans="1:12" ht="16" x14ac:dyDescent="0.2">
      <c r="A10"/>
      <c r="B10"/>
      <c r="C10"/>
      <c r="D10"/>
      <c r="E10"/>
      <c r="F10"/>
      <c r="G10"/>
      <c r="H10"/>
      <c r="I10"/>
      <c r="J10"/>
      <c r="K10"/>
      <c r="L10"/>
    </row>
    <row r="11" spans="1:12" ht="16" x14ac:dyDescent="0.2">
      <c r="A11"/>
      <c r="B11"/>
      <c r="C11"/>
      <c r="D11"/>
      <c r="E11"/>
      <c r="F11"/>
      <c r="G11"/>
      <c r="H11"/>
      <c r="I11"/>
      <c r="J11"/>
      <c r="K11"/>
      <c r="L11"/>
    </row>
    <row r="12" spans="1:12" ht="16" x14ac:dyDescent="0.2">
      <c r="A12"/>
      <c r="B12"/>
      <c r="C12"/>
      <c r="D12"/>
      <c r="E12"/>
      <c r="F12"/>
      <c r="G12"/>
      <c r="H12"/>
      <c r="I12"/>
      <c r="J12"/>
      <c r="K12"/>
      <c r="L12"/>
    </row>
    <row r="13" spans="1:12" ht="16" x14ac:dyDescent="0.2">
      <c r="A13"/>
      <c r="B13"/>
      <c r="C13"/>
      <c r="D13"/>
      <c r="E13"/>
      <c r="F13"/>
      <c r="G13"/>
      <c r="H13"/>
      <c r="I13"/>
      <c r="J13"/>
      <c r="K13"/>
      <c r="L13"/>
    </row>
    <row r="14" spans="1:12" ht="16" x14ac:dyDescent="0.2">
      <c r="A14"/>
      <c r="B14"/>
      <c r="C14"/>
      <c r="D14"/>
      <c r="E14"/>
      <c r="F14"/>
      <c r="G14"/>
      <c r="H14"/>
      <c r="I14"/>
      <c r="J14"/>
      <c r="K14"/>
      <c r="L14"/>
    </row>
    <row r="15" spans="1:12" ht="16" x14ac:dyDescent="0.2">
      <c r="A15"/>
      <c r="B15"/>
      <c r="C15"/>
      <c r="D15"/>
      <c r="E15"/>
      <c r="F15"/>
      <c r="G15"/>
      <c r="H15"/>
      <c r="I15"/>
      <c r="J15"/>
      <c r="K15"/>
      <c r="L15"/>
    </row>
    <row r="16" spans="1:12" ht="16" x14ac:dyDescent="0.2">
      <c r="A16"/>
      <c r="B16"/>
      <c r="C16"/>
      <c r="D16"/>
      <c r="E16"/>
      <c r="F16"/>
      <c r="G16"/>
      <c r="H16"/>
      <c r="I16"/>
      <c r="J16"/>
      <c r="K16"/>
      <c r="L16"/>
    </row>
    <row r="17" spans="1:12" ht="16" x14ac:dyDescent="0.2">
      <c r="A17"/>
      <c r="B17"/>
      <c r="C17"/>
      <c r="D17"/>
      <c r="E17"/>
      <c r="F17"/>
      <c r="G17"/>
      <c r="H17"/>
      <c r="I17"/>
      <c r="J17"/>
      <c r="K17"/>
      <c r="L17"/>
    </row>
    <row r="18" spans="1:12" ht="16" x14ac:dyDescent="0.2">
      <c r="A18"/>
      <c r="B18"/>
      <c r="C18"/>
      <c r="D18"/>
      <c r="E18"/>
      <c r="F18"/>
      <c r="G18"/>
      <c r="H18"/>
      <c r="I18"/>
      <c r="J18"/>
      <c r="K18"/>
      <c r="L18"/>
    </row>
    <row r="19" spans="1:12" ht="16" x14ac:dyDescent="0.2">
      <c r="A19"/>
      <c r="B19"/>
      <c r="C19"/>
      <c r="D19"/>
      <c r="E19"/>
      <c r="F19"/>
      <c r="G19"/>
      <c r="H19"/>
      <c r="I19"/>
      <c r="J19"/>
      <c r="K19"/>
    </row>
    <row r="20" spans="1:12" ht="16" x14ac:dyDescent="0.2">
      <c r="A20"/>
      <c r="B20"/>
      <c r="C20"/>
      <c r="D20"/>
      <c r="E20"/>
      <c r="F20"/>
      <c r="G20"/>
      <c r="H20"/>
      <c r="I20"/>
      <c r="J20"/>
      <c r="K20"/>
    </row>
    <row r="21" spans="1:12" ht="16" x14ac:dyDescent="0.2">
      <c r="A21"/>
      <c r="B21"/>
      <c r="C21"/>
      <c r="D21"/>
      <c r="E21"/>
      <c r="F21"/>
      <c r="G21"/>
      <c r="H21"/>
      <c r="I21"/>
      <c r="J21"/>
      <c r="K21"/>
    </row>
    <row r="22" spans="1:12" ht="16" x14ac:dyDescent="0.2">
      <c r="A22"/>
      <c r="B22"/>
      <c r="C22"/>
      <c r="D22"/>
      <c r="E22"/>
      <c r="F22"/>
      <c r="G22"/>
      <c r="H22"/>
      <c r="I22"/>
      <c r="J22"/>
      <c r="K22"/>
    </row>
    <row r="23" spans="1:12" ht="16" x14ac:dyDescent="0.2">
      <c r="A23"/>
      <c r="B23"/>
      <c r="C23"/>
      <c r="D23"/>
      <c r="E23"/>
      <c r="F23"/>
      <c r="G23"/>
      <c r="H23"/>
      <c r="I23"/>
      <c r="J23"/>
      <c r="K23"/>
    </row>
    <row r="24" spans="1:12" ht="16" x14ac:dyDescent="0.2">
      <c r="A24"/>
      <c r="B24"/>
      <c r="C24"/>
      <c r="D24"/>
      <c r="E24"/>
      <c r="F24"/>
      <c r="G24"/>
      <c r="H24"/>
      <c r="I24"/>
      <c r="J24"/>
      <c r="K24"/>
    </row>
    <row r="25" spans="1:12" ht="16" x14ac:dyDescent="0.2">
      <c r="A25"/>
      <c r="B25"/>
      <c r="C25"/>
      <c r="D25"/>
      <c r="E25"/>
      <c r="F25"/>
      <c r="G25"/>
      <c r="H25"/>
      <c r="I25"/>
      <c r="J25"/>
      <c r="K25"/>
    </row>
    <row r="26" spans="1:12" ht="16" x14ac:dyDescent="0.2">
      <c r="A26"/>
      <c r="B26"/>
      <c r="C26"/>
      <c r="D26"/>
      <c r="E26"/>
      <c r="F26"/>
      <c r="G26"/>
      <c r="H26"/>
      <c r="I26"/>
      <c r="J26"/>
      <c r="K26"/>
    </row>
    <row r="27" spans="1:12" ht="16" x14ac:dyDescent="0.2">
      <c r="A27"/>
      <c r="B27"/>
      <c r="C27"/>
      <c r="D27"/>
      <c r="E27"/>
      <c r="F27"/>
      <c r="G27"/>
      <c r="H27"/>
      <c r="I27"/>
      <c r="J27"/>
      <c r="K27"/>
    </row>
    <row r="28" spans="1:12" ht="16" x14ac:dyDescent="0.2">
      <c r="A28"/>
      <c r="B28"/>
      <c r="C28"/>
      <c r="D28"/>
      <c r="E28"/>
      <c r="F28"/>
      <c r="G28"/>
      <c r="H28"/>
      <c r="I28"/>
      <c r="J28"/>
      <c r="K28"/>
    </row>
    <row r="29" spans="1:12" ht="16" x14ac:dyDescent="0.2">
      <c r="A29"/>
      <c r="B29"/>
      <c r="C29"/>
      <c r="D29"/>
      <c r="E29"/>
      <c r="F29"/>
      <c r="G29"/>
      <c r="H29"/>
      <c r="I29"/>
      <c r="J29"/>
      <c r="K29"/>
    </row>
    <row r="30" spans="1:12" ht="16" x14ac:dyDescent="0.2">
      <c r="A30"/>
      <c r="B30"/>
      <c r="C30"/>
      <c r="D30"/>
      <c r="E30"/>
      <c r="F30"/>
      <c r="G30"/>
      <c r="H30"/>
      <c r="I30"/>
      <c r="J30"/>
      <c r="K30"/>
    </row>
    <row r="31" spans="1:12" ht="16" x14ac:dyDescent="0.2">
      <c r="A31"/>
      <c r="B31"/>
      <c r="C31"/>
      <c r="D31"/>
      <c r="E31"/>
      <c r="F31"/>
      <c r="G31"/>
      <c r="H31"/>
      <c r="I31"/>
      <c r="J31"/>
      <c r="K31"/>
    </row>
    <row r="32" spans="1:12" ht="16" x14ac:dyDescent="0.2">
      <c r="A32"/>
      <c r="B32"/>
      <c r="C32"/>
      <c r="D32"/>
      <c r="E32"/>
      <c r="F32"/>
      <c r="G32"/>
      <c r="H32"/>
      <c r="I32"/>
      <c r="J32"/>
      <c r="K32"/>
    </row>
    <row r="33" spans="1:11" ht="16" x14ac:dyDescent="0.2">
      <c r="A33"/>
      <c r="B33"/>
      <c r="C33"/>
      <c r="D33"/>
      <c r="E33"/>
      <c r="F33"/>
      <c r="G33"/>
      <c r="H33"/>
      <c r="I33"/>
      <c r="J33"/>
      <c r="K33"/>
    </row>
    <row r="34" spans="1:11" ht="16" x14ac:dyDescent="0.2">
      <c r="A34"/>
      <c r="B34"/>
      <c r="C34"/>
      <c r="D34"/>
      <c r="E34"/>
      <c r="F34"/>
      <c r="G34"/>
      <c r="H34"/>
      <c r="I34"/>
      <c r="J34"/>
      <c r="K34"/>
    </row>
    <row r="35" spans="1:11" ht="16" x14ac:dyDescent="0.2">
      <c r="A35"/>
      <c r="B35"/>
      <c r="C35"/>
      <c r="D35"/>
      <c r="E35"/>
      <c r="F35"/>
      <c r="G35"/>
      <c r="H35"/>
      <c r="I35"/>
      <c r="J35"/>
      <c r="K35"/>
    </row>
    <row r="36" spans="1:11" ht="16" x14ac:dyDescent="0.2">
      <c r="A36"/>
      <c r="B36"/>
      <c r="C36"/>
      <c r="D36"/>
      <c r="E36"/>
      <c r="F36"/>
      <c r="G36"/>
      <c r="H36"/>
      <c r="I36"/>
      <c r="J36"/>
      <c r="K36"/>
    </row>
    <row r="37" spans="1:11" ht="16" x14ac:dyDescent="0.2">
      <c r="A37"/>
      <c r="B37"/>
      <c r="C37"/>
      <c r="D37"/>
      <c r="E37"/>
      <c r="F37"/>
      <c r="G37"/>
      <c r="H37"/>
      <c r="I37"/>
      <c r="J37"/>
      <c r="K37"/>
    </row>
    <row r="38" spans="1:11" ht="16" x14ac:dyDescent="0.2">
      <c r="A38"/>
      <c r="B38"/>
      <c r="C38"/>
      <c r="D38"/>
      <c r="E38"/>
      <c r="F38"/>
      <c r="G38"/>
      <c r="H38"/>
      <c r="I38"/>
      <c r="J38"/>
      <c r="K38"/>
    </row>
    <row r="39" spans="1:11" ht="16" x14ac:dyDescent="0.2">
      <c r="A39"/>
      <c r="B39"/>
      <c r="C39"/>
      <c r="D39"/>
      <c r="E39"/>
      <c r="F39"/>
      <c r="G39"/>
      <c r="H39"/>
      <c r="I39"/>
      <c r="J39"/>
      <c r="K39"/>
    </row>
    <row r="40" spans="1:11" ht="16" x14ac:dyDescent="0.2">
      <c r="A40"/>
      <c r="B40"/>
      <c r="C40"/>
      <c r="D40"/>
      <c r="E40"/>
      <c r="F40"/>
      <c r="G40"/>
      <c r="H40"/>
      <c r="I40"/>
      <c r="J40"/>
      <c r="K40"/>
    </row>
    <row r="41" spans="1:11" ht="16" x14ac:dyDescent="0.2">
      <c r="A41"/>
      <c r="B41"/>
      <c r="C41"/>
      <c r="D41"/>
      <c r="E41"/>
      <c r="F41"/>
      <c r="G41"/>
      <c r="H41"/>
      <c r="I41"/>
      <c r="J41"/>
      <c r="K41"/>
    </row>
    <row r="42" spans="1:11" ht="16" x14ac:dyDescent="0.2">
      <c r="A42"/>
      <c r="B42"/>
      <c r="C42"/>
      <c r="D42"/>
      <c r="E42"/>
      <c r="F42"/>
      <c r="G42"/>
      <c r="H42"/>
      <c r="I42"/>
      <c r="J42"/>
      <c r="K42"/>
    </row>
    <row r="43" spans="1:11" ht="16" x14ac:dyDescent="0.2">
      <c r="A43"/>
      <c r="B43"/>
      <c r="C43"/>
      <c r="D43"/>
      <c r="E43"/>
      <c r="F43"/>
      <c r="G43"/>
      <c r="H43"/>
      <c r="I43"/>
      <c r="J43"/>
      <c r="K43"/>
    </row>
    <row r="44" spans="1:11" ht="16" x14ac:dyDescent="0.2">
      <c r="A44"/>
      <c r="B44"/>
      <c r="C44"/>
      <c r="D44"/>
      <c r="E44"/>
      <c r="F44"/>
      <c r="G44"/>
      <c r="H44"/>
      <c r="I44"/>
      <c r="J44"/>
      <c r="K44"/>
    </row>
    <row r="45" spans="1:11" ht="16" x14ac:dyDescent="0.2">
      <c r="A45"/>
      <c r="B45"/>
      <c r="C45"/>
      <c r="D45"/>
      <c r="E45"/>
      <c r="F45"/>
      <c r="G45"/>
      <c r="H45"/>
      <c r="I45"/>
      <c r="J45"/>
      <c r="K45"/>
    </row>
    <row r="46" spans="1:11" ht="16" x14ac:dyDescent="0.2">
      <c r="A46"/>
      <c r="B46"/>
      <c r="C46"/>
      <c r="D46"/>
      <c r="E46"/>
      <c r="F46"/>
      <c r="G46"/>
      <c r="H46"/>
      <c r="I46"/>
      <c r="J46"/>
      <c r="K46"/>
    </row>
    <row r="47" spans="1:11" ht="16" x14ac:dyDescent="0.2">
      <c r="A47"/>
      <c r="B47"/>
      <c r="C47"/>
      <c r="D47"/>
      <c r="E47"/>
      <c r="F47"/>
      <c r="G47"/>
      <c r="H47"/>
      <c r="I47"/>
      <c r="J47"/>
      <c r="K47"/>
    </row>
    <row r="48" spans="1:11" ht="16" x14ac:dyDescent="0.2">
      <c r="A48"/>
      <c r="B48"/>
      <c r="C48"/>
      <c r="D48"/>
      <c r="E48"/>
      <c r="F48"/>
      <c r="G48"/>
      <c r="H48"/>
      <c r="I48"/>
      <c r="J48"/>
      <c r="K48"/>
    </row>
    <row r="49" spans="1:11" ht="16" x14ac:dyDescent="0.2">
      <c r="A49"/>
      <c r="B49"/>
      <c r="C49"/>
      <c r="D49"/>
      <c r="E49"/>
      <c r="F49"/>
      <c r="G49"/>
      <c r="H49"/>
      <c r="I49"/>
      <c r="J49"/>
      <c r="K49"/>
    </row>
    <row r="50" spans="1:11" ht="16" x14ac:dyDescent="0.2">
      <c r="A50"/>
      <c r="B50"/>
      <c r="C50"/>
      <c r="D50"/>
      <c r="E50"/>
      <c r="F50"/>
      <c r="G50"/>
      <c r="H50"/>
      <c r="I50"/>
      <c r="J50"/>
      <c r="K50"/>
    </row>
    <row r="51" spans="1:11" ht="16" x14ac:dyDescent="0.2">
      <c r="A51"/>
      <c r="B51"/>
      <c r="C51"/>
      <c r="D51"/>
      <c r="E51"/>
      <c r="F51"/>
      <c r="G51"/>
      <c r="H51"/>
      <c r="I51"/>
      <c r="J51"/>
      <c r="K51"/>
    </row>
    <row r="52" spans="1:11" ht="16" x14ac:dyDescent="0.2">
      <c r="A52"/>
      <c r="B52"/>
      <c r="C52"/>
      <c r="D52"/>
      <c r="E52"/>
      <c r="F52"/>
      <c r="G52"/>
      <c r="H52"/>
      <c r="I52"/>
      <c r="J52"/>
      <c r="K52"/>
    </row>
    <row r="53" spans="1:11" ht="16" x14ac:dyDescent="0.2">
      <c r="A53"/>
      <c r="B53"/>
      <c r="C53"/>
      <c r="D53"/>
      <c r="E53"/>
      <c r="F53"/>
      <c r="G53"/>
      <c r="H53"/>
      <c r="I53"/>
      <c r="J53"/>
      <c r="K53"/>
    </row>
    <row r="54" spans="1:11" ht="16" x14ac:dyDescent="0.2">
      <c r="A54"/>
      <c r="B54"/>
      <c r="C54"/>
      <c r="D54"/>
      <c r="E54"/>
      <c r="F54"/>
      <c r="G54"/>
      <c r="H54"/>
      <c r="I54"/>
      <c r="J54"/>
      <c r="K54"/>
    </row>
    <row r="55" spans="1:11" ht="16" x14ac:dyDescent="0.2">
      <c r="A55"/>
      <c r="B55"/>
      <c r="C55"/>
      <c r="D55"/>
      <c r="E55"/>
      <c r="F55"/>
      <c r="G55"/>
      <c r="H55"/>
      <c r="I55"/>
      <c r="J55"/>
      <c r="K55"/>
    </row>
    <row r="56" spans="1:11" ht="16" x14ac:dyDescent="0.2">
      <c r="A56"/>
      <c r="B56"/>
      <c r="C56"/>
      <c r="D56"/>
      <c r="E56"/>
      <c r="F56"/>
      <c r="G56"/>
      <c r="H56"/>
      <c r="I56"/>
      <c r="J56"/>
      <c r="K56"/>
    </row>
    <row r="57" spans="1:11" ht="16" x14ac:dyDescent="0.2">
      <c r="A57"/>
      <c r="B57"/>
      <c r="C57"/>
      <c r="D57"/>
      <c r="E57"/>
      <c r="F57"/>
      <c r="G57"/>
      <c r="H57"/>
      <c r="I57"/>
      <c r="J57"/>
      <c r="K57"/>
    </row>
    <row r="58" spans="1:11" ht="16" x14ac:dyDescent="0.2">
      <c r="A58"/>
      <c r="B58"/>
      <c r="C58"/>
      <c r="D58"/>
      <c r="E58"/>
      <c r="F58"/>
      <c r="G58"/>
      <c r="H58"/>
      <c r="I58"/>
      <c r="J58"/>
      <c r="K58"/>
    </row>
    <row r="59" spans="1:11" ht="16" x14ac:dyDescent="0.2">
      <c r="A59"/>
      <c r="B59"/>
      <c r="C59"/>
      <c r="D59"/>
      <c r="E59"/>
      <c r="F59"/>
      <c r="G59"/>
      <c r="H59"/>
      <c r="I59"/>
      <c r="J59"/>
      <c r="K59"/>
    </row>
    <row r="60" spans="1:11" ht="16" x14ac:dyDescent="0.2">
      <c r="A60"/>
      <c r="B60"/>
      <c r="C60"/>
      <c r="D60"/>
      <c r="E60"/>
      <c r="F60"/>
      <c r="G60"/>
      <c r="H60"/>
      <c r="I60"/>
      <c r="J60"/>
      <c r="K60"/>
    </row>
    <row r="61" spans="1:11" ht="16" x14ac:dyDescent="0.2">
      <c r="A61"/>
      <c r="B61"/>
      <c r="C61"/>
      <c r="D61"/>
      <c r="E61"/>
      <c r="F61"/>
      <c r="G61"/>
      <c r="H61"/>
      <c r="I61"/>
      <c r="J61"/>
      <c r="K61"/>
    </row>
    <row r="62" spans="1:11" ht="16" x14ac:dyDescent="0.2">
      <c r="A62"/>
      <c r="B62"/>
      <c r="C62"/>
      <c r="D62"/>
      <c r="E62"/>
      <c r="F62"/>
      <c r="G62"/>
      <c r="H62"/>
      <c r="I62"/>
      <c r="J62"/>
      <c r="K62"/>
    </row>
    <row r="63" spans="1:11" ht="16" x14ac:dyDescent="0.2">
      <c r="A63"/>
      <c r="B63"/>
      <c r="C63"/>
      <c r="D63"/>
      <c r="E63"/>
      <c r="F63"/>
      <c r="G63"/>
      <c r="H63"/>
      <c r="I63"/>
      <c r="J63"/>
      <c r="K63"/>
    </row>
    <row r="64" spans="1:11" ht="16" x14ac:dyDescent="0.2">
      <c r="A64"/>
      <c r="B64"/>
      <c r="C64"/>
      <c r="D64"/>
      <c r="E64"/>
      <c r="F64"/>
      <c r="G64"/>
      <c r="H64"/>
      <c r="I64"/>
      <c r="J64"/>
      <c r="K64"/>
    </row>
    <row r="65" spans="1:11" ht="16" x14ac:dyDescent="0.2">
      <c r="A65"/>
      <c r="B65"/>
      <c r="C65"/>
      <c r="D65"/>
      <c r="E65"/>
      <c r="F65"/>
      <c r="G65"/>
      <c r="H65"/>
      <c r="I65"/>
      <c r="J65"/>
      <c r="K65"/>
    </row>
    <row r="66" spans="1:11" ht="16" x14ac:dyDescent="0.2">
      <c r="A66"/>
      <c r="B66"/>
      <c r="C66"/>
      <c r="D66"/>
      <c r="E66"/>
      <c r="F66"/>
      <c r="G66"/>
      <c r="H66"/>
      <c r="I66"/>
      <c r="J66"/>
      <c r="K66"/>
    </row>
    <row r="67" spans="1:11" ht="16" x14ac:dyDescent="0.2">
      <c r="A67"/>
      <c r="B67"/>
      <c r="C67"/>
      <c r="D67"/>
      <c r="E67"/>
      <c r="F67"/>
      <c r="G67"/>
      <c r="H67"/>
      <c r="I67"/>
      <c r="J67"/>
      <c r="K67"/>
    </row>
    <row r="68" spans="1:11" ht="16" x14ac:dyDescent="0.2">
      <c r="A68"/>
      <c r="B68"/>
      <c r="C68"/>
      <c r="D68"/>
      <c r="E68"/>
      <c r="F68"/>
      <c r="G68"/>
      <c r="H68"/>
      <c r="I68"/>
      <c r="J68"/>
      <c r="K68"/>
    </row>
    <row r="69" spans="1:11" ht="16" x14ac:dyDescent="0.2">
      <c r="A69"/>
      <c r="B69"/>
      <c r="C69"/>
      <c r="D69"/>
      <c r="E69"/>
      <c r="F69"/>
      <c r="G69"/>
      <c r="H69"/>
      <c r="I69"/>
      <c r="J69"/>
      <c r="K69"/>
    </row>
    <row r="70" spans="1:11" ht="16" x14ac:dyDescent="0.2">
      <c r="A70"/>
      <c r="B70"/>
      <c r="C70"/>
      <c r="D70"/>
      <c r="E70"/>
      <c r="F70"/>
      <c r="G70"/>
      <c r="H70"/>
      <c r="I70"/>
      <c r="J70"/>
      <c r="K70"/>
    </row>
    <row r="71" spans="1:11" ht="16" x14ac:dyDescent="0.2">
      <c r="A71"/>
      <c r="B71"/>
      <c r="C71"/>
      <c r="D71"/>
      <c r="E71"/>
      <c r="F71"/>
      <c r="G71"/>
      <c r="H71"/>
      <c r="I71"/>
      <c r="J71"/>
      <c r="K71"/>
    </row>
    <row r="72" spans="1:11" ht="16" x14ac:dyDescent="0.2">
      <c r="A72"/>
      <c r="B72"/>
      <c r="C72"/>
      <c r="D72"/>
      <c r="E72"/>
      <c r="F72"/>
      <c r="G72"/>
      <c r="H72"/>
      <c r="I72"/>
      <c r="J72"/>
      <c r="K72"/>
    </row>
    <row r="73" spans="1:11" ht="16" x14ac:dyDescent="0.2">
      <c r="A73"/>
      <c r="B73"/>
      <c r="C73"/>
      <c r="D73"/>
      <c r="E73"/>
      <c r="F73"/>
      <c r="G73"/>
      <c r="H73"/>
      <c r="I73"/>
      <c r="J73"/>
      <c r="K73"/>
    </row>
    <row r="74" spans="1:11" ht="16" x14ac:dyDescent="0.2">
      <c r="A74"/>
      <c r="B74"/>
      <c r="C74"/>
      <c r="D74"/>
      <c r="E74"/>
      <c r="F74"/>
      <c r="G74"/>
      <c r="H74"/>
      <c r="I74"/>
      <c r="J74"/>
      <c r="K74"/>
    </row>
    <row r="75" spans="1:11" ht="16" x14ac:dyDescent="0.2">
      <c r="A75"/>
      <c r="B75"/>
      <c r="C75"/>
      <c r="D75"/>
      <c r="E75"/>
      <c r="F75"/>
      <c r="G75"/>
      <c r="H75"/>
      <c r="I75"/>
      <c r="J75"/>
      <c r="K75"/>
    </row>
    <row r="76" spans="1:11" ht="16" x14ac:dyDescent="0.2">
      <c r="A76"/>
      <c r="B76"/>
      <c r="C76"/>
      <c r="D76"/>
      <c r="E76"/>
      <c r="F76"/>
      <c r="G76"/>
      <c r="H76"/>
      <c r="I76"/>
      <c r="J76"/>
      <c r="K76"/>
    </row>
    <row r="77" spans="1:11" ht="16" x14ac:dyDescent="0.2">
      <c r="A77"/>
      <c r="B77"/>
      <c r="C77"/>
      <c r="D77"/>
      <c r="E77"/>
      <c r="F77"/>
      <c r="G77"/>
      <c r="H77"/>
      <c r="I77"/>
      <c r="J77"/>
      <c r="K77"/>
    </row>
    <row r="78" spans="1:11" ht="16" x14ac:dyDescent="0.2">
      <c r="A78"/>
      <c r="B78"/>
      <c r="C78"/>
      <c r="D78"/>
      <c r="E78"/>
      <c r="F78"/>
      <c r="G78"/>
      <c r="H78"/>
      <c r="I78"/>
      <c r="J78"/>
      <c r="K78"/>
    </row>
    <row r="79" spans="1:11" ht="16" x14ac:dyDescent="0.2">
      <c r="A79"/>
      <c r="B79"/>
      <c r="C79"/>
      <c r="D79"/>
      <c r="E79"/>
      <c r="F79"/>
      <c r="G79"/>
      <c r="H79"/>
      <c r="I79"/>
      <c r="J79"/>
      <c r="K79"/>
    </row>
    <row r="80" spans="1:11" ht="16" x14ac:dyDescent="0.2">
      <c r="A80"/>
      <c r="B80"/>
      <c r="C80"/>
      <c r="D80"/>
      <c r="E80"/>
      <c r="F80"/>
      <c r="G80"/>
      <c r="H80"/>
      <c r="I80"/>
      <c r="J80"/>
      <c r="K80"/>
    </row>
    <row r="81" spans="1:11" ht="16" x14ac:dyDescent="0.2">
      <c r="A81"/>
      <c r="B81"/>
      <c r="C81"/>
      <c r="D81"/>
      <c r="E81"/>
      <c r="F81"/>
      <c r="G81"/>
      <c r="H81"/>
      <c r="I81"/>
      <c r="J81"/>
      <c r="K81"/>
    </row>
    <row r="82" spans="1:11" ht="16" x14ac:dyDescent="0.2">
      <c r="A82"/>
      <c r="B82"/>
      <c r="C82"/>
      <c r="D82"/>
      <c r="E82"/>
      <c r="F82"/>
      <c r="G82"/>
      <c r="H82"/>
      <c r="I82"/>
      <c r="J82"/>
      <c r="K82"/>
    </row>
    <row r="83" spans="1:11" ht="16" x14ac:dyDescent="0.2">
      <c r="A83"/>
      <c r="B83"/>
      <c r="C83"/>
      <c r="D83"/>
      <c r="E83"/>
      <c r="F83"/>
      <c r="G83"/>
      <c r="H83"/>
      <c r="I83"/>
      <c r="J83"/>
      <c r="K83"/>
    </row>
    <row r="84" spans="1:11" ht="16" x14ac:dyDescent="0.2">
      <c r="A84"/>
      <c r="B84"/>
      <c r="C84"/>
      <c r="D84"/>
      <c r="E84"/>
      <c r="F84"/>
      <c r="G84"/>
      <c r="H84"/>
      <c r="I84"/>
      <c r="J84"/>
      <c r="K84"/>
    </row>
    <row r="85" spans="1:11" ht="16" x14ac:dyDescent="0.2">
      <c r="A85"/>
      <c r="B85"/>
      <c r="C85"/>
      <c r="D85"/>
      <c r="E85"/>
      <c r="F85"/>
      <c r="G85"/>
      <c r="H85"/>
      <c r="I85"/>
      <c r="J85"/>
      <c r="K85"/>
    </row>
    <row r="86" spans="1:11" ht="16" x14ac:dyDescent="0.2">
      <c r="A86"/>
      <c r="B86"/>
      <c r="C86"/>
      <c r="D86"/>
      <c r="E86"/>
      <c r="F86"/>
      <c r="G86"/>
      <c r="H86"/>
      <c r="I86"/>
      <c r="J86"/>
      <c r="K86"/>
    </row>
    <row r="87" spans="1:11" ht="16" x14ac:dyDescent="0.2">
      <c r="A87"/>
      <c r="B87"/>
      <c r="C87"/>
      <c r="D87"/>
      <c r="E87"/>
      <c r="F87"/>
      <c r="G87"/>
      <c r="H87"/>
      <c r="I87"/>
      <c r="J87"/>
      <c r="K87"/>
    </row>
    <row r="88" spans="1:11" ht="16" x14ac:dyDescent="0.2">
      <c r="A88"/>
      <c r="B88"/>
      <c r="C88"/>
      <c r="D88"/>
      <c r="E88"/>
      <c r="F88"/>
      <c r="G88"/>
      <c r="H88"/>
      <c r="I88"/>
      <c r="J88"/>
      <c r="K88"/>
    </row>
    <row r="89" spans="1:11" ht="16" x14ac:dyDescent="0.2">
      <c r="A89"/>
      <c r="B89"/>
      <c r="C89"/>
      <c r="D89"/>
      <c r="E89"/>
      <c r="F89"/>
      <c r="G89"/>
      <c r="H89"/>
      <c r="I89"/>
      <c r="J89"/>
      <c r="K89"/>
    </row>
    <row r="90" spans="1:11" ht="16" x14ac:dyDescent="0.2">
      <c r="A90"/>
      <c r="B90"/>
      <c r="C90"/>
      <c r="D90"/>
      <c r="E90"/>
      <c r="F90"/>
      <c r="G90"/>
      <c r="H90"/>
      <c r="I90"/>
      <c r="J90"/>
      <c r="K90"/>
    </row>
    <row r="91" spans="1:11" ht="16" x14ac:dyDescent="0.2">
      <c r="A91"/>
      <c r="B91"/>
      <c r="C91"/>
      <c r="D91"/>
      <c r="E91"/>
      <c r="F91"/>
      <c r="G91"/>
      <c r="H91"/>
      <c r="I91"/>
      <c r="J91"/>
      <c r="K91"/>
    </row>
    <row r="92" spans="1:11" ht="16" x14ac:dyDescent="0.2">
      <c r="A92"/>
      <c r="B92"/>
      <c r="C92"/>
      <c r="D92"/>
      <c r="E92"/>
      <c r="F92"/>
      <c r="G92"/>
      <c r="H92"/>
      <c r="I92"/>
      <c r="J92"/>
      <c r="K92"/>
    </row>
    <row r="93" spans="1:11" ht="16" x14ac:dyDescent="0.2">
      <c r="A93"/>
      <c r="B93"/>
      <c r="C93"/>
      <c r="D93"/>
      <c r="E93"/>
      <c r="F93"/>
      <c r="G93"/>
      <c r="H93"/>
      <c r="I93"/>
      <c r="J93"/>
      <c r="K93"/>
    </row>
    <row r="94" spans="1:11" ht="16" x14ac:dyDescent="0.2">
      <c r="A94"/>
      <c r="B94"/>
      <c r="C94"/>
      <c r="D94"/>
      <c r="E94"/>
      <c r="F94"/>
      <c r="G94"/>
      <c r="H94"/>
      <c r="I94"/>
      <c r="J94"/>
      <c r="K94"/>
    </row>
    <row r="95" spans="1:11" ht="16" x14ac:dyDescent="0.2">
      <c r="A95"/>
      <c r="B95"/>
      <c r="C95"/>
      <c r="D95"/>
      <c r="E95"/>
      <c r="F95"/>
      <c r="G95"/>
      <c r="H95"/>
      <c r="I95"/>
      <c r="J95"/>
      <c r="K95"/>
    </row>
    <row r="96" spans="1:11" ht="16" x14ac:dyDescent="0.2">
      <c r="A96"/>
      <c r="B96"/>
      <c r="C96"/>
      <c r="D96"/>
      <c r="E96"/>
      <c r="F96"/>
      <c r="G96"/>
      <c r="H96"/>
      <c r="I96"/>
      <c r="J96"/>
      <c r="K96"/>
    </row>
    <row r="97" spans="1:11" ht="16" x14ac:dyDescent="0.2">
      <c r="A97"/>
      <c r="B97"/>
      <c r="C97"/>
      <c r="D97"/>
      <c r="E97"/>
      <c r="F97"/>
      <c r="G97"/>
      <c r="H97"/>
      <c r="I97"/>
      <c r="J97"/>
      <c r="K97"/>
    </row>
    <row r="98" spans="1:11" ht="16" x14ac:dyDescent="0.2">
      <c r="A98"/>
      <c r="B98"/>
      <c r="C98"/>
      <c r="D98"/>
      <c r="E98"/>
      <c r="F98"/>
      <c r="G98"/>
      <c r="H98"/>
      <c r="I98"/>
      <c r="J98"/>
      <c r="K98"/>
    </row>
    <row r="99" spans="1:11" ht="16" x14ac:dyDescent="0.2">
      <c r="A99"/>
      <c r="B99"/>
      <c r="C99"/>
      <c r="D99"/>
      <c r="E99"/>
      <c r="F99"/>
      <c r="G99"/>
      <c r="H99"/>
      <c r="I99"/>
      <c r="J99"/>
      <c r="K99"/>
    </row>
    <row r="100" spans="1:11" ht="16" x14ac:dyDescent="0.2">
      <c r="A100"/>
      <c r="B100"/>
      <c r="C100"/>
      <c r="D100"/>
      <c r="E100"/>
      <c r="F100"/>
      <c r="G100"/>
      <c r="H100"/>
      <c r="I100"/>
      <c r="J100"/>
      <c r="K100"/>
    </row>
    <row r="101" spans="1:11" ht="16" x14ac:dyDescent="0.2">
      <c r="A101"/>
      <c r="B101"/>
      <c r="C101"/>
      <c r="D101"/>
      <c r="E101"/>
      <c r="F101"/>
      <c r="G101"/>
      <c r="H101"/>
      <c r="I101"/>
      <c r="J101"/>
      <c r="K101"/>
    </row>
    <row r="102" spans="1:11" ht="16" x14ac:dyDescent="0.2">
      <c r="A102"/>
      <c r="B102"/>
      <c r="C102"/>
      <c r="D102"/>
      <c r="E102"/>
      <c r="F102"/>
      <c r="G102"/>
      <c r="H102"/>
      <c r="I102"/>
      <c r="J102"/>
      <c r="K102"/>
    </row>
    <row r="103" spans="1:11" ht="16" x14ac:dyDescent="0.2">
      <c r="A103"/>
      <c r="B103"/>
      <c r="C103"/>
      <c r="D103"/>
      <c r="E103"/>
      <c r="F103"/>
      <c r="G103"/>
      <c r="H103"/>
      <c r="I103"/>
      <c r="J103"/>
      <c r="K103"/>
    </row>
    <row r="104" spans="1:11" ht="16" x14ac:dyDescent="0.2">
      <c r="A104"/>
      <c r="B104"/>
      <c r="C104"/>
      <c r="D104"/>
      <c r="E104"/>
      <c r="F104"/>
      <c r="G104"/>
      <c r="H104"/>
      <c r="I104"/>
      <c r="J104"/>
      <c r="K104"/>
    </row>
    <row r="105" spans="1:11" ht="16" x14ac:dyDescent="0.2">
      <c r="A105"/>
      <c r="B105"/>
      <c r="C105"/>
      <c r="D105"/>
      <c r="E105"/>
      <c r="F105"/>
      <c r="G105"/>
      <c r="H105"/>
      <c r="I105"/>
      <c r="J105"/>
      <c r="K105"/>
    </row>
    <row r="106" spans="1:11" ht="16" x14ac:dyDescent="0.2">
      <c r="A106"/>
      <c r="B106"/>
      <c r="C106"/>
      <c r="D106"/>
      <c r="E106"/>
      <c r="F106"/>
      <c r="G106"/>
      <c r="H106"/>
      <c r="I106"/>
      <c r="J106"/>
      <c r="K106"/>
    </row>
    <row r="107" spans="1:11" ht="16" x14ac:dyDescent="0.2">
      <c r="A107"/>
      <c r="B107"/>
      <c r="C107"/>
      <c r="D107"/>
      <c r="E107"/>
      <c r="F107"/>
      <c r="G107"/>
      <c r="H107"/>
      <c r="I107"/>
      <c r="J107"/>
      <c r="K107"/>
    </row>
    <row r="108" spans="1:11" ht="16" x14ac:dyDescent="0.2">
      <c r="A108"/>
      <c r="B108"/>
      <c r="C108"/>
      <c r="D108"/>
      <c r="E108"/>
      <c r="F108"/>
      <c r="G108"/>
      <c r="H108"/>
      <c r="I108"/>
      <c r="J108"/>
      <c r="K108"/>
    </row>
    <row r="109" spans="1:11" ht="16" x14ac:dyDescent="0.2">
      <c r="A109"/>
      <c r="B109"/>
      <c r="C109"/>
      <c r="D109"/>
      <c r="E109"/>
      <c r="F109"/>
      <c r="G109"/>
      <c r="H109"/>
      <c r="I109"/>
      <c r="J109"/>
      <c r="K109"/>
    </row>
    <row r="110" spans="1:11" ht="16" x14ac:dyDescent="0.2">
      <c r="A110"/>
      <c r="B110"/>
      <c r="C110"/>
      <c r="D110"/>
      <c r="E110"/>
      <c r="F110"/>
      <c r="G110"/>
      <c r="H110"/>
      <c r="I110"/>
      <c r="J110"/>
      <c r="K110"/>
    </row>
    <row r="111" spans="1:11" ht="16" x14ac:dyDescent="0.2">
      <c r="A111"/>
      <c r="B111"/>
      <c r="C111"/>
      <c r="D111"/>
      <c r="E111"/>
      <c r="F111"/>
      <c r="G111"/>
      <c r="H111"/>
      <c r="I111"/>
      <c r="J111"/>
      <c r="K111"/>
    </row>
    <row r="112" spans="1:11" ht="16" x14ac:dyDescent="0.2">
      <c r="A112"/>
      <c r="B112"/>
      <c r="C112"/>
      <c r="D112"/>
      <c r="E112"/>
      <c r="F112"/>
      <c r="G112"/>
      <c r="H112"/>
      <c r="I112"/>
      <c r="J112"/>
      <c r="K112"/>
    </row>
    <row r="113" spans="1:11" ht="16" x14ac:dyDescent="0.2">
      <c r="A113"/>
      <c r="B113"/>
      <c r="C113"/>
      <c r="D113"/>
      <c r="E113"/>
      <c r="F113"/>
      <c r="G113"/>
      <c r="H113"/>
      <c r="I113"/>
      <c r="J113"/>
      <c r="K113"/>
    </row>
    <row r="114" spans="1:11" ht="16" x14ac:dyDescent="0.2">
      <c r="A114"/>
      <c r="B114"/>
      <c r="C114"/>
      <c r="D114"/>
      <c r="E114"/>
      <c r="F114"/>
      <c r="G114"/>
      <c r="H114"/>
      <c r="I114"/>
      <c r="J114"/>
      <c r="K114"/>
    </row>
    <row r="115" spans="1:11" ht="16" x14ac:dyDescent="0.2">
      <c r="A115"/>
      <c r="B115"/>
      <c r="C115"/>
      <c r="D115"/>
      <c r="E115"/>
      <c r="F115"/>
      <c r="G115"/>
      <c r="H115"/>
      <c r="I115"/>
      <c r="J115"/>
      <c r="K115"/>
    </row>
    <row r="116" spans="1:11" ht="16" x14ac:dyDescent="0.2">
      <c r="A116"/>
      <c r="B116"/>
      <c r="C116"/>
      <c r="D116"/>
      <c r="E116"/>
      <c r="F116"/>
      <c r="G116"/>
      <c r="H116"/>
      <c r="I116"/>
      <c r="J116"/>
      <c r="K116"/>
    </row>
    <row r="117" spans="1:11" ht="16" x14ac:dyDescent="0.2">
      <c r="A117"/>
      <c r="B117"/>
      <c r="C117"/>
      <c r="D117"/>
      <c r="E117"/>
      <c r="F117"/>
      <c r="G117"/>
      <c r="H117"/>
      <c r="I117"/>
      <c r="J117"/>
      <c r="K117"/>
    </row>
    <row r="118" spans="1:11" ht="16" x14ac:dyDescent="0.2">
      <c r="A118"/>
      <c r="B118"/>
      <c r="C118"/>
      <c r="D118"/>
      <c r="E118"/>
      <c r="F118"/>
      <c r="G118"/>
      <c r="H118"/>
      <c r="I118"/>
      <c r="J118"/>
      <c r="K118"/>
    </row>
    <row r="119" spans="1:11" ht="16" x14ac:dyDescent="0.2">
      <c r="A119"/>
      <c r="B119"/>
      <c r="C119"/>
      <c r="D119"/>
      <c r="E119"/>
      <c r="F119"/>
      <c r="G119"/>
      <c r="H119"/>
      <c r="I119"/>
      <c r="J119"/>
      <c r="K119"/>
    </row>
    <row r="120" spans="1:11" ht="16" x14ac:dyDescent="0.2">
      <c r="A120"/>
      <c r="B120"/>
      <c r="C120"/>
      <c r="D120"/>
      <c r="E120"/>
      <c r="F120"/>
      <c r="G120"/>
      <c r="H120"/>
      <c r="I120"/>
      <c r="J120"/>
      <c r="K120"/>
    </row>
    <row r="121" spans="1:11" ht="16" x14ac:dyDescent="0.2">
      <c r="A121"/>
      <c r="B121"/>
      <c r="C121"/>
      <c r="D121"/>
      <c r="E121"/>
      <c r="F121"/>
      <c r="G121"/>
      <c r="H121"/>
      <c r="I121"/>
      <c r="J121"/>
      <c r="K121"/>
    </row>
    <row r="122" spans="1:11" ht="16" x14ac:dyDescent="0.2">
      <c r="A122"/>
      <c r="B122"/>
      <c r="C122"/>
      <c r="D122"/>
      <c r="E122"/>
      <c r="F122"/>
      <c r="G122"/>
      <c r="H122"/>
      <c r="I122"/>
      <c r="J122"/>
      <c r="K122"/>
    </row>
    <row r="123" spans="1:11" ht="16" x14ac:dyDescent="0.2">
      <c r="A123"/>
      <c r="B123"/>
      <c r="C123"/>
      <c r="D123"/>
      <c r="E123"/>
      <c r="F123"/>
      <c r="G123"/>
      <c r="H123"/>
      <c r="I123"/>
      <c r="J123"/>
      <c r="K123"/>
    </row>
    <row r="124" spans="1:11" ht="16" x14ac:dyDescent="0.2">
      <c r="A124"/>
      <c r="B124"/>
      <c r="C124"/>
      <c r="D124"/>
      <c r="E124"/>
      <c r="F124"/>
      <c r="G124"/>
      <c r="H124"/>
      <c r="I124"/>
      <c r="J124"/>
      <c r="K124"/>
    </row>
    <row r="125" spans="1:11" ht="16" x14ac:dyDescent="0.2">
      <c r="A125"/>
      <c r="B125"/>
      <c r="C125"/>
      <c r="D125"/>
      <c r="E125"/>
      <c r="F125"/>
      <c r="G125"/>
      <c r="H125"/>
      <c r="I125"/>
      <c r="J125"/>
      <c r="K125"/>
    </row>
    <row r="126" spans="1:11" ht="16" x14ac:dyDescent="0.2">
      <c r="A126"/>
      <c r="B126"/>
      <c r="C126"/>
      <c r="D126"/>
      <c r="E126"/>
      <c r="F126"/>
      <c r="G126"/>
      <c r="H126"/>
      <c r="I126"/>
      <c r="J126"/>
      <c r="K126"/>
    </row>
    <row r="127" spans="1:11" ht="16" x14ac:dyDescent="0.2">
      <c r="A127"/>
      <c r="B127"/>
      <c r="C127"/>
      <c r="D127"/>
      <c r="E127"/>
      <c r="F127"/>
      <c r="G127"/>
      <c r="H127"/>
      <c r="I127"/>
      <c r="J127"/>
      <c r="K127"/>
    </row>
    <row r="128" spans="1:11" ht="16" x14ac:dyDescent="0.2">
      <c r="A128"/>
      <c r="B128"/>
      <c r="C128"/>
      <c r="D128"/>
      <c r="E128"/>
      <c r="F128"/>
      <c r="G128"/>
      <c r="H128"/>
      <c r="I128"/>
      <c r="J128"/>
      <c r="K128"/>
    </row>
    <row r="129" spans="1:11" ht="16" x14ac:dyDescent="0.2">
      <c r="A129"/>
      <c r="B129"/>
      <c r="C129"/>
      <c r="D129"/>
      <c r="E129"/>
      <c r="F129"/>
      <c r="G129"/>
      <c r="H129"/>
      <c r="I129"/>
      <c r="J129"/>
      <c r="K129"/>
    </row>
    <row r="130" spans="1:11" ht="16" x14ac:dyDescent="0.2">
      <c r="A130"/>
      <c r="B130"/>
      <c r="C130"/>
      <c r="D130"/>
      <c r="E130"/>
      <c r="F130"/>
      <c r="G130"/>
      <c r="H130"/>
      <c r="I130"/>
      <c r="J130"/>
      <c r="K130"/>
    </row>
    <row r="131" spans="1:11" ht="16" x14ac:dyDescent="0.2">
      <c r="A131"/>
      <c r="B131"/>
      <c r="C131"/>
      <c r="D131"/>
      <c r="E131"/>
      <c r="F131"/>
      <c r="G131"/>
      <c r="H131"/>
      <c r="I131"/>
      <c r="J131"/>
      <c r="K131"/>
    </row>
    <row r="132" spans="1:11" ht="16" x14ac:dyDescent="0.2">
      <c r="A132"/>
      <c r="B132"/>
      <c r="C132"/>
      <c r="D132"/>
      <c r="E132"/>
      <c r="F132"/>
      <c r="G132"/>
      <c r="H132"/>
      <c r="I132"/>
      <c r="J132"/>
      <c r="K132"/>
    </row>
    <row r="133" spans="1:11" ht="16" x14ac:dyDescent="0.2">
      <c r="A133"/>
      <c r="B133"/>
      <c r="C133"/>
      <c r="D133"/>
      <c r="E133"/>
      <c r="F133"/>
      <c r="G133"/>
      <c r="H133"/>
      <c r="I133"/>
      <c r="J133"/>
      <c r="K133"/>
    </row>
    <row r="134" spans="1:11" ht="16" x14ac:dyDescent="0.2">
      <c r="A134"/>
      <c r="B134"/>
      <c r="C134"/>
      <c r="D134"/>
      <c r="E134"/>
      <c r="F134"/>
      <c r="G134"/>
      <c r="H134"/>
      <c r="I134"/>
      <c r="J134"/>
      <c r="K134"/>
    </row>
    <row r="135" spans="1:11" ht="16" x14ac:dyDescent="0.2">
      <c r="A135"/>
      <c r="B135"/>
      <c r="C135"/>
      <c r="D135"/>
      <c r="E135"/>
      <c r="F135"/>
      <c r="G135"/>
      <c r="H135"/>
      <c r="I135"/>
      <c r="J135"/>
      <c r="K135"/>
    </row>
    <row r="136" spans="1:11" ht="16" x14ac:dyDescent="0.2">
      <c r="A136"/>
      <c r="B136"/>
      <c r="C136"/>
      <c r="D136"/>
      <c r="E136"/>
      <c r="F136"/>
      <c r="G136"/>
      <c r="H136"/>
      <c r="I136"/>
      <c r="J136"/>
      <c r="K136"/>
    </row>
    <row r="137" spans="1:11" ht="16" x14ac:dyDescent="0.2">
      <c r="A137"/>
      <c r="B137"/>
      <c r="C137"/>
      <c r="D137"/>
      <c r="E137"/>
      <c r="F137"/>
      <c r="G137"/>
      <c r="H137"/>
      <c r="I137"/>
      <c r="J137"/>
      <c r="K137"/>
    </row>
    <row r="138" spans="1:11" ht="16" x14ac:dyDescent="0.2">
      <c r="A138"/>
      <c r="B138"/>
      <c r="C138"/>
      <c r="D138"/>
      <c r="E138"/>
      <c r="F138"/>
      <c r="G138"/>
      <c r="H138"/>
      <c r="I138"/>
      <c r="J138"/>
      <c r="K138"/>
    </row>
    <row r="139" spans="1:11" ht="16" x14ac:dyDescent="0.2">
      <c r="A139"/>
      <c r="B139"/>
      <c r="C139"/>
      <c r="D139"/>
      <c r="E139"/>
      <c r="F139"/>
      <c r="G139"/>
      <c r="H139"/>
      <c r="I139"/>
      <c r="J139"/>
      <c r="K139"/>
    </row>
    <row r="140" spans="1:11" ht="16" x14ac:dyDescent="0.2">
      <c r="A140"/>
      <c r="B140"/>
      <c r="C140"/>
      <c r="D140"/>
      <c r="E140"/>
      <c r="F140"/>
      <c r="G140"/>
      <c r="H140"/>
      <c r="I140"/>
      <c r="J140"/>
      <c r="K140"/>
    </row>
    <row r="141" spans="1:11" ht="16" x14ac:dyDescent="0.2">
      <c r="A141"/>
      <c r="B141"/>
      <c r="C141"/>
      <c r="D141"/>
      <c r="E141"/>
      <c r="F141"/>
      <c r="G141"/>
      <c r="H141"/>
      <c r="I141"/>
      <c r="J141"/>
      <c r="K141"/>
    </row>
    <row r="142" spans="1:11" ht="16" x14ac:dyDescent="0.2">
      <c r="A142"/>
      <c r="B142"/>
      <c r="C142"/>
      <c r="D142"/>
      <c r="E142"/>
      <c r="F142"/>
      <c r="G142"/>
      <c r="H142"/>
      <c r="I142"/>
      <c r="J142"/>
      <c r="K142"/>
    </row>
    <row r="143" spans="1:11" ht="16" x14ac:dyDescent="0.2">
      <c r="A143"/>
      <c r="B143"/>
      <c r="C143"/>
      <c r="D143"/>
      <c r="E143"/>
      <c r="F143"/>
      <c r="G143"/>
      <c r="H143"/>
      <c r="I143"/>
      <c r="J143"/>
      <c r="K143"/>
    </row>
    <row r="144" spans="1:11" ht="16" x14ac:dyDescent="0.2">
      <c r="A144"/>
      <c r="B144"/>
      <c r="C144"/>
      <c r="D144"/>
      <c r="E144"/>
      <c r="F144"/>
      <c r="G144"/>
      <c r="H144"/>
      <c r="I144"/>
      <c r="J144"/>
      <c r="K144"/>
    </row>
    <row r="145" spans="1:11" ht="16" x14ac:dyDescent="0.2">
      <c r="A145"/>
      <c r="B145"/>
      <c r="C145"/>
      <c r="D145"/>
      <c r="E145"/>
      <c r="F145"/>
      <c r="G145"/>
      <c r="H145"/>
      <c r="I145"/>
      <c r="J145"/>
      <c r="K145"/>
    </row>
    <row r="146" spans="1:11" ht="16" x14ac:dyDescent="0.2">
      <c r="A146"/>
      <c r="B146"/>
      <c r="C146"/>
      <c r="D146"/>
      <c r="E146"/>
      <c r="F146"/>
      <c r="G146"/>
      <c r="H146"/>
      <c r="I146"/>
      <c r="J146"/>
      <c r="K146"/>
    </row>
    <row r="147" spans="1:11" ht="16" x14ac:dyDescent="0.2">
      <c r="A147"/>
      <c r="B147"/>
      <c r="C147"/>
      <c r="D147"/>
      <c r="E147"/>
      <c r="F147"/>
      <c r="G147"/>
      <c r="H147"/>
      <c r="I147"/>
      <c r="J147"/>
      <c r="K147"/>
    </row>
    <row r="148" spans="1:11" ht="16" x14ac:dyDescent="0.2">
      <c r="A148"/>
      <c r="B148"/>
      <c r="C148"/>
      <c r="D148"/>
      <c r="E148"/>
      <c r="F148"/>
      <c r="G148"/>
      <c r="H148"/>
      <c r="I148"/>
      <c r="J148"/>
      <c r="K148"/>
    </row>
    <row r="149" spans="1:11" ht="16" x14ac:dyDescent="0.2">
      <c r="A149"/>
      <c r="B149"/>
      <c r="C149"/>
      <c r="D149"/>
      <c r="E149"/>
      <c r="F149"/>
      <c r="G149"/>
      <c r="H149"/>
      <c r="I149"/>
      <c r="J149"/>
      <c r="K149"/>
    </row>
    <row r="150" spans="1:11" ht="16" x14ac:dyDescent="0.2">
      <c r="A150"/>
      <c r="B150"/>
      <c r="C150"/>
      <c r="D150"/>
      <c r="E150"/>
      <c r="F150"/>
      <c r="G150"/>
      <c r="H150"/>
      <c r="I150"/>
      <c r="J150"/>
      <c r="K150"/>
    </row>
    <row r="151" spans="1:11" ht="16" x14ac:dyDescent="0.2">
      <c r="A151"/>
      <c r="B151"/>
      <c r="C151"/>
      <c r="D151"/>
      <c r="E151"/>
      <c r="F151"/>
      <c r="G151"/>
      <c r="H151"/>
      <c r="I151"/>
      <c r="J151"/>
      <c r="K151"/>
    </row>
    <row r="152" spans="1:11" ht="16" x14ac:dyDescent="0.2">
      <c r="A152"/>
      <c r="B152"/>
      <c r="C152"/>
      <c r="D152"/>
      <c r="E152"/>
      <c r="F152"/>
      <c r="G152"/>
      <c r="H152"/>
      <c r="I152"/>
      <c r="J152"/>
      <c r="K152"/>
    </row>
    <row r="153" spans="1:11" ht="16" x14ac:dyDescent="0.2">
      <c r="A153"/>
      <c r="B153"/>
      <c r="C153"/>
      <c r="D153"/>
      <c r="E153"/>
      <c r="F153"/>
      <c r="G153"/>
      <c r="H153"/>
      <c r="I153"/>
      <c r="J153"/>
      <c r="K153"/>
    </row>
    <row r="154" spans="1:11" ht="16" x14ac:dyDescent="0.2">
      <c r="A154"/>
      <c r="B154"/>
      <c r="C154"/>
      <c r="D154"/>
      <c r="E154"/>
      <c r="F154"/>
      <c r="G154"/>
      <c r="H154"/>
      <c r="I154"/>
      <c r="J154"/>
      <c r="K154"/>
    </row>
    <row r="155" spans="1:11" ht="16" x14ac:dyDescent="0.2">
      <c r="A155"/>
      <c r="B155"/>
      <c r="C155"/>
      <c r="D155"/>
      <c r="E155"/>
      <c r="F155"/>
      <c r="G155"/>
      <c r="H155"/>
      <c r="I155"/>
      <c r="J155"/>
      <c r="K155"/>
    </row>
    <row r="156" spans="1:11" ht="16" x14ac:dyDescent="0.2">
      <c r="A156"/>
      <c r="B156"/>
      <c r="C156"/>
      <c r="D156"/>
      <c r="E156"/>
      <c r="F156"/>
      <c r="G156"/>
      <c r="H156"/>
      <c r="I156"/>
      <c r="J156"/>
      <c r="K156"/>
    </row>
    <row r="157" spans="1:11" ht="16" x14ac:dyDescent="0.2">
      <c r="A157"/>
      <c r="B157"/>
      <c r="C157"/>
      <c r="D157"/>
      <c r="E157"/>
      <c r="F157"/>
      <c r="G157"/>
      <c r="H157"/>
      <c r="I157"/>
      <c r="J157"/>
      <c r="K157"/>
    </row>
    <row r="158" spans="1:11" ht="16" x14ac:dyDescent="0.2">
      <c r="A158"/>
      <c r="B158"/>
      <c r="C158"/>
      <c r="D158"/>
      <c r="E158"/>
      <c r="F158"/>
      <c r="G158"/>
      <c r="H158"/>
      <c r="I158"/>
      <c r="J158"/>
      <c r="K158"/>
    </row>
    <row r="159" spans="1:11" ht="16" x14ac:dyDescent="0.2">
      <c r="A159"/>
      <c r="B159"/>
      <c r="C159"/>
      <c r="D159"/>
      <c r="E159"/>
      <c r="F159"/>
      <c r="G159"/>
      <c r="H159"/>
      <c r="I159"/>
      <c r="J159"/>
      <c r="K159"/>
    </row>
    <row r="160" spans="1:11" ht="16" x14ac:dyDescent="0.2">
      <c r="A160"/>
      <c r="B160"/>
      <c r="C160"/>
      <c r="D160"/>
      <c r="E160"/>
      <c r="F160"/>
      <c r="G160"/>
      <c r="H160"/>
      <c r="I160"/>
      <c r="J160"/>
      <c r="K160"/>
    </row>
    <row r="161" spans="1:11" ht="16" x14ac:dyDescent="0.2">
      <c r="A161"/>
      <c r="B161"/>
      <c r="C161"/>
      <c r="D161"/>
      <c r="E161"/>
      <c r="F161"/>
      <c r="G161"/>
      <c r="H161"/>
      <c r="I161"/>
      <c r="J161"/>
      <c r="K161"/>
    </row>
    <row r="162" spans="1:11" ht="16" x14ac:dyDescent="0.2">
      <c r="A162"/>
      <c r="B162"/>
      <c r="C162"/>
      <c r="D162"/>
      <c r="E162"/>
      <c r="F162"/>
      <c r="G162"/>
      <c r="H162"/>
      <c r="I162"/>
      <c r="J162"/>
      <c r="K162"/>
    </row>
    <row r="163" spans="1:11" ht="16" x14ac:dyDescent="0.2">
      <c r="A163"/>
      <c r="B163"/>
      <c r="C163"/>
      <c r="D163"/>
      <c r="E163"/>
      <c r="F163"/>
      <c r="G163"/>
      <c r="H163"/>
      <c r="I163"/>
      <c r="J163"/>
      <c r="K163"/>
    </row>
    <row r="164" spans="1:11" ht="16" x14ac:dyDescent="0.2">
      <c r="A164"/>
      <c r="B164"/>
      <c r="C164"/>
      <c r="D164"/>
      <c r="E164"/>
      <c r="F164"/>
      <c r="G164"/>
      <c r="H164"/>
      <c r="I164"/>
      <c r="J164"/>
      <c r="K164"/>
    </row>
    <row r="165" spans="1:11" ht="16" x14ac:dyDescent="0.2">
      <c r="A165"/>
      <c r="B165"/>
      <c r="C165"/>
      <c r="D165"/>
      <c r="E165"/>
      <c r="F165"/>
      <c r="G165"/>
      <c r="H165"/>
      <c r="I165"/>
      <c r="J165"/>
      <c r="K165"/>
    </row>
    <row r="166" spans="1:11" ht="16" x14ac:dyDescent="0.2">
      <c r="A166"/>
      <c r="B166"/>
      <c r="C166"/>
      <c r="D166"/>
      <c r="E166"/>
      <c r="F166"/>
      <c r="G166"/>
      <c r="H166"/>
      <c r="I166"/>
      <c r="J166"/>
      <c r="K166"/>
    </row>
    <row r="167" spans="1:11" ht="16" x14ac:dyDescent="0.2">
      <c r="A167"/>
      <c r="B167"/>
      <c r="C167"/>
      <c r="D167"/>
      <c r="E167"/>
      <c r="F167"/>
      <c r="G167"/>
      <c r="H167"/>
      <c r="I167"/>
      <c r="J167"/>
      <c r="K167"/>
    </row>
    <row r="168" spans="1:11" ht="16" x14ac:dyDescent="0.2">
      <c r="A168"/>
      <c r="B168"/>
      <c r="C168"/>
      <c r="D168"/>
      <c r="E168"/>
      <c r="F168"/>
      <c r="G168"/>
      <c r="H168"/>
      <c r="I168"/>
      <c r="J168"/>
      <c r="K168"/>
    </row>
    <row r="169" spans="1:11" ht="16" x14ac:dyDescent="0.2">
      <c r="A169"/>
      <c r="B169"/>
      <c r="C169"/>
      <c r="D169"/>
      <c r="E169"/>
      <c r="F169"/>
      <c r="G169"/>
      <c r="H169"/>
      <c r="I169"/>
      <c r="J169"/>
      <c r="K169"/>
    </row>
    <row r="170" spans="1:11" ht="16" x14ac:dyDescent="0.2">
      <c r="A170"/>
      <c r="B170"/>
      <c r="C170"/>
      <c r="D170"/>
      <c r="E170"/>
      <c r="F170"/>
      <c r="G170"/>
      <c r="H170"/>
      <c r="I170"/>
      <c r="J170"/>
      <c r="K170"/>
    </row>
    <row r="171" spans="1:11" ht="16" x14ac:dyDescent="0.2">
      <c r="A171"/>
      <c r="B171"/>
      <c r="C171"/>
      <c r="D171"/>
      <c r="E171"/>
      <c r="F171"/>
      <c r="G171"/>
      <c r="H171"/>
      <c r="I171"/>
      <c r="J171"/>
      <c r="K171"/>
    </row>
    <row r="172" spans="1:11" ht="16" x14ac:dyDescent="0.2">
      <c r="A172"/>
      <c r="B172"/>
      <c r="C172"/>
      <c r="D172"/>
      <c r="E172"/>
      <c r="F172"/>
      <c r="G172"/>
      <c r="H172"/>
      <c r="I172"/>
      <c r="J172"/>
      <c r="K172"/>
    </row>
    <row r="173" spans="1:11" ht="16" x14ac:dyDescent="0.2">
      <c r="A173"/>
      <c r="B173"/>
      <c r="C173"/>
      <c r="D173"/>
      <c r="E173"/>
      <c r="F173"/>
      <c r="G173"/>
      <c r="H173"/>
      <c r="I173"/>
      <c r="J173"/>
      <c r="K173"/>
    </row>
    <row r="174" spans="1:11" ht="16" x14ac:dyDescent="0.2">
      <c r="A174"/>
      <c r="B174"/>
      <c r="C174"/>
      <c r="D174"/>
      <c r="E174"/>
      <c r="F174"/>
      <c r="G174"/>
      <c r="H174"/>
      <c r="I174"/>
      <c r="J174"/>
      <c r="K174"/>
    </row>
    <row r="175" spans="1:11" ht="16" x14ac:dyDescent="0.2">
      <c r="A175"/>
      <c r="B175"/>
      <c r="C175"/>
      <c r="D175"/>
      <c r="E175"/>
      <c r="F175"/>
      <c r="G175"/>
      <c r="H175"/>
      <c r="I175"/>
      <c r="J175"/>
      <c r="K175"/>
    </row>
    <row r="176" spans="1:11" ht="16" x14ac:dyDescent="0.2">
      <c r="A176"/>
      <c r="B176"/>
      <c r="C176"/>
      <c r="D176"/>
      <c r="E176"/>
      <c r="F176"/>
      <c r="G176"/>
      <c r="H176"/>
      <c r="I176"/>
      <c r="J176"/>
      <c r="K176"/>
    </row>
    <row r="177" spans="1:11" ht="16" x14ac:dyDescent="0.2">
      <c r="A177"/>
      <c r="B177"/>
      <c r="C177"/>
      <c r="D177"/>
      <c r="E177"/>
      <c r="F177"/>
      <c r="G177"/>
      <c r="H177"/>
      <c r="I177"/>
      <c r="J177"/>
      <c r="K177"/>
    </row>
    <row r="178" spans="1:11" ht="16" x14ac:dyDescent="0.2">
      <c r="A178"/>
      <c r="B178"/>
      <c r="C178"/>
      <c r="D178"/>
      <c r="E178"/>
      <c r="F178"/>
      <c r="G178"/>
      <c r="H178"/>
      <c r="I178"/>
      <c r="J178"/>
      <c r="K178"/>
    </row>
    <row r="179" spans="1:11" ht="16" x14ac:dyDescent="0.2">
      <c r="A179"/>
      <c r="B179"/>
      <c r="C179"/>
      <c r="D179"/>
      <c r="E179"/>
      <c r="F179"/>
      <c r="G179"/>
      <c r="H179"/>
      <c r="I179"/>
      <c r="J179"/>
      <c r="K179"/>
    </row>
    <row r="180" spans="1:11" ht="16" x14ac:dyDescent="0.2">
      <c r="A180"/>
      <c r="B180"/>
      <c r="C180"/>
      <c r="D180"/>
      <c r="E180"/>
      <c r="F180"/>
      <c r="G180"/>
      <c r="H180"/>
      <c r="I180"/>
      <c r="J180"/>
      <c r="K180"/>
    </row>
    <row r="181" spans="1:11" ht="16" x14ac:dyDescent="0.2">
      <c r="A181"/>
      <c r="B181"/>
      <c r="C181"/>
      <c r="D181"/>
      <c r="E181"/>
      <c r="F181"/>
      <c r="G181"/>
      <c r="H181"/>
      <c r="I181"/>
      <c r="J181"/>
      <c r="K181"/>
    </row>
    <row r="182" spans="1:11" ht="16" x14ac:dyDescent="0.2">
      <c r="A182"/>
      <c r="B182"/>
      <c r="C182"/>
      <c r="D182"/>
      <c r="E182"/>
      <c r="F182"/>
      <c r="G182"/>
      <c r="H182"/>
      <c r="I182"/>
      <c r="J182"/>
      <c r="K182"/>
    </row>
    <row r="183" spans="1:11" ht="16" x14ac:dyDescent="0.2">
      <c r="A183"/>
      <c r="B183"/>
      <c r="C183"/>
      <c r="D183"/>
      <c r="E183"/>
      <c r="F183"/>
      <c r="G183"/>
      <c r="H183"/>
      <c r="I183"/>
      <c r="J183"/>
      <c r="K183"/>
    </row>
    <row r="184" spans="1:11" ht="16" x14ac:dyDescent="0.2">
      <c r="A184"/>
      <c r="B184"/>
      <c r="C184"/>
      <c r="D184"/>
      <c r="E184"/>
      <c r="F184"/>
      <c r="G184"/>
      <c r="H184"/>
      <c r="I184"/>
      <c r="J184"/>
      <c r="K184"/>
    </row>
    <row r="185" spans="1:11" ht="16" x14ac:dyDescent="0.2">
      <c r="A185"/>
      <c r="B185"/>
      <c r="C185"/>
      <c r="D185"/>
      <c r="E185"/>
      <c r="F185"/>
      <c r="G185"/>
      <c r="H185"/>
      <c r="I185"/>
      <c r="J185"/>
      <c r="K185"/>
    </row>
    <row r="186" spans="1:11" ht="16" x14ac:dyDescent="0.2">
      <c r="A186"/>
      <c r="B186"/>
      <c r="C186"/>
      <c r="D186"/>
      <c r="E186"/>
      <c r="F186"/>
      <c r="G186"/>
      <c r="H186"/>
      <c r="I186"/>
      <c r="J186"/>
      <c r="K186"/>
    </row>
    <row r="187" spans="1:11" ht="16" x14ac:dyDescent="0.2">
      <c r="A187"/>
      <c r="B187"/>
      <c r="C187"/>
      <c r="D187"/>
      <c r="E187"/>
      <c r="F187"/>
      <c r="G187"/>
      <c r="H187"/>
      <c r="I187"/>
      <c r="J187"/>
      <c r="K187"/>
    </row>
    <row r="188" spans="1:11" ht="16" x14ac:dyDescent="0.2">
      <c r="A188"/>
      <c r="B188"/>
      <c r="C188"/>
      <c r="D188"/>
      <c r="E188"/>
      <c r="F188"/>
      <c r="G188"/>
      <c r="H188"/>
      <c r="I188"/>
      <c r="J188"/>
      <c r="K188"/>
    </row>
    <row r="189" spans="1:11" ht="16" x14ac:dyDescent="0.2">
      <c r="A189"/>
      <c r="B189"/>
      <c r="C189"/>
      <c r="D189"/>
      <c r="E189"/>
      <c r="F189"/>
      <c r="G189"/>
      <c r="H189"/>
      <c r="I189"/>
      <c r="J189"/>
      <c r="K189"/>
    </row>
    <row r="190" spans="1:11" ht="16" x14ac:dyDescent="0.2">
      <c r="A190"/>
      <c r="B190"/>
      <c r="C190"/>
      <c r="D190"/>
      <c r="E190"/>
      <c r="F190"/>
      <c r="G190"/>
      <c r="H190"/>
      <c r="I190"/>
      <c r="J190"/>
      <c r="K190"/>
    </row>
    <row r="191" spans="1:11" ht="16" x14ac:dyDescent="0.2">
      <c r="A191"/>
      <c r="B191"/>
      <c r="C191"/>
      <c r="D191"/>
      <c r="E191"/>
      <c r="F191"/>
      <c r="G191"/>
      <c r="H191"/>
      <c r="I191"/>
      <c r="J191"/>
      <c r="K191"/>
    </row>
    <row r="192" spans="1:11" ht="16" x14ac:dyDescent="0.2">
      <c r="A192"/>
      <c r="B192"/>
      <c r="C192"/>
      <c r="D192"/>
      <c r="E192"/>
      <c r="F192"/>
      <c r="G192"/>
      <c r="H192"/>
      <c r="I192"/>
      <c r="J192"/>
      <c r="K192"/>
    </row>
    <row r="193" spans="1:11" ht="16" x14ac:dyDescent="0.2">
      <c r="A193"/>
      <c r="B193"/>
      <c r="C193"/>
      <c r="D193"/>
      <c r="E193"/>
      <c r="F193"/>
      <c r="G193"/>
      <c r="H193"/>
      <c r="I193"/>
      <c r="J193"/>
      <c r="K193"/>
    </row>
    <row r="194" spans="1:11" ht="16" x14ac:dyDescent="0.2">
      <c r="A194"/>
      <c r="B194"/>
      <c r="C194"/>
      <c r="D194"/>
      <c r="E194"/>
      <c r="F194"/>
      <c r="G194"/>
      <c r="H194"/>
      <c r="I194"/>
      <c r="J194"/>
      <c r="K194"/>
    </row>
    <row r="195" spans="1:11" ht="16" x14ac:dyDescent="0.2">
      <c r="A195"/>
      <c r="B195"/>
      <c r="C195"/>
      <c r="D195"/>
      <c r="E195"/>
      <c r="F195"/>
      <c r="G195"/>
      <c r="H195"/>
      <c r="I195"/>
      <c r="J195"/>
      <c r="K195"/>
    </row>
    <row r="196" spans="1:11" ht="16" x14ac:dyDescent="0.2">
      <c r="A196"/>
      <c r="B196"/>
      <c r="C196"/>
      <c r="D196"/>
      <c r="E196"/>
      <c r="F196"/>
      <c r="G196"/>
      <c r="H196"/>
      <c r="I196"/>
      <c r="J196"/>
      <c r="K196"/>
    </row>
    <row r="197" spans="1:11" ht="16" x14ac:dyDescent="0.2">
      <c r="A197"/>
      <c r="B197"/>
      <c r="C197"/>
      <c r="D197"/>
      <c r="E197"/>
      <c r="F197"/>
      <c r="G197"/>
      <c r="H197"/>
      <c r="I197"/>
      <c r="J197"/>
      <c r="K197"/>
    </row>
    <row r="198" spans="1:11" ht="16" x14ac:dyDescent="0.2">
      <c r="A198"/>
      <c r="B198"/>
      <c r="C198"/>
      <c r="D198"/>
      <c r="E198"/>
      <c r="F198"/>
      <c r="G198"/>
      <c r="H198"/>
      <c r="I198"/>
      <c r="J198"/>
      <c r="K198"/>
    </row>
    <row r="199" spans="1:11" ht="16" x14ac:dyDescent="0.2">
      <c r="A199"/>
      <c r="B199"/>
      <c r="C199"/>
      <c r="D199"/>
      <c r="E199"/>
      <c r="F199"/>
      <c r="G199"/>
      <c r="H199"/>
      <c r="I199"/>
      <c r="J199"/>
      <c r="K199"/>
    </row>
    <row r="200" spans="1:11" ht="16" x14ac:dyDescent="0.2">
      <c r="A200"/>
      <c r="B200"/>
      <c r="C200"/>
      <c r="D200"/>
      <c r="E200"/>
      <c r="F200"/>
      <c r="G200"/>
      <c r="H200"/>
      <c r="I200"/>
      <c r="J200"/>
      <c r="K200"/>
    </row>
    <row r="201" spans="1:11" ht="16" x14ac:dyDescent="0.2">
      <c r="A201"/>
      <c r="B201"/>
      <c r="C201"/>
      <c r="D201"/>
      <c r="E201"/>
      <c r="F201"/>
      <c r="G201"/>
      <c r="H201"/>
      <c r="I201"/>
      <c r="J201"/>
      <c r="K201"/>
    </row>
    <row r="202" spans="1:11" ht="16" x14ac:dyDescent="0.2">
      <c r="A202"/>
      <c r="B202"/>
      <c r="C202"/>
      <c r="D202"/>
      <c r="E202"/>
      <c r="F202"/>
      <c r="G202"/>
      <c r="H202"/>
      <c r="I202"/>
      <c r="J202"/>
      <c r="K202"/>
    </row>
    <row r="203" spans="1:11" ht="16" x14ac:dyDescent="0.2">
      <c r="A203"/>
      <c r="B203"/>
      <c r="C203"/>
      <c r="D203"/>
      <c r="E203"/>
      <c r="F203"/>
      <c r="G203"/>
      <c r="H203"/>
      <c r="I203"/>
      <c r="J203"/>
      <c r="K203"/>
    </row>
    <row r="204" spans="1:11" ht="16" x14ac:dyDescent="0.2">
      <c r="A204"/>
      <c r="B204"/>
      <c r="C204"/>
      <c r="D204"/>
      <c r="E204"/>
      <c r="F204"/>
      <c r="G204"/>
      <c r="H204"/>
      <c r="I204"/>
      <c r="J204"/>
      <c r="K204"/>
    </row>
    <row r="205" spans="1:11" ht="16" x14ac:dyDescent="0.2">
      <c r="A205"/>
      <c r="B205"/>
      <c r="C205"/>
      <c r="D205"/>
      <c r="E205"/>
      <c r="F205"/>
      <c r="G205"/>
      <c r="H205"/>
      <c r="I205"/>
      <c r="J205"/>
      <c r="K205"/>
    </row>
    <row r="206" spans="1:11" ht="16" x14ac:dyDescent="0.2">
      <c r="A206"/>
      <c r="B206"/>
      <c r="C206"/>
      <c r="D206"/>
      <c r="E206"/>
      <c r="F206"/>
      <c r="G206"/>
      <c r="H206"/>
      <c r="I206"/>
      <c r="J206"/>
      <c r="K206"/>
    </row>
    <row r="207" spans="1:11" ht="16" x14ac:dyDescent="0.2">
      <c r="A207"/>
      <c r="B207"/>
      <c r="C207"/>
      <c r="D207"/>
      <c r="E207"/>
      <c r="F207"/>
      <c r="G207"/>
      <c r="H207"/>
      <c r="I207"/>
      <c r="J207"/>
      <c r="K207"/>
    </row>
    <row r="208" spans="1:11" ht="16" x14ac:dyDescent="0.2">
      <c r="A208"/>
      <c r="B208"/>
      <c r="C208"/>
      <c r="D208"/>
      <c r="E208"/>
      <c r="F208"/>
      <c r="G208"/>
      <c r="H208"/>
      <c r="I208"/>
      <c r="J208"/>
      <c r="K208"/>
    </row>
    <row r="209" spans="1:11" ht="16" x14ac:dyDescent="0.2">
      <c r="A209"/>
      <c r="B209"/>
      <c r="C209"/>
      <c r="D209"/>
      <c r="E209"/>
      <c r="F209"/>
      <c r="G209"/>
      <c r="H209"/>
      <c r="I209"/>
      <c r="J209"/>
      <c r="K209"/>
    </row>
    <row r="210" spans="1:11" ht="16" x14ac:dyDescent="0.2">
      <c r="A210"/>
      <c r="B210"/>
      <c r="C210"/>
      <c r="D210"/>
      <c r="E210"/>
      <c r="F210"/>
      <c r="G210"/>
      <c r="H210"/>
      <c r="I210"/>
      <c r="J210"/>
      <c r="K210"/>
    </row>
    <row r="211" spans="1:11" ht="16" x14ac:dyDescent="0.2">
      <c r="A211"/>
      <c r="B211"/>
      <c r="C211"/>
      <c r="D211"/>
      <c r="E211"/>
      <c r="F211"/>
      <c r="G211"/>
      <c r="H211"/>
      <c r="I211"/>
      <c r="J211"/>
      <c r="K211"/>
    </row>
    <row r="212" spans="1:11" ht="16" x14ac:dyDescent="0.2">
      <c r="A212"/>
      <c r="B212"/>
      <c r="C212"/>
      <c r="D212"/>
      <c r="E212"/>
      <c r="F212"/>
      <c r="G212"/>
      <c r="H212"/>
      <c r="I212"/>
      <c r="J212"/>
      <c r="K212"/>
    </row>
    <row r="213" spans="1:11" ht="16" x14ac:dyDescent="0.2">
      <c r="A213"/>
      <c r="B213"/>
      <c r="C213"/>
      <c r="D213"/>
      <c r="E213"/>
      <c r="F213"/>
      <c r="G213"/>
      <c r="H213"/>
      <c r="I213"/>
      <c r="J213"/>
      <c r="K213"/>
    </row>
    <row r="214" spans="1:11" ht="16" x14ac:dyDescent="0.2">
      <c r="A214"/>
      <c r="B214"/>
      <c r="C214"/>
      <c r="D214"/>
      <c r="E214"/>
      <c r="F214"/>
      <c r="G214"/>
      <c r="H214"/>
      <c r="I214"/>
      <c r="J214"/>
      <c r="K214"/>
    </row>
    <row r="215" spans="1:11" ht="16" x14ac:dyDescent="0.2">
      <c r="A215"/>
      <c r="B215"/>
      <c r="C215"/>
      <c r="D215"/>
      <c r="E215"/>
      <c r="F215"/>
      <c r="G215"/>
      <c r="H215"/>
      <c r="I215"/>
      <c r="J215"/>
      <c r="K215"/>
    </row>
    <row r="216" spans="1:11" ht="16" x14ac:dyDescent="0.2">
      <c r="A216"/>
      <c r="B216"/>
      <c r="C216"/>
      <c r="D216"/>
      <c r="E216"/>
      <c r="F216"/>
      <c r="G216"/>
      <c r="H216"/>
      <c r="I216"/>
      <c r="J216"/>
      <c r="K216"/>
    </row>
    <row r="217" spans="1:11" ht="16" x14ac:dyDescent="0.2">
      <c r="A217"/>
      <c r="B217"/>
      <c r="C217"/>
      <c r="D217"/>
      <c r="E217"/>
      <c r="F217"/>
      <c r="G217"/>
      <c r="H217"/>
      <c r="I217"/>
      <c r="J217"/>
      <c r="K217"/>
    </row>
    <row r="218" spans="1:11" ht="16" x14ac:dyDescent="0.2">
      <c r="A218"/>
      <c r="B218"/>
      <c r="C218"/>
      <c r="D218"/>
      <c r="E218"/>
      <c r="F218"/>
      <c r="G218"/>
      <c r="H218"/>
      <c r="I218"/>
      <c r="J218"/>
      <c r="K218"/>
    </row>
    <row r="219" spans="1:11" ht="16" x14ac:dyDescent="0.2">
      <c r="A219"/>
      <c r="B219"/>
      <c r="C219"/>
      <c r="D219"/>
      <c r="E219"/>
      <c r="F219"/>
      <c r="G219"/>
      <c r="H219"/>
      <c r="I219"/>
      <c r="J219"/>
      <c r="K219"/>
    </row>
    <row r="220" spans="1:11" ht="16" x14ac:dyDescent="0.2">
      <c r="A220"/>
      <c r="B220"/>
      <c r="C220"/>
      <c r="D220"/>
      <c r="E220"/>
      <c r="F220"/>
      <c r="G220"/>
      <c r="H220"/>
      <c r="I220"/>
      <c r="J220"/>
      <c r="K220"/>
    </row>
    <row r="221" spans="1:11" ht="16" x14ac:dyDescent="0.2">
      <c r="A221"/>
      <c r="B221"/>
      <c r="C221"/>
      <c r="D221"/>
      <c r="E221"/>
      <c r="F221"/>
      <c r="G221"/>
      <c r="H221"/>
      <c r="I221"/>
      <c r="J221"/>
      <c r="K221"/>
    </row>
    <row r="222" spans="1:11" ht="16" x14ac:dyDescent="0.2">
      <c r="A222"/>
      <c r="B222"/>
      <c r="C222"/>
      <c r="D222"/>
      <c r="E222"/>
      <c r="F222"/>
      <c r="G222"/>
      <c r="H222"/>
      <c r="I222"/>
      <c r="J222"/>
      <c r="K222"/>
    </row>
    <row r="223" spans="1:11" ht="16" x14ac:dyDescent="0.2">
      <c r="A223"/>
      <c r="B223"/>
      <c r="C223"/>
      <c r="D223"/>
      <c r="E223"/>
      <c r="F223"/>
      <c r="G223"/>
      <c r="H223"/>
      <c r="I223"/>
      <c r="J223"/>
      <c r="K223"/>
    </row>
    <row r="224" spans="1:11" ht="16" x14ac:dyDescent="0.2">
      <c r="A224"/>
      <c r="B224"/>
      <c r="C224"/>
      <c r="D224"/>
      <c r="E224"/>
      <c r="F224"/>
      <c r="G224"/>
      <c r="H224"/>
      <c r="I224"/>
      <c r="J224"/>
      <c r="K224"/>
    </row>
    <row r="225" spans="1:11" ht="16" x14ac:dyDescent="0.2">
      <c r="A225"/>
      <c r="B225"/>
      <c r="C225"/>
      <c r="D225"/>
      <c r="E225"/>
      <c r="F225"/>
      <c r="G225"/>
      <c r="H225"/>
      <c r="I225"/>
      <c r="J225"/>
      <c r="K225"/>
    </row>
    <row r="226" spans="1:11" ht="16" x14ac:dyDescent="0.2">
      <c r="A226"/>
      <c r="B226"/>
      <c r="C226"/>
      <c r="D226"/>
      <c r="E226"/>
      <c r="F226"/>
      <c r="G226"/>
      <c r="H226"/>
      <c r="I226"/>
      <c r="J226"/>
      <c r="K226"/>
    </row>
    <row r="227" spans="1:11" ht="16" x14ac:dyDescent="0.2">
      <c r="A227"/>
      <c r="B227"/>
      <c r="C227"/>
      <c r="D227"/>
      <c r="E227"/>
      <c r="F227"/>
      <c r="G227"/>
      <c r="H227"/>
      <c r="I227"/>
      <c r="J227"/>
      <c r="K227"/>
    </row>
    <row r="228" spans="1:11" ht="16" x14ac:dyDescent="0.2">
      <c r="A228"/>
      <c r="B228"/>
      <c r="C228"/>
      <c r="D228"/>
      <c r="E228"/>
      <c r="F228"/>
      <c r="G228"/>
      <c r="H228"/>
      <c r="I228"/>
      <c r="J228"/>
      <c r="K228"/>
    </row>
    <row r="229" spans="1:11" ht="16" x14ac:dyDescent="0.2">
      <c r="A229"/>
      <c r="B229"/>
      <c r="C229"/>
      <c r="D229"/>
      <c r="E229"/>
      <c r="F229"/>
      <c r="G229"/>
      <c r="H229"/>
      <c r="I229"/>
      <c r="J229"/>
      <c r="K229"/>
    </row>
    <row r="230" spans="1:11" ht="16" x14ac:dyDescent="0.2">
      <c r="A230"/>
      <c r="B230"/>
      <c r="C230"/>
      <c r="D230"/>
      <c r="E230"/>
      <c r="F230"/>
      <c r="G230"/>
      <c r="H230"/>
      <c r="I230"/>
      <c r="J230"/>
      <c r="K230"/>
    </row>
    <row r="231" spans="1:11" ht="16" x14ac:dyDescent="0.2">
      <c r="A231"/>
      <c r="B231"/>
      <c r="C231"/>
      <c r="D231"/>
      <c r="E231"/>
      <c r="F231"/>
      <c r="G231"/>
      <c r="H231"/>
      <c r="I231"/>
      <c r="J231"/>
      <c r="K231"/>
    </row>
    <row r="232" spans="1:11" ht="16" x14ac:dyDescent="0.2">
      <c r="A232"/>
      <c r="B232"/>
      <c r="C232"/>
      <c r="D232"/>
      <c r="E232"/>
      <c r="F232"/>
      <c r="G232"/>
      <c r="H232"/>
      <c r="I232"/>
      <c r="J232"/>
      <c r="K232"/>
    </row>
    <row r="233" spans="1:11" ht="16" x14ac:dyDescent="0.2">
      <c r="A233"/>
      <c r="B233"/>
      <c r="C233"/>
      <c r="D233"/>
      <c r="E233"/>
      <c r="F233"/>
      <c r="G233"/>
      <c r="H233"/>
      <c r="I233"/>
      <c r="J233"/>
      <c r="K233"/>
    </row>
    <row r="234" spans="1:11" ht="16" x14ac:dyDescent="0.2">
      <c r="A234"/>
      <c r="B234"/>
      <c r="C234"/>
      <c r="D234"/>
      <c r="E234"/>
      <c r="F234"/>
      <c r="G234"/>
      <c r="H234"/>
      <c r="I234"/>
      <c r="J234"/>
      <c r="K234"/>
    </row>
    <row r="235" spans="1:11" ht="16" x14ac:dyDescent="0.2">
      <c r="A235"/>
      <c r="B235"/>
      <c r="C235"/>
      <c r="D235"/>
      <c r="E235"/>
      <c r="F235"/>
      <c r="G235"/>
      <c r="H235"/>
      <c r="I235"/>
      <c r="J235"/>
      <c r="K235"/>
    </row>
    <row r="236" spans="1:11" ht="16" x14ac:dyDescent="0.2">
      <c r="A236"/>
      <c r="B236"/>
      <c r="C236"/>
      <c r="D236"/>
      <c r="E236"/>
      <c r="F236"/>
      <c r="G236"/>
      <c r="H236"/>
      <c r="I236"/>
      <c r="J236"/>
      <c r="K236"/>
    </row>
    <row r="237" spans="1:11" ht="16" x14ac:dyDescent="0.2">
      <c r="A237"/>
      <c r="B237"/>
      <c r="C237"/>
      <c r="D237"/>
      <c r="E237"/>
      <c r="F237"/>
      <c r="G237"/>
      <c r="H237"/>
      <c r="I237"/>
      <c r="J237"/>
      <c r="K237"/>
    </row>
    <row r="238" spans="1:11" ht="16" x14ac:dyDescent="0.2">
      <c r="A238"/>
      <c r="B238"/>
      <c r="C238"/>
      <c r="D238"/>
      <c r="E238"/>
      <c r="F238"/>
      <c r="G238"/>
      <c r="H238"/>
      <c r="I238"/>
      <c r="J238"/>
      <c r="K238"/>
    </row>
    <row r="239" spans="1:11" ht="16" x14ac:dyDescent="0.2">
      <c r="A239"/>
      <c r="B239"/>
      <c r="C239"/>
      <c r="D239"/>
      <c r="E239"/>
      <c r="F239"/>
      <c r="G239"/>
      <c r="H239"/>
      <c r="I239"/>
      <c r="J239"/>
      <c r="K239"/>
    </row>
    <row r="240" spans="1:11" ht="16" x14ac:dyDescent="0.2">
      <c r="A240"/>
      <c r="B240"/>
      <c r="C240"/>
      <c r="D240"/>
      <c r="E240"/>
      <c r="F240"/>
      <c r="G240"/>
      <c r="H240"/>
      <c r="I240"/>
      <c r="J240"/>
      <c r="K240"/>
    </row>
    <row r="241" spans="1:11" ht="16" x14ac:dyDescent="0.2">
      <c r="A241"/>
      <c r="B241"/>
      <c r="C241"/>
      <c r="D241"/>
      <c r="E241"/>
      <c r="F241"/>
      <c r="G241"/>
      <c r="H241"/>
      <c r="I241"/>
      <c r="J241"/>
      <c r="K241"/>
    </row>
    <row r="242" spans="1:11" ht="16" x14ac:dyDescent="0.2">
      <c r="A242"/>
      <c r="B242"/>
      <c r="C242"/>
      <c r="D242"/>
      <c r="E242"/>
      <c r="F242"/>
      <c r="G242"/>
      <c r="H242"/>
      <c r="I242"/>
      <c r="J242"/>
      <c r="K242"/>
    </row>
    <row r="243" spans="1:11" ht="16" x14ac:dyDescent="0.2">
      <c r="A243"/>
      <c r="B243"/>
      <c r="C243"/>
      <c r="D243"/>
      <c r="E243"/>
      <c r="F243"/>
      <c r="G243"/>
      <c r="H243"/>
      <c r="I243"/>
      <c r="J243"/>
      <c r="K243"/>
    </row>
    <row r="244" spans="1:11" ht="16" x14ac:dyDescent="0.2">
      <c r="A244"/>
      <c r="B244"/>
      <c r="C244"/>
      <c r="D244"/>
      <c r="E244"/>
      <c r="F244"/>
      <c r="G244"/>
      <c r="H244"/>
      <c r="I244"/>
      <c r="J244"/>
      <c r="K244"/>
    </row>
    <row r="245" spans="1:11" ht="16" x14ac:dyDescent="0.2">
      <c r="A245"/>
      <c r="B245"/>
      <c r="C245"/>
      <c r="D245"/>
      <c r="E245"/>
      <c r="F245"/>
      <c r="G245"/>
      <c r="H245"/>
      <c r="I245"/>
      <c r="J245"/>
      <c r="K245"/>
    </row>
    <row r="246" spans="1:11" ht="16" x14ac:dyDescent="0.2">
      <c r="A246"/>
      <c r="B246"/>
      <c r="C246"/>
      <c r="D246"/>
      <c r="E246"/>
      <c r="F246"/>
      <c r="G246"/>
      <c r="H246"/>
      <c r="I246"/>
      <c r="J246"/>
      <c r="K246"/>
    </row>
    <row r="247" spans="1:11" ht="16" x14ac:dyDescent="0.2">
      <c r="A247"/>
      <c r="B247"/>
      <c r="C247"/>
      <c r="D247"/>
      <c r="E247"/>
      <c r="F247"/>
      <c r="G247"/>
      <c r="H247"/>
      <c r="I247"/>
      <c r="J247"/>
      <c r="K247"/>
    </row>
    <row r="248" spans="1:11" ht="16" x14ac:dyDescent="0.2">
      <c r="A248"/>
      <c r="B248"/>
      <c r="C248"/>
      <c r="D248"/>
      <c r="E248"/>
      <c r="F248"/>
      <c r="G248"/>
      <c r="H248"/>
      <c r="I248"/>
      <c r="J248"/>
      <c r="K248"/>
    </row>
    <row r="249" spans="1:11" ht="16" x14ac:dyDescent="0.2">
      <c r="A249"/>
      <c r="B249"/>
      <c r="C249"/>
      <c r="D249"/>
      <c r="E249"/>
      <c r="F249"/>
      <c r="G249"/>
      <c r="H249"/>
      <c r="I249"/>
      <c r="J249"/>
      <c r="K249"/>
    </row>
    <row r="250" spans="1:11" ht="16" x14ac:dyDescent="0.2">
      <c r="A250"/>
      <c r="B250"/>
      <c r="C250"/>
      <c r="D250"/>
      <c r="E250"/>
      <c r="F250"/>
      <c r="G250"/>
      <c r="H250"/>
      <c r="I250"/>
      <c r="J250"/>
      <c r="K250"/>
    </row>
    <row r="251" spans="1:11" ht="16" x14ac:dyDescent="0.2">
      <c r="A251"/>
      <c r="B251"/>
      <c r="C251"/>
      <c r="D251"/>
      <c r="E251"/>
      <c r="F251"/>
      <c r="G251"/>
      <c r="H251"/>
      <c r="I251"/>
      <c r="J251"/>
      <c r="K251"/>
    </row>
    <row r="252" spans="1:11" ht="16" x14ac:dyDescent="0.2">
      <c r="A252"/>
      <c r="B252"/>
      <c r="C252"/>
      <c r="D252"/>
      <c r="E252"/>
      <c r="F252"/>
      <c r="G252"/>
      <c r="H252"/>
      <c r="I252"/>
      <c r="J252"/>
      <c r="K252"/>
    </row>
    <row r="253" spans="1:11" ht="16" x14ac:dyDescent="0.2">
      <c r="A253"/>
      <c r="B253"/>
      <c r="C253"/>
      <c r="D253"/>
      <c r="E253"/>
      <c r="F253"/>
      <c r="G253"/>
      <c r="H253"/>
      <c r="I253"/>
      <c r="J253"/>
      <c r="K253"/>
    </row>
    <row r="254" spans="1:11" ht="16" x14ac:dyDescent="0.2">
      <c r="A254"/>
      <c r="B254"/>
      <c r="C254"/>
      <c r="D254"/>
      <c r="E254"/>
      <c r="F254"/>
      <c r="G254"/>
      <c r="H254"/>
      <c r="I254"/>
      <c r="J254"/>
      <c r="K254"/>
    </row>
    <row r="255" spans="1:11" ht="16" x14ac:dyDescent="0.2">
      <c r="A255"/>
      <c r="B255"/>
      <c r="C255"/>
      <c r="D255"/>
      <c r="E255"/>
      <c r="F255"/>
      <c r="G255"/>
      <c r="H255"/>
      <c r="I255"/>
      <c r="J255"/>
      <c r="K255"/>
    </row>
    <row r="256" spans="1:11" ht="16" x14ac:dyDescent="0.2">
      <c r="A256"/>
      <c r="B256"/>
      <c r="C256"/>
      <c r="D256"/>
      <c r="E256"/>
      <c r="F256"/>
      <c r="G256"/>
      <c r="H256"/>
      <c r="I256"/>
      <c r="J256"/>
      <c r="K256"/>
    </row>
    <row r="257" spans="1:11" ht="16" x14ac:dyDescent="0.2">
      <c r="A257"/>
      <c r="B257"/>
      <c r="C257"/>
      <c r="D257"/>
      <c r="E257"/>
      <c r="F257"/>
      <c r="G257"/>
      <c r="H257"/>
      <c r="I257"/>
      <c r="J257"/>
      <c r="K257"/>
    </row>
    <row r="258" spans="1:11" ht="16" x14ac:dyDescent="0.2">
      <c r="A258"/>
      <c r="B258"/>
      <c r="C258"/>
      <c r="D258"/>
      <c r="E258"/>
      <c r="F258"/>
      <c r="G258"/>
      <c r="H258"/>
      <c r="I258"/>
      <c r="J258"/>
      <c r="K258"/>
    </row>
    <row r="259" spans="1:11" ht="16" x14ac:dyDescent="0.2">
      <c r="A259"/>
      <c r="B259"/>
      <c r="C259"/>
      <c r="D259"/>
      <c r="E259"/>
      <c r="F259"/>
      <c r="G259"/>
      <c r="H259"/>
      <c r="I259"/>
      <c r="J259"/>
      <c r="K259"/>
    </row>
    <row r="260" spans="1:11" ht="16" x14ac:dyDescent="0.2">
      <c r="A260"/>
      <c r="B260"/>
      <c r="C260"/>
      <c r="D260"/>
      <c r="E260"/>
      <c r="F260"/>
      <c r="G260"/>
      <c r="H260"/>
      <c r="I260"/>
      <c r="J260"/>
      <c r="K260"/>
    </row>
    <row r="261" spans="1:11" ht="16" x14ac:dyDescent="0.2">
      <c r="A261"/>
      <c r="B261"/>
      <c r="C261"/>
      <c r="D261"/>
      <c r="E261"/>
      <c r="F261"/>
      <c r="G261"/>
      <c r="H261"/>
      <c r="I261"/>
      <c r="J261"/>
      <c r="K261"/>
    </row>
    <row r="262" spans="1:11" ht="16" x14ac:dyDescent="0.2">
      <c r="A262"/>
      <c r="B262"/>
      <c r="C262"/>
      <c r="D262"/>
      <c r="E262"/>
      <c r="F262"/>
      <c r="G262"/>
      <c r="H262"/>
      <c r="I262"/>
      <c r="J262"/>
      <c r="K262"/>
    </row>
    <row r="263" spans="1:11" ht="16" x14ac:dyDescent="0.2">
      <c r="A263"/>
      <c r="B263"/>
      <c r="C263"/>
      <c r="D263"/>
      <c r="E263"/>
      <c r="F263"/>
      <c r="G263"/>
      <c r="H263"/>
      <c r="I263"/>
      <c r="J263"/>
      <c r="K263"/>
    </row>
    <row r="264" spans="1:11" ht="16" x14ac:dyDescent="0.2">
      <c r="A264"/>
      <c r="B264"/>
      <c r="C264"/>
      <c r="D264"/>
      <c r="E264"/>
      <c r="F264"/>
      <c r="G264"/>
      <c r="H264"/>
      <c r="I264"/>
      <c r="J264"/>
      <c r="K264"/>
    </row>
    <row r="265" spans="1:11" ht="16" x14ac:dyDescent="0.2">
      <c r="A265"/>
      <c r="B265"/>
      <c r="C265"/>
      <c r="D265"/>
      <c r="E265"/>
      <c r="F265"/>
      <c r="G265"/>
      <c r="H265"/>
      <c r="I265"/>
      <c r="J265"/>
      <c r="K265"/>
    </row>
    <row r="266" spans="1:11" ht="16" x14ac:dyDescent="0.2">
      <c r="A266"/>
      <c r="B266"/>
      <c r="C266"/>
      <c r="D266"/>
      <c r="E266"/>
      <c r="F266"/>
      <c r="G266"/>
      <c r="H266"/>
      <c r="I266"/>
      <c r="J266"/>
      <c r="K266"/>
    </row>
    <row r="267" spans="1:11" ht="16" x14ac:dyDescent="0.2">
      <c r="A267"/>
      <c r="B267"/>
      <c r="C267"/>
      <c r="D267"/>
      <c r="E267"/>
      <c r="F267"/>
      <c r="G267"/>
      <c r="H267"/>
      <c r="I267"/>
      <c r="J267"/>
      <c r="K267"/>
    </row>
    <row r="268" spans="1:11" ht="16" x14ac:dyDescent="0.2">
      <c r="A268"/>
      <c r="B268"/>
      <c r="C268"/>
      <c r="D268"/>
      <c r="E268"/>
      <c r="F268"/>
      <c r="G268"/>
      <c r="H268"/>
      <c r="I268"/>
      <c r="J268"/>
      <c r="K268"/>
    </row>
    <row r="269" spans="1:11" ht="16" x14ac:dyDescent="0.2">
      <c r="A269"/>
      <c r="B269"/>
      <c r="C269"/>
      <c r="D269"/>
      <c r="E269"/>
      <c r="F269"/>
      <c r="G269"/>
      <c r="H269"/>
      <c r="I269"/>
      <c r="J269"/>
      <c r="K269"/>
    </row>
    <row r="270" spans="1:11" ht="16" x14ac:dyDescent="0.2">
      <c r="A270"/>
      <c r="B270"/>
      <c r="C270"/>
      <c r="D270"/>
      <c r="E270"/>
      <c r="F270"/>
      <c r="G270"/>
      <c r="H270"/>
      <c r="I270"/>
      <c r="J270"/>
      <c r="K270"/>
    </row>
    <row r="271" spans="1:11" ht="16" x14ac:dyDescent="0.2">
      <c r="A271"/>
      <c r="B271"/>
      <c r="C271"/>
      <c r="D271"/>
      <c r="E271"/>
      <c r="F271"/>
      <c r="G271"/>
      <c r="H271"/>
      <c r="I271"/>
      <c r="J271"/>
      <c r="K271"/>
    </row>
    <row r="272" spans="1:11" ht="16" x14ac:dyDescent="0.2">
      <c r="A272"/>
      <c r="B272"/>
      <c r="C272"/>
      <c r="D272"/>
      <c r="E272"/>
      <c r="F272"/>
      <c r="G272"/>
      <c r="H272"/>
      <c r="I272"/>
      <c r="J272"/>
      <c r="K272"/>
    </row>
    <row r="273" spans="1:11" ht="16" x14ac:dyDescent="0.2">
      <c r="A273"/>
      <c r="B273"/>
      <c r="C273"/>
      <c r="D273"/>
      <c r="E273"/>
      <c r="F273"/>
      <c r="G273"/>
      <c r="H273"/>
      <c r="I273"/>
      <c r="J273"/>
      <c r="K273"/>
    </row>
    <row r="274" spans="1:11" ht="16" x14ac:dyDescent="0.2">
      <c r="A274"/>
      <c r="B274"/>
      <c r="C274"/>
      <c r="D274"/>
      <c r="E274"/>
      <c r="F274"/>
      <c r="G274"/>
      <c r="H274"/>
      <c r="I274"/>
      <c r="J274"/>
      <c r="K274"/>
    </row>
    <row r="275" spans="1:11" ht="16" x14ac:dyDescent="0.2">
      <c r="A275"/>
      <c r="B275"/>
      <c r="C275"/>
      <c r="D275"/>
      <c r="E275"/>
      <c r="F275"/>
      <c r="G275"/>
      <c r="H275"/>
      <c r="I275"/>
      <c r="J275"/>
      <c r="K275"/>
    </row>
    <row r="276" spans="1:11" ht="16" x14ac:dyDescent="0.2">
      <c r="A276"/>
      <c r="B276"/>
      <c r="C276"/>
      <c r="D276"/>
      <c r="E276"/>
      <c r="F276"/>
      <c r="G276"/>
      <c r="H276"/>
      <c r="I276"/>
      <c r="J276"/>
      <c r="K276"/>
    </row>
    <row r="277" spans="1:11" ht="16" x14ac:dyDescent="0.2">
      <c r="A277"/>
      <c r="B277"/>
      <c r="C277"/>
      <c r="D277"/>
      <c r="E277"/>
      <c r="F277"/>
      <c r="G277"/>
      <c r="H277"/>
      <c r="I277"/>
      <c r="J277"/>
      <c r="K277"/>
    </row>
    <row r="278" spans="1:11" ht="16" x14ac:dyDescent="0.2">
      <c r="A278"/>
      <c r="B278"/>
      <c r="C278"/>
      <c r="D278"/>
      <c r="E278"/>
      <c r="F278"/>
      <c r="G278"/>
      <c r="H278"/>
      <c r="I278"/>
      <c r="J278"/>
      <c r="K278"/>
    </row>
    <row r="279" spans="1:11" ht="16" x14ac:dyDescent="0.2">
      <c r="A279"/>
      <c r="B279"/>
      <c r="C279"/>
      <c r="D279"/>
      <c r="E279"/>
      <c r="F279"/>
      <c r="G279"/>
      <c r="H279"/>
      <c r="I279"/>
      <c r="J279"/>
      <c r="K279"/>
    </row>
    <row r="280" spans="1:11" ht="16" x14ac:dyDescent="0.2">
      <c r="A280"/>
      <c r="B280"/>
      <c r="C280"/>
      <c r="D280"/>
      <c r="E280"/>
      <c r="F280"/>
      <c r="G280"/>
      <c r="H280"/>
      <c r="I280"/>
      <c r="J280"/>
      <c r="K280"/>
    </row>
    <row r="281" spans="1:11" ht="16" x14ac:dyDescent="0.2">
      <c r="A281"/>
      <c r="B281"/>
      <c r="C281"/>
      <c r="D281"/>
      <c r="E281"/>
      <c r="F281"/>
      <c r="G281"/>
      <c r="H281"/>
      <c r="I281"/>
      <c r="J281"/>
      <c r="K281"/>
    </row>
    <row r="282" spans="1:11" ht="16" x14ac:dyDescent="0.2">
      <c r="A282"/>
      <c r="B282"/>
      <c r="C282"/>
      <c r="D282"/>
      <c r="E282"/>
      <c r="F282"/>
      <c r="G282"/>
      <c r="H282"/>
      <c r="I282"/>
      <c r="J282"/>
      <c r="K282"/>
    </row>
    <row r="283" spans="1:11" ht="16" x14ac:dyDescent="0.2">
      <c r="A283"/>
      <c r="B283"/>
      <c r="C283"/>
      <c r="D283"/>
      <c r="E283"/>
      <c r="F283"/>
      <c r="G283"/>
      <c r="H283"/>
      <c r="I283"/>
      <c r="J283"/>
      <c r="K283"/>
    </row>
    <row r="284" spans="1:11" ht="16" x14ac:dyDescent="0.2">
      <c r="A284"/>
      <c r="B284"/>
      <c r="C284"/>
      <c r="D284"/>
      <c r="E284"/>
      <c r="F284"/>
      <c r="G284"/>
      <c r="H284"/>
      <c r="I284"/>
      <c r="J284"/>
      <c r="K284"/>
    </row>
    <row r="285" spans="1:11" ht="16" x14ac:dyDescent="0.2">
      <c r="A285"/>
      <c r="B285"/>
      <c r="C285"/>
      <c r="D285"/>
      <c r="E285"/>
      <c r="F285"/>
      <c r="G285"/>
      <c r="H285"/>
      <c r="I285"/>
      <c r="J285"/>
      <c r="K285"/>
    </row>
    <row r="286" spans="1:11" ht="16" x14ac:dyDescent="0.2">
      <c r="A286"/>
      <c r="B286"/>
      <c r="C286"/>
      <c r="D286"/>
      <c r="E286"/>
      <c r="F286"/>
      <c r="G286"/>
      <c r="H286"/>
      <c r="I286"/>
      <c r="J286"/>
      <c r="K286"/>
    </row>
    <row r="287" spans="1:11" ht="16" x14ac:dyDescent="0.2">
      <c r="A287"/>
      <c r="B287"/>
      <c r="C287"/>
      <c r="D287"/>
      <c r="E287"/>
      <c r="F287"/>
      <c r="G287"/>
      <c r="H287"/>
      <c r="I287"/>
      <c r="J287"/>
      <c r="K287"/>
    </row>
    <row r="288" spans="1:11" ht="16" x14ac:dyDescent="0.2">
      <c r="A288"/>
      <c r="B288"/>
      <c r="C288"/>
      <c r="D288"/>
      <c r="E288"/>
      <c r="F288"/>
      <c r="G288"/>
      <c r="H288"/>
      <c r="I288"/>
      <c r="J288"/>
      <c r="K288"/>
    </row>
    <row r="289" spans="1:11" ht="16" x14ac:dyDescent="0.2">
      <c r="A289"/>
      <c r="B289"/>
      <c r="C289"/>
      <c r="D289"/>
      <c r="E289"/>
      <c r="F289"/>
      <c r="G289"/>
      <c r="H289"/>
      <c r="I289"/>
      <c r="J289"/>
      <c r="K289"/>
    </row>
    <row r="290" spans="1:11" ht="16" x14ac:dyDescent="0.2">
      <c r="A290"/>
      <c r="B290"/>
      <c r="C290"/>
      <c r="D290"/>
      <c r="E290"/>
      <c r="F290"/>
      <c r="G290"/>
      <c r="H290"/>
      <c r="I290"/>
      <c r="J290"/>
      <c r="K290"/>
    </row>
    <row r="291" spans="1:11" ht="16" x14ac:dyDescent="0.2">
      <c r="A291"/>
      <c r="B291"/>
      <c r="C291"/>
      <c r="D291"/>
      <c r="E291"/>
      <c r="F291"/>
      <c r="G291"/>
      <c r="H291"/>
      <c r="I291"/>
      <c r="J291"/>
      <c r="K291"/>
    </row>
    <row r="292" spans="1:11" ht="16" x14ac:dyDescent="0.2">
      <c r="A292"/>
      <c r="B292"/>
      <c r="C292"/>
      <c r="D292"/>
      <c r="E292"/>
      <c r="F292"/>
      <c r="G292"/>
      <c r="H292"/>
      <c r="I292"/>
      <c r="J292"/>
      <c r="K292"/>
    </row>
    <row r="293" spans="1:11" ht="16" x14ac:dyDescent="0.2">
      <c r="A293"/>
      <c r="B293"/>
      <c r="C293"/>
      <c r="D293"/>
      <c r="E293"/>
      <c r="F293"/>
      <c r="G293"/>
      <c r="H293"/>
      <c r="I293"/>
      <c r="J293"/>
      <c r="K293"/>
    </row>
    <row r="294" spans="1:11" ht="16" x14ac:dyDescent="0.2">
      <c r="A294"/>
      <c r="B294"/>
      <c r="C294"/>
      <c r="D294"/>
      <c r="E294"/>
      <c r="F294"/>
      <c r="G294"/>
      <c r="H294"/>
      <c r="I294"/>
      <c r="J294"/>
      <c r="K294"/>
    </row>
    <row r="295" spans="1:11" ht="16" x14ac:dyDescent="0.2">
      <c r="A295"/>
      <c r="B295"/>
      <c r="C295"/>
      <c r="D295"/>
      <c r="E295"/>
      <c r="F295"/>
      <c r="G295"/>
      <c r="H295"/>
      <c r="I295"/>
      <c r="J295"/>
      <c r="K295"/>
    </row>
    <row r="296" spans="1:11" ht="16" x14ac:dyDescent="0.2">
      <c r="A296"/>
      <c r="B296"/>
      <c r="C296"/>
      <c r="D296"/>
      <c r="E296"/>
      <c r="F296"/>
      <c r="G296"/>
      <c r="H296"/>
      <c r="I296"/>
      <c r="J296"/>
      <c r="K296"/>
    </row>
    <row r="297" spans="1:11" ht="16" x14ac:dyDescent="0.2">
      <c r="A297"/>
      <c r="B297"/>
      <c r="C297"/>
      <c r="D297"/>
      <c r="E297"/>
      <c r="F297"/>
      <c r="G297"/>
      <c r="H297"/>
      <c r="I297"/>
      <c r="J297"/>
      <c r="K297"/>
    </row>
    <row r="298" spans="1:11" ht="16" x14ac:dyDescent="0.2">
      <c r="A298"/>
      <c r="B298"/>
      <c r="C298"/>
      <c r="D298"/>
      <c r="E298"/>
      <c r="F298"/>
      <c r="G298"/>
      <c r="H298"/>
      <c r="I298"/>
      <c r="J298"/>
      <c r="K298"/>
    </row>
    <row r="299" spans="1:11" ht="16" x14ac:dyDescent="0.2">
      <c r="A299"/>
      <c r="B299"/>
      <c r="C299"/>
      <c r="D299"/>
      <c r="E299"/>
      <c r="F299"/>
      <c r="G299"/>
      <c r="H299"/>
      <c r="I299"/>
      <c r="J299"/>
      <c r="K299"/>
    </row>
    <row r="300" spans="1:11" ht="16" x14ac:dyDescent="0.2">
      <c r="A300"/>
      <c r="B300"/>
      <c r="C300"/>
      <c r="D300"/>
      <c r="E300"/>
      <c r="F300"/>
      <c r="G300"/>
      <c r="H300"/>
      <c r="I300"/>
      <c r="J300"/>
      <c r="K300"/>
    </row>
    <row r="301" spans="1:11" ht="16" x14ac:dyDescent="0.2">
      <c r="A301"/>
      <c r="B301"/>
      <c r="C301"/>
      <c r="D301"/>
      <c r="E301"/>
      <c r="F301"/>
      <c r="G301"/>
      <c r="H301"/>
      <c r="I301"/>
      <c r="J301"/>
      <c r="K301"/>
    </row>
    <row r="302" spans="1:11" ht="16" x14ac:dyDescent="0.2">
      <c r="A302"/>
      <c r="B302"/>
      <c r="C302"/>
      <c r="D302"/>
      <c r="E302"/>
      <c r="F302"/>
      <c r="G302"/>
      <c r="H302"/>
      <c r="I302"/>
      <c r="J302"/>
      <c r="K302"/>
    </row>
    <row r="303" spans="1:11" ht="16" x14ac:dyDescent="0.2">
      <c r="A303"/>
      <c r="B303"/>
      <c r="C303"/>
      <c r="D303"/>
      <c r="E303"/>
      <c r="F303"/>
      <c r="G303"/>
      <c r="H303"/>
      <c r="I303"/>
      <c r="J303"/>
      <c r="K303"/>
    </row>
    <row r="304" spans="1:11" ht="16" x14ac:dyDescent="0.2">
      <c r="A304"/>
      <c r="B304"/>
      <c r="C304"/>
      <c r="D304"/>
      <c r="E304"/>
      <c r="F304"/>
      <c r="G304"/>
      <c r="H304"/>
      <c r="I304"/>
      <c r="J304"/>
      <c r="K304"/>
    </row>
    <row r="305" spans="1:11" ht="16" x14ac:dyDescent="0.2">
      <c r="A305"/>
      <c r="B305"/>
      <c r="C305"/>
      <c r="D305"/>
      <c r="E305"/>
      <c r="F305"/>
      <c r="G305"/>
      <c r="H305"/>
      <c r="I305"/>
      <c r="J305"/>
      <c r="K305"/>
    </row>
    <row r="306" spans="1:11" ht="16" x14ac:dyDescent="0.2">
      <c r="A306"/>
      <c r="B306"/>
      <c r="C306"/>
      <c r="D306"/>
      <c r="E306"/>
      <c r="F306"/>
      <c r="G306"/>
      <c r="H306"/>
      <c r="I306"/>
      <c r="J306"/>
      <c r="K306"/>
    </row>
    <row r="307" spans="1:11" ht="16" x14ac:dyDescent="0.2">
      <c r="A307"/>
      <c r="B307"/>
      <c r="C307"/>
      <c r="D307"/>
      <c r="E307"/>
      <c r="F307"/>
      <c r="G307"/>
      <c r="H307"/>
      <c r="I307"/>
      <c r="J307"/>
      <c r="K307"/>
    </row>
    <row r="308" spans="1:11" ht="16" x14ac:dyDescent="0.2">
      <c r="A308"/>
      <c r="B308"/>
      <c r="C308"/>
      <c r="D308"/>
      <c r="E308"/>
      <c r="F308"/>
      <c r="G308"/>
      <c r="H308"/>
      <c r="I308"/>
      <c r="J308"/>
      <c r="K308"/>
    </row>
    <row r="309" spans="1:11" ht="16" x14ac:dyDescent="0.2">
      <c r="A309"/>
      <c r="B309"/>
      <c r="C309"/>
      <c r="D309"/>
      <c r="E309"/>
      <c r="F309"/>
      <c r="G309"/>
      <c r="H309"/>
      <c r="I309"/>
      <c r="J309"/>
      <c r="K309"/>
    </row>
    <row r="310" spans="1:11" ht="16" x14ac:dyDescent="0.2">
      <c r="A310"/>
      <c r="B310"/>
      <c r="C310"/>
      <c r="D310"/>
      <c r="E310"/>
      <c r="F310"/>
      <c r="G310"/>
      <c r="H310"/>
      <c r="I310"/>
      <c r="J310"/>
      <c r="K310"/>
    </row>
    <row r="311" spans="1:11" ht="16" x14ac:dyDescent="0.2">
      <c r="A311"/>
      <c r="B311"/>
      <c r="C311"/>
      <c r="D311"/>
      <c r="E311"/>
      <c r="F311"/>
      <c r="G311"/>
      <c r="H311"/>
      <c r="I311"/>
      <c r="J311"/>
      <c r="K311"/>
    </row>
    <row r="312" spans="1:11" ht="16" x14ac:dyDescent="0.2">
      <c r="A312"/>
      <c r="B312"/>
      <c r="C312"/>
      <c r="D312"/>
      <c r="E312"/>
      <c r="F312"/>
      <c r="G312"/>
      <c r="H312"/>
      <c r="I312"/>
      <c r="J312"/>
      <c r="K312"/>
    </row>
    <row r="313" spans="1:11" ht="16" x14ac:dyDescent="0.2">
      <c r="A313"/>
      <c r="B313"/>
      <c r="C313"/>
      <c r="D313"/>
      <c r="E313"/>
      <c r="F313"/>
      <c r="G313"/>
      <c r="H313"/>
      <c r="I313"/>
      <c r="J313"/>
      <c r="K313"/>
    </row>
    <row r="314" spans="1:11" ht="16" x14ac:dyDescent="0.2">
      <c r="A314"/>
      <c r="B314"/>
      <c r="C314"/>
      <c r="D314"/>
      <c r="E314"/>
      <c r="F314"/>
      <c r="G314"/>
      <c r="H314"/>
      <c r="I314"/>
      <c r="J314"/>
      <c r="K314"/>
    </row>
    <row r="315" spans="1:11" ht="16" x14ac:dyDescent="0.2">
      <c r="A315"/>
      <c r="B315"/>
      <c r="C315"/>
      <c r="D315"/>
      <c r="E315"/>
      <c r="F315"/>
      <c r="G315"/>
      <c r="H315"/>
      <c r="I315"/>
      <c r="J315"/>
      <c r="K315"/>
    </row>
    <row r="316" spans="1:11" ht="16" x14ac:dyDescent="0.2">
      <c r="A316"/>
      <c r="B316"/>
      <c r="C316"/>
      <c r="D316"/>
      <c r="E316"/>
      <c r="F316"/>
      <c r="G316"/>
      <c r="H316"/>
      <c r="I316"/>
      <c r="J316"/>
      <c r="K316"/>
    </row>
    <row r="317" spans="1:11" ht="16" x14ac:dyDescent="0.2">
      <c r="A317"/>
      <c r="B317"/>
      <c r="C317"/>
      <c r="D317"/>
      <c r="E317"/>
      <c r="F317"/>
      <c r="G317"/>
      <c r="H317"/>
      <c r="I317"/>
      <c r="J317"/>
      <c r="K317"/>
    </row>
    <row r="318" spans="1:11" ht="16" x14ac:dyDescent="0.2">
      <c r="A318"/>
      <c r="B318"/>
      <c r="C318"/>
      <c r="D318"/>
      <c r="E318"/>
      <c r="F318"/>
      <c r="G318"/>
      <c r="H318"/>
      <c r="I318"/>
      <c r="J318"/>
      <c r="K318"/>
    </row>
    <row r="319" spans="1:11" ht="16" x14ac:dyDescent="0.2">
      <c r="A319"/>
      <c r="B319"/>
      <c r="C319"/>
      <c r="D319"/>
      <c r="E319"/>
      <c r="F319"/>
      <c r="G319"/>
      <c r="H319"/>
      <c r="I319"/>
      <c r="J319"/>
      <c r="K319"/>
    </row>
    <row r="320" spans="1:11" ht="16" x14ac:dyDescent="0.2">
      <c r="A320"/>
      <c r="B320"/>
      <c r="C320"/>
      <c r="D320"/>
      <c r="E320"/>
      <c r="F320"/>
      <c r="G320"/>
      <c r="H320"/>
      <c r="I320"/>
      <c r="J320"/>
      <c r="K320"/>
    </row>
    <row r="321" spans="1:11" ht="16" x14ac:dyDescent="0.2">
      <c r="A321"/>
      <c r="B321"/>
      <c r="C321"/>
      <c r="D321"/>
      <c r="E321"/>
      <c r="F321"/>
      <c r="G321"/>
      <c r="H321"/>
      <c r="I321"/>
      <c r="J321"/>
      <c r="K321"/>
    </row>
    <row r="322" spans="1:11" ht="16" x14ac:dyDescent="0.2">
      <c r="A322"/>
      <c r="B322"/>
      <c r="C322"/>
      <c r="D322"/>
      <c r="E322"/>
      <c r="F322"/>
      <c r="G322"/>
      <c r="H322"/>
      <c r="I322"/>
      <c r="J322"/>
      <c r="K322"/>
    </row>
    <row r="323" spans="1:11" ht="16" x14ac:dyDescent="0.2">
      <c r="A323"/>
      <c r="B323"/>
      <c r="C323"/>
      <c r="D323"/>
      <c r="E323"/>
      <c r="F323"/>
      <c r="G323"/>
      <c r="H323"/>
      <c r="I323"/>
      <c r="J323"/>
      <c r="K323"/>
    </row>
    <row r="324" spans="1:11" ht="16" x14ac:dyDescent="0.2">
      <c r="A324"/>
      <c r="B324"/>
      <c r="C324"/>
      <c r="D324"/>
      <c r="E324"/>
      <c r="F324"/>
      <c r="G324"/>
      <c r="H324"/>
      <c r="I324"/>
      <c r="J324"/>
      <c r="K324"/>
    </row>
    <row r="325" spans="1:11" ht="16" x14ac:dyDescent="0.2">
      <c r="A325"/>
      <c r="B325"/>
      <c r="C325"/>
      <c r="D325"/>
      <c r="E325"/>
      <c r="F325"/>
      <c r="G325"/>
      <c r="H325"/>
      <c r="I325"/>
      <c r="J325"/>
      <c r="K325"/>
    </row>
    <row r="326" spans="1:11" ht="16" x14ac:dyDescent="0.2">
      <c r="A326"/>
      <c r="B326"/>
      <c r="C326"/>
      <c r="D326"/>
      <c r="E326"/>
      <c r="F326"/>
      <c r="G326"/>
      <c r="H326"/>
      <c r="I326"/>
      <c r="J326"/>
      <c r="K326"/>
    </row>
    <row r="327" spans="1:11" ht="16" x14ac:dyDescent="0.2">
      <c r="A327"/>
      <c r="B327"/>
      <c r="C327"/>
      <c r="D327"/>
      <c r="E327"/>
      <c r="F327"/>
      <c r="G327"/>
      <c r="H327"/>
      <c r="I327"/>
      <c r="J327"/>
      <c r="K327"/>
    </row>
    <row r="328" spans="1:11" ht="16" x14ac:dyDescent="0.2">
      <c r="A328"/>
      <c r="B328"/>
      <c r="C328"/>
      <c r="D328"/>
      <c r="E328"/>
      <c r="F328"/>
      <c r="G328"/>
      <c r="H328"/>
      <c r="I328"/>
      <c r="J328"/>
      <c r="K328"/>
    </row>
    <row r="329" spans="1:11" ht="16" x14ac:dyDescent="0.2">
      <c r="A329"/>
      <c r="B329"/>
      <c r="C329"/>
      <c r="D329"/>
      <c r="E329"/>
      <c r="F329"/>
      <c r="G329"/>
      <c r="H329"/>
      <c r="I329"/>
      <c r="J329"/>
      <c r="K329"/>
    </row>
    <row r="330" spans="1:11" ht="16" x14ac:dyDescent="0.2">
      <c r="A330"/>
      <c r="B330"/>
      <c r="C330"/>
      <c r="D330"/>
      <c r="E330"/>
      <c r="F330"/>
      <c r="G330"/>
      <c r="H330"/>
      <c r="I330"/>
      <c r="J330"/>
      <c r="K330"/>
    </row>
    <row r="331" spans="1:11" ht="16" x14ac:dyDescent="0.2">
      <c r="A331"/>
      <c r="B331"/>
      <c r="C331"/>
      <c r="D331"/>
      <c r="E331"/>
      <c r="F331"/>
      <c r="G331"/>
      <c r="H331"/>
      <c r="I331"/>
      <c r="J331"/>
      <c r="K331"/>
    </row>
    <row r="332" spans="1:11" ht="16" x14ac:dyDescent="0.2">
      <c r="A332"/>
      <c r="B332"/>
      <c r="C332"/>
      <c r="D332"/>
      <c r="E332"/>
      <c r="F332"/>
      <c r="G332"/>
      <c r="H332"/>
      <c r="I332"/>
      <c r="J332"/>
      <c r="K332"/>
    </row>
    <row r="333" spans="1:11" ht="16" x14ac:dyDescent="0.2">
      <c r="A333"/>
      <c r="B333"/>
      <c r="C333"/>
      <c r="D333"/>
      <c r="E333"/>
      <c r="F333"/>
      <c r="G333"/>
      <c r="H333"/>
      <c r="I333"/>
      <c r="J333"/>
      <c r="K333"/>
    </row>
    <row r="334" spans="1:11" ht="16" x14ac:dyDescent="0.2">
      <c r="A334"/>
      <c r="B334"/>
      <c r="C334"/>
      <c r="D334"/>
      <c r="E334"/>
      <c r="F334"/>
      <c r="G334"/>
      <c r="H334"/>
      <c r="I334"/>
      <c r="J334"/>
      <c r="K334"/>
    </row>
    <row r="335" spans="1:11" ht="16" x14ac:dyDescent="0.2">
      <c r="A335"/>
      <c r="B335"/>
      <c r="C335"/>
      <c r="D335"/>
      <c r="E335"/>
      <c r="F335"/>
      <c r="G335"/>
      <c r="H335"/>
      <c r="I335"/>
      <c r="J335"/>
      <c r="K335"/>
    </row>
    <row r="336" spans="1:11" ht="16" x14ac:dyDescent="0.2">
      <c r="A336"/>
      <c r="B336"/>
      <c r="C336"/>
      <c r="D336"/>
      <c r="E336"/>
      <c r="F336"/>
      <c r="G336"/>
      <c r="H336"/>
      <c r="I336"/>
      <c r="J336"/>
      <c r="K336"/>
    </row>
    <row r="337" spans="1:11" ht="16" x14ac:dyDescent="0.2">
      <c r="A337"/>
      <c r="B337"/>
      <c r="C337"/>
      <c r="D337"/>
      <c r="E337"/>
      <c r="F337"/>
      <c r="G337"/>
      <c r="H337"/>
      <c r="I337"/>
      <c r="J337"/>
      <c r="K337"/>
    </row>
    <row r="338" spans="1:11" ht="16" x14ac:dyDescent="0.2">
      <c r="A338"/>
      <c r="B338"/>
      <c r="C338"/>
      <c r="D338"/>
      <c r="E338"/>
      <c r="F338"/>
      <c r="G338"/>
      <c r="H338"/>
      <c r="I338"/>
      <c r="J338"/>
      <c r="K338"/>
    </row>
    <row r="339" spans="1:11" ht="16" x14ac:dyDescent="0.2">
      <c r="A339"/>
      <c r="B339"/>
      <c r="C339"/>
      <c r="D339"/>
      <c r="E339"/>
      <c r="F339"/>
      <c r="G339"/>
      <c r="H339"/>
      <c r="I339"/>
      <c r="J339"/>
      <c r="K339"/>
    </row>
    <row r="340" spans="1:11" ht="16" x14ac:dyDescent="0.2">
      <c r="A340"/>
      <c r="B340"/>
      <c r="C340"/>
      <c r="D340"/>
      <c r="E340"/>
      <c r="F340"/>
      <c r="G340"/>
      <c r="H340"/>
      <c r="I340"/>
      <c r="J340"/>
      <c r="K340"/>
    </row>
    <row r="341" spans="1:11" ht="16" x14ac:dyDescent="0.2">
      <c r="A341"/>
      <c r="B341"/>
      <c r="C341"/>
      <c r="D341"/>
      <c r="E341"/>
      <c r="F341"/>
      <c r="G341"/>
      <c r="H341"/>
      <c r="I341"/>
      <c r="J341"/>
      <c r="K341"/>
    </row>
    <row r="342" spans="1:11" ht="16" x14ac:dyDescent="0.2">
      <c r="A342"/>
      <c r="B342"/>
      <c r="C342"/>
      <c r="D342"/>
      <c r="E342"/>
      <c r="F342"/>
      <c r="G342"/>
      <c r="H342"/>
      <c r="I342"/>
      <c r="J342"/>
      <c r="K342"/>
    </row>
    <row r="343" spans="1:11" ht="16" x14ac:dyDescent="0.2">
      <c r="A343"/>
      <c r="B343"/>
      <c r="C343"/>
      <c r="D343"/>
      <c r="E343"/>
      <c r="F343"/>
      <c r="G343"/>
      <c r="H343"/>
      <c r="I343"/>
      <c r="J343"/>
      <c r="K343"/>
    </row>
    <row r="344" spans="1:11" ht="16" x14ac:dyDescent="0.2">
      <c r="A344"/>
      <c r="B344"/>
      <c r="C344"/>
      <c r="D344"/>
      <c r="E344"/>
      <c r="F344"/>
      <c r="G344"/>
      <c r="H344"/>
      <c r="I344"/>
      <c r="J344"/>
      <c r="K344"/>
    </row>
    <row r="345" spans="1:11" ht="16" x14ac:dyDescent="0.2">
      <c r="A345"/>
      <c r="B345"/>
      <c r="C345"/>
      <c r="D345"/>
      <c r="E345"/>
      <c r="F345"/>
      <c r="G345"/>
      <c r="H345"/>
      <c r="I345"/>
      <c r="J345"/>
      <c r="K345"/>
    </row>
    <row r="346" spans="1:11" ht="16" x14ac:dyDescent="0.2">
      <c r="A346"/>
      <c r="B346"/>
      <c r="C346"/>
      <c r="D346"/>
      <c r="E346"/>
      <c r="F346"/>
      <c r="G346"/>
      <c r="H346"/>
      <c r="I346"/>
      <c r="J346"/>
      <c r="K346"/>
    </row>
    <row r="347" spans="1:11" ht="16" x14ac:dyDescent="0.2">
      <c r="A347"/>
      <c r="B347"/>
      <c r="C347"/>
      <c r="D347"/>
      <c r="E347"/>
      <c r="F347"/>
      <c r="G347"/>
      <c r="H347"/>
      <c r="I347"/>
      <c r="J347"/>
      <c r="K347"/>
    </row>
    <row r="348" spans="1:11" ht="16" x14ac:dyDescent="0.2">
      <c r="A348"/>
      <c r="B348"/>
      <c r="C348"/>
      <c r="D348"/>
      <c r="E348"/>
      <c r="F348"/>
      <c r="G348"/>
      <c r="H348"/>
      <c r="I348"/>
      <c r="J348"/>
      <c r="K348"/>
    </row>
    <row r="349" spans="1:11" ht="16" x14ac:dyDescent="0.2">
      <c r="A349"/>
      <c r="B349"/>
      <c r="C349"/>
      <c r="D349"/>
      <c r="E349"/>
      <c r="F349"/>
      <c r="G349"/>
      <c r="H349"/>
      <c r="I349"/>
      <c r="J349"/>
      <c r="K349"/>
    </row>
    <row r="350" spans="1:11" ht="16" x14ac:dyDescent="0.2">
      <c r="A350"/>
      <c r="B350"/>
      <c r="C350"/>
      <c r="D350"/>
      <c r="E350"/>
      <c r="F350"/>
      <c r="G350"/>
      <c r="H350"/>
      <c r="I350"/>
      <c r="J350"/>
      <c r="K350"/>
    </row>
    <row r="351" spans="1:11" ht="16" x14ac:dyDescent="0.2">
      <c r="A351"/>
      <c r="B351"/>
      <c r="C351"/>
      <c r="D351"/>
      <c r="E351"/>
      <c r="F351"/>
      <c r="G351"/>
      <c r="H351"/>
      <c r="I351"/>
      <c r="J351"/>
      <c r="K351"/>
    </row>
    <row r="352" spans="1:11" ht="16" x14ac:dyDescent="0.2">
      <c r="A352"/>
      <c r="B352"/>
      <c r="C352"/>
      <c r="D352"/>
      <c r="E352"/>
      <c r="F352"/>
      <c r="G352"/>
      <c r="H352"/>
      <c r="I352"/>
      <c r="J352"/>
      <c r="K352"/>
    </row>
    <row r="353" spans="1:11" ht="16" x14ac:dyDescent="0.2">
      <c r="A353"/>
      <c r="B353"/>
      <c r="C353"/>
      <c r="D353"/>
      <c r="E353"/>
      <c r="F353"/>
      <c r="G353"/>
      <c r="H353"/>
      <c r="I353"/>
      <c r="J353"/>
      <c r="K353"/>
    </row>
    <row r="354" spans="1:11" ht="16" x14ac:dyDescent="0.2">
      <c r="A354"/>
      <c r="B354"/>
      <c r="C354"/>
      <c r="D354"/>
      <c r="E354"/>
      <c r="F354"/>
      <c r="G354"/>
      <c r="H354"/>
      <c r="I354"/>
      <c r="J354"/>
      <c r="K354"/>
    </row>
    <row r="355" spans="1:11" ht="16" x14ac:dyDescent="0.2">
      <c r="A355"/>
      <c r="B355"/>
      <c r="C355"/>
      <c r="D355"/>
      <c r="E355"/>
      <c r="F355"/>
      <c r="G355"/>
      <c r="H355"/>
      <c r="I355"/>
      <c r="J355"/>
      <c r="K355"/>
    </row>
    <row r="356" spans="1:11" ht="16" x14ac:dyDescent="0.2">
      <c r="A356"/>
      <c r="B356"/>
      <c r="C356"/>
      <c r="D356"/>
      <c r="E356"/>
      <c r="F356"/>
      <c r="G356"/>
      <c r="H356"/>
      <c r="I356"/>
      <c r="J356"/>
      <c r="K356"/>
    </row>
    <row r="357" spans="1:11" ht="16" x14ac:dyDescent="0.2">
      <c r="A357"/>
      <c r="B357"/>
      <c r="C357"/>
      <c r="D357"/>
      <c r="E357"/>
      <c r="F357"/>
      <c r="G357"/>
      <c r="H357"/>
      <c r="I357"/>
      <c r="J357"/>
      <c r="K357"/>
    </row>
    <row r="358" spans="1:11" ht="16" x14ac:dyDescent="0.2">
      <c r="A358"/>
      <c r="B358"/>
      <c r="C358"/>
      <c r="D358"/>
      <c r="E358"/>
      <c r="F358"/>
      <c r="G358"/>
      <c r="H358"/>
      <c r="I358"/>
      <c r="J358"/>
      <c r="K358"/>
    </row>
    <row r="359" spans="1:11" ht="16" x14ac:dyDescent="0.2">
      <c r="A359"/>
      <c r="B359"/>
      <c r="C359"/>
      <c r="D359"/>
      <c r="E359"/>
      <c r="F359"/>
      <c r="G359"/>
      <c r="H359"/>
      <c r="I359"/>
      <c r="J359"/>
      <c r="K359"/>
    </row>
    <row r="360" spans="1:11" ht="16" x14ac:dyDescent="0.2">
      <c r="A360"/>
      <c r="B360"/>
      <c r="C360"/>
      <c r="D360"/>
      <c r="E360"/>
      <c r="F360"/>
      <c r="G360"/>
      <c r="H360"/>
      <c r="I360"/>
      <c r="J360"/>
      <c r="K360"/>
    </row>
    <row r="361" spans="1:11" ht="16" x14ac:dyDescent="0.2">
      <c r="A361"/>
      <c r="B361"/>
      <c r="C361"/>
      <c r="D361"/>
      <c r="E361"/>
      <c r="F361"/>
      <c r="G361"/>
      <c r="H361"/>
      <c r="I361"/>
      <c r="J361"/>
    </row>
    <row r="362" spans="1:11" ht="16" x14ac:dyDescent="0.2">
      <c r="A362"/>
      <c r="B362"/>
      <c r="C362"/>
      <c r="D362"/>
      <c r="E362"/>
      <c r="F362"/>
      <c r="G362"/>
      <c r="H362"/>
      <c r="I362"/>
      <c r="J362"/>
    </row>
    <row r="363" spans="1:11" ht="16" x14ac:dyDescent="0.2">
      <c r="A363"/>
      <c r="B363"/>
      <c r="C363"/>
      <c r="D363"/>
      <c r="E363"/>
      <c r="F363"/>
      <c r="G363"/>
      <c r="H363"/>
      <c r="I363"/>
      <c r="J363"/>
    </row>
    <row r="364" spans="1:11" ht="16" x14ac:dyDescent="0.2">
      <c r="A364"/>
      <c r="B364"/>
      <c r="C364"/>
      <c r="D364"/>
      <c r="E364"/>
      <c r="F364"/>
      <c r="G364"/>
      <c r="H364"/>
      <c r="I364"/>
      <c r="J364"/>
    </row>
    <row r="365" spans="1:11" ht="16" x14ac:dyDescent="0.2">
      <c r="A365"/>
      <c r="B365"/>
      <c r="C365"/>
      <c r="D365"/>
      <c r="E365"/>
      <c r="F365"/>
      <c r="G365"/>
      <c r="H365"/>
      <c r="I365"/>
      <c r="J365"/>
    </row>
    <row r="366" spans="1:11" ht="16" x14ac:dyDescent="0.2">
      <c r="A366"/>
      <c r="B366"/>
      <c r="C366"/>
      <c r="D366"/>
      <c r="E366"/>
      <c r="F366"/>
      <c r="G366"/>
      <c r="H366"/>
      <c r="I366"/>
      <c r="J366"/>
    </row>
    <row r="367" spans="1:11" ht="16" x14ac:dyDescent="0.2">
      <c r="A367"/>
      <c r="B367"/>
      <c r="C367"/>
      <c r="D367"/>
      <c r="E367"/>
      <c r="F367"/>
      <c r="G367"/>
      <c r="H367"/>
      <c r="I367"/>
      <c r="J367"/>
    </row>
    <row r="368" spans="1:11" ht="16" x14ac:dyDescent="0.2">
      <c r="A368"/>
      <c r="B368"/>
      <c r="C368"/>
      <c r="D368"/>
      <c r="E368"/>
      <c r="F368"/>
      <c r="G368"/>
      <c r="H368"/>
      <c r="I368"/>
      <c r="J368"/>
    </row>
    <row r="369" spans="1:10" ht="16" x14ac:dyDescent="0.2">
      <c r="A369"/>
      <c r="B369"/>
      <c r="C369"/>
      <c r="D369"/>
      <c r="E369"/>
      <c r="F369"/>
      <c r="G369"/>
      <c r="H369"/>
      <c r="I369"/>
      <c r="J369"/>
    </row>
    <row r="370" spans="1:10" ht="16" x14ac:dyDescent="0.2">
      <c r="A370"/>
      <c r="B370"/>
      <c r="C370"/>
      <c r="D370"/>
      <c r="E370"/>
      <c r="F370"/>
      <c r="G370"/>
      <c r="H370"/>
      <c r="I370"/>
      <c r="J370"/>
    </row>
    <row r="371" spans="1:10" ht="16" x14ac:dyDescent="0.2">
      <c r="A371"/>
      <c r="B371"/>
      <c r="C371"/>
      <c r="D371"/>
      <c r="E371"/>
      <c r="F371"/>
      <c r="G371"/>
      <c r="H371"/>
      <c r="I371"/>
      <c r="J371"/>
    </row>
    <row r="372" spans="1:10" ht="16" x14ac:dyDescent="0.2">
      <c r="A372"/>
      <c r="B372"/>
      <c r="C372"/>
      <c r="D372"/>
      <c r="E372"/>
      <c r="F372"/>
      <c r="G372"/>
      <c r="H372"/>
      <c r="I372"/>
      <c r="J372"/>
    </row>
    <row r="373" spans="1:10" ht="16" x14ac:dyDescent="0.2">
      <c r="A373"/>
      <c r="B373"/>
      <c r="C373"/>
      <c r="D373"/>
      <c r="E373"/>
      <c r="F373"/>
      <c r="G373"/>
      <c r="H373"/>
      <c r="I373"/>
      <c r="J373"/>
    </row>
    <row r="374" spans="1:10" ht="16" x14ac:dyDescent="0.2">
      <c r="A374"/>
      <c r="B374"/>
      <c r="C374"/>
      <c r="D374"/>
      <c r="E374"/>
      <c r="F374"/>
      <c r="G374"/>
      <c r="H374"/>
      <c r="I374"/>
      <c r="J374"/>
    </row>
    <row r="375" spans="1:10" ht="16" x14ac:dyDescent="0.2">
      <c r="A375"/>
      <c r="B375"/>
      <c r="C375"/>
      <c r="D375"/>
      <c r="E375"/>
      <c r="F375"/>
      <c r="G375"/>
      <c r="H375"/>
      <c r="I375"/>
      <c r="J375"/>
    </row>
    <row r="376" spans="1:10" ht="16" x14ac:dyDescent="0.2">
      <c r="A376"/>
      <c r="B376"/>
      <c r="C376"/>
      <c r="D376"/>
      <c r="E376"/>
      <c r="F376"/>
      <c r="G376"/>
      <c r="H376"/>
      <c r="I376"/>
      <c r="J376"/>
    </row>
    <row r="377" spans="1:10" ht="16" x14ac:dyDescent="0.2">
      <c r="A377"/>
      <c r="B377"/>
      <c r="C377"/>
      <c r="D377"/>
      <c r="E377"/>
      <c r="F377"/>
      <c r="G377"/>
      <c r="H377"/>
      <c r="I377"/>
      <c r="J377"/>
    </row>
    <row r="378" spans="1:10" ht="16" x14ac:dyDescent="0.2">
      <c r="A378"/>
      <c r="B378"/>
      <c r="C378"/>
      <c r="D378"/>
      <c r="E378"/>
      <c r="F378"/>
      <c r="G378"/>
      <c r="H378"/>
      <c r="I378"/>
      <c r="J378"/>
    </row>
    <row r="379" spans="1:10" ht="16" x14ac:dyDescent="0.2">
      <c r="A379"/>
      <c r="B379"/>
      <c r="C379"/>
      <c r="D379"/>
      <c r="E379"/>
      <c r="F379"/>
      <c r="G379"/>
      <c r="H379"/>
      <c r="I379"/>
      <c r="J379"/>
    </row>
    <row r="380" spans="1:10" ht="16" x14ac:dyDescent="0.2">
      <c r="A380"/>
      <c r="B380"/>
      <c r="C380"/>
      <c r="D380"/>
      <c r="E380"/>
      <c r="F380"/>
      <c r="G380"/>
      <c r="H380"/>
      <c r="I380"/>
      <c r="J380"/>
    </row>
    <row r="381" spans="1:10" ht="16" x14ac:dyDescent="0.2">
      <c r="A381"/>
      <c r="B381"/>
      <c r="C381"/>
      <c r="D381"/>
      <c r="E381"/>
      <c r="F381"/>
      <c r="G381"/>
      <c r="H381"/>
      <c r="I381"/>
      <c r="J381"/>
    </row>
    <row r="382" spans="1:10" ht="16" x14ac:dyDescent="0.2">
      <c r="A382"/>
      <c r="B382"/>
      <c r="C382"/>
      <c r="D382"/>
      <c r="E382"/>
      <c r="F382"/>
      <c r="G382"/>
      <c r="H382"/>
      <c r="I382"/>
      <c r="J382"/>
    </row>
    <row r="383" spans="1:10" ht="16" x14ac:dyDescent="0.2">
      <c r="A383"/>
      <c r="B383"/>
      <c r="C383"/>
      <c r="D383"/>
      <c r="E383"/>
      <c r="F383"/>
      <c r="G383"/>
      <c r="H383"/>
      <c r="I383"/>
      <c r="J383"/>
    </row>
    <row r="384" spans="1:10" ht="16" x14ac:dyDescent="0.2">
      <c r="A384"/>
      <c r="B384"/>
      <c r="C384"/>
      <c r="D384"/>
      <c r="E384"/>
      <c r="F384"/>
      <c r="G384"/>
      <c r="H384"/>
      <c r="I384"/>
      <c r="J384"/>
    </row>
    <row r="385" spans="1:10" ht="16" x14ac:dyDescent="0.2">
      <c r="A385"/>
      <c r="B385"/>
      <c r="C385"/>
      <c r="D385"/>
      <c r="E385"/>
      <c r="F385"/>
      <c r="G385"/>
      <c r="H385"/>
      <c r="I385"/>
      <c r="J385"/>
    </row>
    <row r="386" spans="1:10" ht="16" x14ac:dyDescent="0.2">
      <c r="A386"/>
      <c r="B386"/>
      <c r="C386"/>
      <c r="D386"/>
      <c r="E386"/>
      <c r="F386"/>
      <c r="G386"/>
      <c r="H386"/>
      <c r="I386"/>
      <c r="J386"/>
    </row>
    <row r="387" spans="1:10" ht="16" x14ac:dyDescent="0.2">
      <c r="A387"/>
      <c r="B387"/>
      <c r="C387"/>
      <c r="D387"/>
      <c r="E387"/>
      <c r="F387"/>
      <c r="G387"/>
      <c r="H387"/>
      <c r="I387"/>
      <c r="J387"/>
    </row>
    <row r="388" spans="1:10" ht="16" x14ac:dyDescent="0.2">
      <c r="A388"/>
      <c r="B388"/>
      <c r="C388"/>
      <c r="D388"/>
      <c r="E388"/>
      <c r="F388"/>
      <c r="G388"/>
      <c r="H388"/>
      <c r="I388"/>
      <c r="J388"/>
    </row>
    <row r="389" spans="1:10" ht="16" x14ac:dyDescent="0.2">
      <c r="A389"/>
      <c r="B389"/>
      <c r="C389"/>
      <c r="D389"/>
      <c r="E389"/>
      <c r="F389"/>
      <c r="G389"/>
      <c r="H389"/>
      <c r="I389"/>
      <c r="J389"/>
    </row>
    <row r="390" spans="1:10" ht="16" x14ac:dyDescent="0.2">
      <c r="A390"/>
      <c r="B390"/>
      <c r="C390"/>
      <c r="D390"/>
      <c r="E390"/>
      <c r="F390"/>
      <c r="G390"/>
      <c r="H390"/>
      <c r="I390"/>
      <c r="J390"/>
    </row>
    <row r="391" spans="1:10" ht="16" x14ac:dyDescent="0.2">
      <c r="A391"/>
      <c r="B391"/>
      <c r="C391"/>
      <c r="D391"/>
      <c r="E391"/>
      <c r="F391"/>
      <c r="G391"/>
      <c r="H391"/>
      <c r="I391"/>
      <c r="J391"/>
    </row>
    <row r="392" spans="1:10" ht="16" x14ac:dyDescent="0.2">
      <c r="A392"/>
      <c r="B392"/>
      <c r="C392"/>
      <c r="D392"/>
      <c r="E392"/>
      <c r="F392"/>
      <c r="G392"/>
      <c r="H392"/>
      <c r="I392"/>
      <c r="J392"/>
    </row>
    <row r="393" spans="1:10" ht="16" x14ac:dyDescent="0.2">
      <c r="A393"/>
      <c r="B393"/>
      <c r="C393"/>
      <c r="D393"/>
      <c r="E393"/>
      <c r="F393"/>
      <c r="G393"/>
      <c r="H393"/>
      <c r="I393"/>
      <c r="J393"/>
    </row>
    <row r="394" spans="1:10" ht="16" x14ac:dyDescent="0.2">
      <c r="A394"/>
      <c r="B394"/>
      <c r="C394"/>
      <c r="D394"/>
      <c r="E394"/>
      <c r="F394"/>
      <c r="G394"/>
      <c r="H394"/>
      <c r="I394"/>
      <c r="J394"/>
    </row>
    <row r="395" spans="1:10" ht="16" x14ac:dyDescent="0.2">
      <c r="A395"/>
      <c r="B395"/>
      <c r="C395"/>
      <c r="D395"/>
      <c r="E395"/>
      <c r="F395"/>
      <c r="G395"/>
      <c r="H395"/>
      <c r="I395"/>
      <c r="J395"/>
    </row>
    <row r="396" spans="1:10" ht="16" x14ac:dyDescent="0.2">
      <c r="A396"/>
      <c r="B396"/>
      <c r="C396"/>
      <c r="D396"/>
      <c r="E396"/>
      <c r="F396"/>
      <c r="G396"/>
      <c r="H396"/>
      <c r="I396"/>
      <c r="J396"/>
    </row>
    <row r="397" spans="1:10" ht="16" x14ac:dyDescent="0.2">
      <c r="A397"/>
      <c r="B397"/>
      <c r="C397"/>
      <c r="D397"/>
      <c r="E397"/>
      <c r="F397"/>
      <c r="G397"/>
      <c r="H397"/>
      <c r="I397"/>
      <c r="J397"/>
    </row>
    <row r="398" spans="1:10" ht="16" x14ac:dyDescent="0.2">
      <c r="A398"/>
      <c r="B398"/>
      <c r="C398"/>
      <c r="D398"/>
      <c r="E398"/>
      <c r="F398"/>
      <c r="G398"/>
      <c r="H398"/>
      <c r="I398"/>
      <c r="J398"/>
    </row>
    <row r="399" spans="1:10" ht="16" x14ac:dyDescent="0.2">
      <c r="A399"/>
      <c r="B399"/>
      <c r="C399"/>
      <c r="D399"/>
      <c r="E399"/>
      <c r="F399"/>
      <c r="G399"/>
      <c r="H399"/>
      <c r="I399"/>
      <c r="J399"/>
    </row>
    <row r="400" spans="1:10" ht="16" x14ac:dyDescent="0.2">
      <c r="A400"/>
      <c r="B400"/>
      <c r="C400"/>
      <c r="D400"/>
      <c r="E400"/>
      <c r="F400"/>
      <c r="G400"/>
      <c r="H400"/>
      <c r="I400"/>
      <c r="J400"/>
    </row>
    <row r="401" spans="1:10" ht="16" x14ac:dyDescent="0.2">
      <c r="A401"/>
      <c r="B401"/>
      <c r="C401"/>
      <c r="D401"/>
      <c r="E401"/>
      <c r="F401"/>
      <c r="G401"/>
      <c r="H401"/>
      <c r="I401"/>
      <c r="J401"/>
    </row>
    <row r="402" spans="1:10" ht="16" x14ac:dyDescent="0.2">
      <c r="A402"/>
      <c r="B402"/>
      <c r="C402"/>
      <c r="D402"/>
      <c r="E402"/>
      <c r="F402"/>
      <c r="G402"/>
      <c r="H402"/>
      <c r="I402"/>
      <c r="J402"/>
    </row>
    <row r="403" spans="1:10" ht="16" x14ac:dyDescent="0.2">
      <c r="A403"/>
      <c r="B403"/>
      <c r="C403"/>
      <c r="D403"/>
      <c r="E403"/>
      <c r="F403"/>
      <c r="G403"/>
      <c r="H403"/>
      <c r="I403"/>
      <c r="J403"/>
    </row>
    <row r="404" spans="1:10" ht="16" x14ac:dyDescent="0.2">
      <c r="A404"/>
      <c r="B404"/>
      <c r="C404"/>
      <c r="D404"/>
      <c r="E404"/>
      <c r="F404"/>
      <c r="G404"/>
      <c r="H404"/>
      <c r="I404"/>
      <c r="J404"/>
    </row>
    <row r="405" spans="1:10" ht="16" x14ac:dyDescent="0.2">
      <c r="A405"/>
      <c r="B405"/>
      <c r="C405"/>
      <c r="D405"/>
      <c r="E405"/>
      <c r="F405"/>
      <c r="G405"/>
      <c r="H405"/>
      <c r="I405"/>
      <c r="J405"/>
    </row>
    <row r="406" spans="1:10" ht="16" x14ac:dyDescent="0.2">
      <c r="A406"/>
      <c r="B406"/>
      <c r="C406"/>
      <c r="D406"/>
      <c r="E406"/>
      <c r="F406"/>
      <c r="G406"/>
      <c r="H406"/>
      <c r="I406"/>
      <c r="J406"/>
    </row>
    <row r="407" spans="1:10" ht="16" x14ac:dyDescent="0.2">
      <c r="A407"/>
      <c r="B407"/>
      <c r="C407"/>
      <c r="D407"/>
      <c r="E407"/>
      <c r="F407"/>
      <c r="G407"/>
      <c r="H407"/>
      <c r="I407"/>
      <c r="J407"/>
    </row>
    <row r="408" spans="1:10" ht="16" x14ac:dyDescent="0.2">
      <c r="A408"/>
      <c r="B408"/>
      <c r="C408"/>
      <c r="D408"/>
      <c r="E408"/>
      <c r="F408"/>
      <c r="G408"/>
      <c r="H408"/>
      <c r="I408"/>
      <c r="J408"/>
    </row>
    <row r="409" spans="1:10" ht="16" x14ac:dyDescent="0.2">
      <c r="A409"/>
      <c r="B409"/>
      <c r="C409"/>
      <c r="D409"/>
      <c r="E409"/>
      <c r="F409"/>
      <c r="G409"/>
      <c r="H409"/>
      <c r="I409"/>
      <c r="J409"/>
    </row>
    <row r="410" spans="1:10" ht="16" x14ac:dyDescent="0.2">
      <c r="A410"/>
      <c r="B410"/>
      <c r="C410"/>
      <c r="D410"/>
      <c r="E410"/>
      <c r="F410"/>
      <c r="G410"/>
      <c r="H410"/>
      <c r="I410"/>
      <c r="J410"/>
    </row>
    <row r="411" spans="1:10" ht="16" x14ac:dyDescent="0.2">
      <c r="A411"/>
      <c r="B411"/>
      <c r="C411"/>
      <c r="D411"/>
      <c r="E411"/>
      <c r="F411"/>
      <c r="G411"/>
      <c r="H411"/>
      <c r="I411"/>
      <c r="J411"/>
    </row>
    <row r="412" spans="1:10" ht="16" x14ac:dyDescent="0.2">
      <c r="A412"/>
      <c r="B412"/>
      <c r="C412"/>
      <c r="D412"/>
      <c r="E412"/>
      <c r="F412"/>
      <c r="G412"/>
      <c r="H412"/>
      <c r="I412"/>
      <c r="J412"/>
    </row>
    <row r="413" spans="1:10" ht="16" x14ac:dyDescent="0.2">
      <c r="A413"/>
      <c r="B413"/>
      <c r="C413"/>
      <c r="D413"/>
      <c r="E413"/>
      <c r="F413"/>
      <c r="G413"/>
      <c r="H413"/>
      <c r="I413"/>
      <c r="J413"/>
    </row>
    <row r="414" spans="1:10" ht="16" x14ac:dyDescent="0.2">
      <c r="A414"/>
      <c r="B414"/>
      <c r="C414"/>
      <c r="D414"/>
      <c r="E414"/>
      <c r="F414"/>
      <c r="G414"/>
      <c r="H414"/>
      <c r="I414"/>
      <c r="J414"/>
    </row>
    <row r="415" spans="1:10" ht="16" x14ac:dyDescent="0.2">
      <c r="A415"/>
      <c r="B415"/>
      <c r="C415"/>
      <c r="D415"/>
      <c r="E415"/>
      <c r="F415"/>
      <c r="G415"/>
      <c r="H415"/>
      <c r="I415"/>
      <c r="J415"/>
    </row>
    <row r="416" spans="1:10" ht="16" x14ac:dyDescent="0.2">
      <c r="A416"/>
      <c r="B416"/>
      <c r="C416"/>
      <c r="D416"/>
      <c r="E416"/>
      <c r="F416"/>
      <c r="G416"/>
      <c r="H416"/>
      <c r="I416"/>
      <c r="J416"/>
    </row>
    <row r="417" spans="1:10" ht="16" x14ac:dyDescent="0.2">
      <c r="A417"/>
      <c r="B417"/>
      <c r="C417"/>
      <c r="D417"/>
      <c r="E417"/>
      <c r="F417"/>
      <c r="G417"/>
      <c r="H417"/>
      <c r="I417"/>
      <c r="J417"/>
    </row>
    <row r="418" spans="1:10" ht="16" x14ac:dyDescent="0.2">
      <c r="A418"/>
      <c r="B418"/>
      <c r="C418"/>
      <c r="D418"/>
      <c r="E418"/>
      <c r="F418"/>
      <c r="G418"/>
      <c r="H418"/>
      <c r="I418"/>
      <c r="J418"/>
    </row>
    <row r="419" spans="1:10" ht="16" x14ac:dyDescent="0.2">
      <c r="A419"/>
      <c r="B419"/>
      <c r="C419"/>
      <c r="D419"/>
      <c r="E419"/>
      <c r="F419"/>
      <c r="G419"/>
      <c r="H419"/>
      <c r="I419"/>
      <c r="J419"/>
    </row>
    <row r="420" spans="1:10" ht="16" x14ac:dyDescent="0.2">
      <c r="A420"/>
      <c r="B420"/>
      <c r="C420"/>
      <c r="D420"/>
      <c r="E420"/>
      <c r="F420"/>
      <c r="G420"/>
      <c r="H420"/>
      <c r="I420"/>
      <c r="J420"/>
    </row>
    <row r="421" spans="1:10" ht="16" x14ac:dyDescent="0.2">
      <c r="A421"/>
      <c r="B421"/>
      <c r="C421"/>
      <c r="D421"/>
      <c r="E421"/>
      <c r="F421"/>
      <c r="G421"/>
      <c r="H421"/>
      <c r="I421"/>
      <c r="J421"/>
    </row>
    <row r="422" spans="1:10" ht="16" x14ac:dyDescent="0.2">
      <c r="A422"/>
      <c r="B422"/>
      <c r="C422"/>
      <c r="D422"/>
      <c r="E422"/>
      <c r="F422"/>
      <c r="G422"/>
      <c r="H422"/>
      <c r="I422"/>
      <c r="J422"/>
    </row>
    <row r="423" spans="1:10" ht="16" x14ac:dyDescent="0.2">
      <c r="A423"/>
      <c r="B423"/>
      <c r="C423"/>
      <c r="D423"/>
      <c r="E423"/>
      <c r="F423"/>
      <c r="G423"/>
      <c r="H423"/>
      <c r="I423"/>
      <c r="J423"/>
    </row>
    <row r="424" spans="1:10" ht="16" x14ac:dyDescent="0.2">
      <c r="A424"/>
      <c r="B424"/>
      <c r="C424"/>
      <c r="D424"/>
      <c r="E424"/>
      <c r="F424"/>
      <c r="G424"/>
      <c r="H424"/>
      <c r="I424"/>
      <c r="J424"/>
    </row>
    <row r="425" spans="1:10" ht="16" x14ac:dyDescent="0.2">
      <c r="A425"/>
      <c r="B425"/>
      <c r="C425"/>
      <c r="D425"/>
      <c r="E425"/>
      <c r="F425"/>
      <c r="G425"/>
      <c r="H425"/>
      <c r="I425"/>
      <c r="J425"/>
    </row>
    <row r="426" spans="1:10" ht="16" x14ac:dyDescent="0.2">
      <c r="A426"/>
      <c r="B426"/>
      <c r="C426"/>
      <c r="D426"/>
      <c r="E426"/>
      <c r="F426"/>
      <c r="G426"/>
      <c r="H426"/>
      <c r="I426"/>
      <c r="J426"/>
    </row>
    <row r="427" spans="1:10" ht="16" x14ac:dyDescent="0.2">
      <c r="A427"/>
      <c r="B427"/>
      <c r="C427"/>
      <c r="D427"/>
      <c r="E427"/>
      <c r="F427"/>
      <c r="G427"/>
      <c r="H427"/>
      <c r="I427"/>
      <c r="J427"/>
    </row>
    <row r="428" spans="1:10" ht="16" x14ac:dyDescent="0.2">
      <c r="A428"/>
      <c r="B428"/>
      <c r="C428"/>
      <c r="D428"/>
      <c r="E428"/>
      <c r="F428"/>
      <c r="G428"/>
      <c r="H428"/>
      <c r="I428"/>
      <c r="J428"/>
    </row>
    <row r="429" spans="1:10" ht="16" x14ac:dyDescent="0.2">
      <c r="A429"/>
      <c r="B429"/>
      <c r="C429"/>
      <c r="D429"/>
      <c r="E429"/>
      <c r="F429"/>
      <c r="G429"/>
      <c r="H429"/>
      <c r="I429"/>
      <c r="J429"/>
    </row>
    <row r="430" spans="1:10" ht="16" x14ac:dyDescent="0.2">
      <c r="A430"/>
      <c r="B430"/>
      <c r="C430"/>
      <c r="D430"/>
      <c r="E430"/>
      <c r="F430"/>
      <c r="G430"/>
      <c r="H430"/>
      <c r="I430"/>
      <c r="J430"/>
    </row>
    <row r="431" spans="1:10" ht="16" x14ac:dyDescent="0.2">
      <c r="A431"/>
      <c r="B431"/>
      <c r="C431"/>
      <c r="D431"/>
      <c r="E431"/>
      <c r="F431"/>
      <c r="G431"/>
      <c r="H431"/>
      <c r="I431"/>
      <c r="J431"/>
    </row>
    <row r="432" spans="1:10" ht="16" x14ac:dyDescent="0.2">
      <c r="A432"/>
      <c r="B432"/>
      <c r="C432"/>
      <c r="D432"/>
      <c r="E432"/>
      <c r="F432"/>
      <c r="G432"/>
      <c r="H432"/>
      <c r="I432"/>
      <c r="J432"/>
    </row>
    <row r="433" spans="1:10" ht="16" x14ac:dyDescent="0.2">
      <c r="A433"/>
      <c r="B433"/>
      <c r="C433"/>
      <c r="D433"/>
      <c r="E433"/>
      <c r="F433"/>
      <c r="G433"/>
      <c r="H433"/>
      <c r="I433"/>
      <c r="J433"/>
    </row>
    <row r="434" spans="1:10" ht="16" x14ac:dyDescent="0.2">
      <c r="A434"/>
      <c r="B434"/>
      <c r="C434"/>
      <c r="D434"/>
      <c r="E434"/>
      <c r="F434"/>
      <c r="G434"/>
      <c r="H434"/>
      <c r="I434"/>
      <c r="J434"/>
    </row>
    <row r="435" spans="1:10" ht="16" x14ac:dyDescent="0.2">
      <c r="A435"/>
      <c r="B435"/>
      <c r="C435"/>
      <c r="D435"/>
      <c r="E435"/>
      <c r="F435"/>
      <c r="G435"/>
      <c r="H435"/>
      <c r="I435"/>
      <c r="J435"/>
    </row>
    <row r="436" spans="1:10" ht="16" x14ac:dyDescent="0.2">
      <c r="A436"/>
      <c r="B436"/>
      <c r="C436"/>
      <c r="D436"/>
      <c r="E436"/>
      <c r="F436"/>
      <c r="G436"/>
      <c r="H436"/>
      <c r="I436"/>
      <c r="J436"/>
    </row>
    <row r="437" spans="1:10" ht="16" x14ac:dyDescent="0.2">
      <c r="A437"/>
      <c r="B437"/>
      <c r="C437"/>
      <c r="D437"/>
      <c r="E437"/>
      <c r="F437"/>
      <c r="G437"/>
      <c r="H437"/>
      <c r="I437"/>
      <c r="J437"/>
    </row>
    <row r="438" spans="1:10" ht="16" x14ac:dyDescent="0.2">
      <c r="A438"/>
      <c r="B438"/>
      <c r="C438"/>
      <c r="D438"/>
      <c r="E438"/>
      <c r="F438"/>
      <c r="G438"/>
      <c r="H438"/>
      <c r="I438"/>
      <c r="J438"/>
    </row>
    <row r="439" spans="1:10" ht="16" x14ac:dyDescent="0.2">
      <c r="A439"/>
      <c r="B439"/>
      <c r="C439"/>
      <c r="D439"/>
      <c r="E439"/>
      <c r="F439"/>
      <c r="G439"/>
      <c r="H439"/>
      <c r="I439"/>
      <c r="J439"/>
    </row>
    <row r="440" spans="1:10" ht="16" x14ac:dyDescent="0.2">
      <c r="A440"/>
      <c r="B440"/>
      <c r="C440"/>
      <c r="D440"/>
      <c r="E440"/>
      <c r="F440"/>
      <c r="G440"/>
      <c r="H440"/>
      <c r="I440"/>
      <c r="J440"/>
    </row>
    <row r="441" spans="1:10" ht="16" x14ac:dyDescent="0.2">
      <c r="A441"/>
      <c r="B441"/>
      <c r="C441"/>
      <c r="D441"/>
      <c r="E441"/>
      <c r="F441"/>
      <c r="G441"/>
      <c r="H441"/>
      <c r="I441"/>
      <c r="J441"/>
    </row>
    <row r="442" spans="1:10" ht="16" x14ac:dyDescent="0.2">
      <c r="A442"/>
      <c r="B442"/>
      <c r="C442"/>
      <c r="D442"/>
      <c r="E442"/>
      <c r="F442"/>
      <c r="G442"/>
      <c r="H442"/>
      <c r="I442"/>
      <c r="J442"/>
    </row>
    <row r="443" spans="1:10" ht="16" x14ac:dyDescent="0.2">
      <c r="A443"/>
      <c r="B443"/>
      <c r="C443"/>
      <c r="D443"/>
      <c r="E443"/>
      <c r="F443"/>
      <c r="G443"/>
      <c r="H443"/>
      <c r="I443"/>
      <c r="J443"/>
    </row>
    <row r="444" spans="1:10" ht="16" x14ac:dyDescent="0.2">
      <c r="A444"/>
      <c r="B444"/>
      <c r="C444"/>
      <c r="D444"/>
      <c r="E444"/>
      <c r="F444"/>
      <c r="G444"/>
      <c r="H444"/>
      <c r="I444"/>
      <c r="J444"/>
    </row>
    <row r="445" spans="1:10" ht="16" x14ac:dyDescent="0.2">
      <c r="A445"/>
      <c r="B445"/>
      <c r="C445"/>
      <c r="D445"/>
      <c r="E445"/>
      <c r="F445"/>
      <c r="G445"/>
      <c r="H445"/>
      <c r="I445"/>
      <c r="J445"/>
    </row>
    <row r="446" spans="1:10" ht="16" x14ac:dyDescent="0.2">
      <c r="A446"/>
      <c r="B446"/>
      <c r="C446"/>
      <c r="D446"/>
      <c r="E446"/>
      <c r="F446"/>
      <c r="G446"/>
      <c r="H446"/>
      <c r="I446"/>
      <c r="J446"/>
    </row>
    <row r="447" spans="1:10" ht="16" x14ac:dyDescent="0.2">
      <c r="A447"/>
      <c r="B447"/>
      <c r="C447"/>
      <c r="D447"/>
      <c r="E447"/>
      <c r="F447"/>
      <c r="G447"/>
      <c r="H447"/>
      <c r="I447"/>
      <c r="J447"/>
    </row>
    <row r="448" spans="1:10" ht="16" x14ac:dyDescent="0.2">
      <c r="A448"/>
      <c r="B448"/>
      <c r="C448"/>
      <c r="D448"/>
      <c r="E448"/>
      <c r="F448"/>
      <c r="G448"/>
      <c r="H448"/>
      <c r="I448"/>
      <c r="J448"/>
    </row>
    <row r="449" spans="1:10" ht="16" x14ac:dyDescent="0.2">
      <c r="A449"/>
      <c r="B449"/>
      <c r="C449"/>
      <c r="D449"/>
      <c r="E449"/>
      <c r="F449"/>
      <c r="G449"/>
      <c r="H449"/>
      <c r="I449"/>
      <c r="J449"/>
    </row>
    <row r="450" spans="1:10" ht="16" x14ac:dyDescent="0.2">
      <c r="A450"/>
      <c r="B450"/>
      <c r="C450"/>
      <c r="D450"/>
      <c r="E450"/>
      <c r="F450"/>
      <c r="G450"/>
      <c r="H450"/>
      <c r="I450"/>
      <c r="J450"/>
    </row>
    <row r="451" spans="1:10" ht="16" x14ac:dyDescent="0.2">
      <c r="A451"/>
      <c r="B451"/>
      <c r="C451"/>
      <c r="D451"/>
      <c r="E451"/>
      <c r="F451"/>
      <c r="G451"/>
      <c r="H451"/>
      <c r="I451"/>
      <c r="J451"/>
    </row>
    <row r="452" spans="1:10" ht="16" x14ac:dyDescent="0.2">
      <c r="A452"/>
      <c r="B452"/>
      <c r="C452"/>
      <c r="D452"/>
      <c r="E452"/>
      <c r="F452"/>
      <c r="G452"/>
      <c r="H452"/>
      <c r="I452"/>
      <c r="J452"/>
    </row>
    <row r="453" spans="1:10" ht="16" x14ac:dyDescent="0.2">
      <c r="A453"/>
      <c r="B453"/>
      <c r="C453"/>
      <c r="D453"/>
      <c r="E453"/>
      <c r="F453"/>
      <c r="G453"/>
      <c r="H453"/>
      <c r="I453"/>
      <c r="J453"/>
    </row>
    <row r="454" spans="1:10" ht="16" x14ac:dyDescent="0.2">
      <c r="A454"/>
      <c r="B454"/>
      <c r="C454"/>
      <c r="D454"/>
      <c r="E454"/>
      <c r="F454"/>
      <c r="G454"/>
      <c r="H454"/>
      <c r="I454"/>
      <c r="J454"/>
    </row>
    <row r="455" spans="1:10" ht="16" x14ac:dyDescent="0.2">
      <c r="A455"/>
      <c r="B455"/>
      <c r="C455"/>
      <c r="D455"/>
      <c r="E455"/>
      <c r="F455"/>
      <c r="G455"/>
      <c r="H455"/>
      <c r="I455"/>
      <c r="J455"/>
    </row>
    <row r="456" spans="1:10" ht="16" x14ac:dyDescent="0.2">
      <c r="A456"/>
      <c r="B456"/>
      <c r="C456"/>
      <c r="D456"/>
      <c r="E456"/>
      <c r="F456"/>
      <c r="G456"/>
      <c r="H456"/>
      <c r="I456"/>
      <c r="J456"/>
    </row>
    <row r="457" spans="1:10" ht="16" x14ac:dyDescent="0.2">
      <c r="A457"/>
      <c r="B457"/>
      <c r="C457"/>
      <c r="D457"/>
      <c r="E457"/>
      <c r="F457"/>
      <c r="G457"/>
      <c r="H457"/>
      <c r="I457"/>
      <c r="J457"/>
    </row>
    <row r="458" spans="1:10" ht="16" x14ac:dyDescent="0.2">
      <c r="A458"/>
      <c r="B458"/>
      <c r="C458"/>
      <c r="D458"/>
      <c r="E458"/>
      <c r="F458"/>
      <c r="G458"/>
      <c r="H458"/>
      <c r="I458"/>
      <c r="J458"/>
    </row>
    <row r="459" spans="1:10" ht="16" x14ac:dyDescent="0.2">
      <c r="A459"/>
      <c r="B459"/>
      <c r="C459"/>
      <c r="D459"/>
      <c r="E459"/>
      <c r="F459"/>
      <c r="G459"/>
      <c r="H459"/>
      <c r="I459"/>
      <c r="J459"/>
    </row>
    <row r="460" spans="1:10" ht="16" x14ac:dyDescent="0.2">
      <c r="A460"/>
      <c r="B460"/>
      <c r="C460"/>
      <c r="D460"/>
      <c r="E460"/>
      <c r="F460"/>
      <c r="G460"/>
      <c r="H460"/>
      <c r="I460"/>
      <c r="J460"/>
    </row>
    <row r="461" spans="1:10" ht="16" x14ac:dyDescent="0.2">
      <c r="A461"/>
      <c r="B461"/>
      <c r="C461"/>
      <c r="D461"/>
      <c r="E461"/>
      <c r="F461"/>
      <c r="G461"/>
      <c r="H461"/>
      <c r="I461"/>
      <c r="J461"/>
    </row>
    <row r="462" spans="1:10" ht="16" x14ac:dyDescent="0.2">
      <c r="A462"/>
      <c r="B462"/>
      <c r="C462"/>
      <c r="D462"/>
      <c r="E462"/>
      <c r="F462"/>
      <c r="G462"/>
      <c r="H462"/>
      <c r="I462"/>
      <c r="J462"/>
    </row>
    <row r="463" spans="1:10" ht="16" x14ac:dyDescent="0.2">
      <c r="A463"/>
      <c r="B463"/>
      <c r="C463"/>
      <c r="D463"/>
      <c r="E463"/>
      <c r="F463"/>
      <c r="G463"/>
      <c r="H463"/>
      <c r="I463"/>
      <c r="J463"/>
    </row>
    <row r="464" spans="1:10" ht="16" x14ac:dyDescent="0.2">
      <c r="A464"/>
      <c r="B464"/>
      <c r="C464"/>
      <c r="D464"/>
      <c r="E464"/>
      <c r="F464"/>
      <c r="G464"/>
      <c r="H464"/>
      <c r="I464"/>
      <c r="J464"/>
    </row>
    <row r="465" spans="1:10" ht="16" x14ac:dyDescent="0.2">
      <c r="A465"/>
      <c r="B465"/>
      <c r="C465"/>
      <c r="D465"/>
      <c r="E465"/>
      <c r="F465"/>
      <c r="G465"/>
      <c r="H465"/>
      <c r="I465"/>
      <c r="J465"/>
    </row>
    <row r="466" spans="1:10" ht="16" x14ac:dyDescent="0.2">
      <c r="A466"/>
      <c r="B466"/>
      <c r="C466"/>
      <c r="D466"/>
      <c r="E466"/>
      <c r="F466"/>
      <c r="G466"/>
      <c r="H466"/>
      <c r="I466"/>
      <c r="J466"/>
    </row>
    <row r="467" spans="1:10" ht="16" x14ac:dyDescent="0.2">
      <c r="A467"/>
      <c r="B467"/>
      <c r="C467"/>
      <c r="D467"/>
      <c r="E467"/>
      <c r="F467"/>
      <c r="G467"/>
      <c r="H467"/>
      <c r="I467"/>
      <c r="J467"/>
    </row>
    <row r="468" spans="1:10" ht="16" x14ac:dyDescent="0.2">
      <c r="A468"/>
      <c r="B468"/>
      <c r="C468"/>
      <c r="D468"/>
      <c r="E468"/>
      <c r="F468"/>
      <c r="G468"/>
      <c r="H468"/>
      <c r="I468"/>
      <c r="J468"/>
    </row>
    <row r="469" spans="1:10" ht="16" x14ac:dyDescent="0.2">
      <c r="A469"/>
      <c r="B469"/>
      <c r="C469"/>
      <c r="D469"/>
      <c r="E469"/>
      <c r="F469"/>
      <c r="G469"/>
      <c r="H469"/>
      <c r="I469"/>
      <c r="J469"/>
    </row>
    <row r="470" spans="1:10" ht="16" x14ac:dyDescent="0.2">
      <c r="A470"/>
      <c r="B470"/>
      <c r="C470"/>
      <c r="D470"/>
      <c r="E470"/>
      <c r="F470"/>
      <c r="G470"/>
      <c r="H470"/>
      <c r="I470"/>
      <c r="J470"/>
    </row>
    <row r="471" spans="1:10" ht="16" x14ac:dyDescent="0.2">
      <c r="A471"/>
      <c r="B471"/>
      <c r="C471"/>
      <c r="D471"/>
      <c r="E471"/>
      <c r="F471"/>
      <c r="G471"/>
      <c r="H471"/>
      <c r="I471"/>
      <c r="J471"/>
    </row>
    <row r="472" spans="1:10" ht="16" x14ac:dyDescent="0.2">
      <c r="A472"/>
      <c r="B472"/>
      <c r="C472"/>
      <c r="D472"/>
      <c r="E472"/>
      <c r="F472"/>
      <c r="G472"/>
      <c r="H472"/>
      <c r="I472"/>
      <c r="J472"/>
    </row>
    <row r="473" spans="1:10" ht="16" x14ac:dyDescent="0.2">
      <c r="A473"/>
      <c r="B473"/>
      <c r="C473"/>
      <c r="D473"/>
      <c r="E473"/>
      <c r="F473"/>
      <c r="G473"/>
      <c r="H473"/>
      <c r="I473"/>
      <c r="J473"/>
    </row>
    <row r="474" spans="1:10" ht="16" x14ac:dyDescent="0.2">
      <c r="A474"/>
      <c r="B474"/>
      <c r="C474"/>
      <c r="D474"/>
      <c r="E474"/>
      <c r="F474"/>
      <c r="G474"/>
      <c r="H474"/>
      <c r="I474"/>
      <c r="J474"/>
    </row>
    <row r="475" spans="1:10" ht="16" x14ac:dyDescent="0.2">
      <c r="A475"/>
      <c r="B475"/>
      <c r="C475"/>
      <c r="D475"/>
      <c r="E475"/>
      <c r="F475"/>
      <c r="G475"/>
      <c r="H475"/>
      <c r="I475"/>
      <c r="J475"/>
    </row>
    <row r="476" spans="1:10" ht="16" x14ac:dyDescent="0.2">
      <c r="A476"/>
      <c r="B476"/>
      <c r="C476"/>
      <c r="D476"/>
      <c r="E476"/>
      <c r="F476"/>
      <c r="G476"/>
      <c r="H476"/>
      <c r="I476"/>
      <c r="J476"/>
    </row>
    <row r="477" spans="1:10" ht="16" x14ac:dyDescent="0.2">
      <c r="A477"/>
      <c r="B477"/>
      <c r="C477"/>
      <c r="D477"/>
      <c r="E477"/>
      <c r="F477"/>
      <c r="G477"/>
      <c r="H477"/>
      <c r="I477"/>
      <c r="J477"/>
    </row>
    <row r="478" spans="1:10" ht="16" x14ac:dyDescent="0.2">
      <c r="A478"/>
      <c r="B478"/>
      <c r="C478"/>
      <c r="D478"/>
      <c r="E478"/>
      <c r="F478"/>
      <c r="G478"/>
      <c r="H478"/>
      <c r="I478"/>
      <c r="J478"/>
    </row>
    <row r="479" spans="1:10" ht="16" x14ac:dyDescent="0.2">
      <c r="A479"/>
      <c r="B479"/>
      <c r="C479"/>
      <c r="D479"/>
      <c r="E479"/>
      <c r="F479"/>
      <c r="G479"/>
      <c r="H479"/>
      <c r="I479"/>
      <c r="J479"/>
    </row>
    <row r="480" spans="1:10" ht="16" x14ac:dyDescent="0.2">
      <c r="A480"/>
      <c r="B480"/>
      <c r="C480"/>
      <c r="D480"/>
      <c r="E480"/>
      <c r="F480"/>
      <c r="G480"/>
      <c r="H480"/>
      <c r="I480"/>
      <c r="J480"/>
    </row>
    <row r="481" spans="1:10" ht="16" x14ac:dyDescent="0.2">
      <c r="A481"/>
      <c r="B481"/>
      <c r="C481"/>
      <c r="D481"/>
      <c r="E481"/>
      <c r="F481"/>
      <c r="G481"/>
      <c r="H481"/>
      <c r="I481"/>
      <c r="J481"/>
    </row>
    <row r="482" spans="1:10" ht="16" x14ac:dyDescent="0.2">
      <c r="A482"/>
      <c r="B482"/>
      <c r="C482"/>
      <c r="D482"/>
      <c r="E482"/>
      <c r="F482"/>
      <c r="G482"/>
      <c r="H482"/>
      <c r="I482"/>
      <c r="J482"/>
    </row>
    <row r="483" spans="1:10" ht="16" x14ac:dyDescent="0.2">
      <c r="A483"/>
      <c r="B483"/>
      <c r="C483"/>
      <c r="D483"/>
      <c r="E483"/>
      <c r="F483"/>
      <c r="G483"/>
      <c r="H483"/>
      <c r="I483"/>
      <c r="J483"/>
    </row>
    <row r="484" spans="1:10" ht="16" x14ac:dyDescent="0.2">
      <c r="A484"/>
      <c r="B484"/>
      <c r="C484"/>
      <c r="D484"/>
      <c r="E484"/>
      <c r="F484"/>
      <c r="G484"/>
      <c r="H484"/>
      <c r="I484"/>
      <c r="J484"/>
    </row>
    <row r="485" spans="1:10" ht="16" x14ac:dyDescent="0.2">
      <c r="A485"/>
      <c r="B485"/>
      <c r="C485"/>
      <c r="D485"/>
      <c r="E485"/>
      <c r="F485"/>
      <c r="G485"/>
      <c r="H485"/>
      <c r="I485"/>
      <c r="J485"/>
    </row>
    <row r="486" spans="1:10" ht="16" x14ac:dyDescent="0.2">
      <c r="A486"/>
      <c r="B486"/>
      <c r="C486"/>
      <c r="D486"/>
      <c r="E486"/>
      <c r="F486"/>
      <c r="G486"/>
      <c r="H486"/>
      <c r="I486"/>
      <c r="J486"/>
    </row>
    <row r="487" spans="1:10" ht="16" x14ac:dyDescent="0.2">
      <c r="A487"/>
      <c r="B487"/>
      <c r="C487"/>
      <c r="D487"/>
      <c r="E487"/>
      <c r="F487"/>
      <c r="G487"/>
      <c r="H487"/>
      <c r="I487"/>
      <c r="J487"/>
    </row>
    <row r="488" spans="1:10" ht="16" x14ac:dyDescent="0.2">
      <c r="A488"/>
      <c r="B488"/>
      <c r="C488"/>
      <c r="D488"/>
      <c r="E488"/>
      <c r="F488"/>
      <c r="G488"/>
      <c r="H488"/>
      <c r="I488"/>
      <c r="J488"/>
    </row>
    <row r="489" spans="1:10" ht="16" x14ac:dyDescent="0.2">
      <c r="A489"/>
      <c r="B489"/>
      <c r="C489"/>
      <c r="D489"/>
      <c r="E489"/>
      <c r="F489"/>
      <c r="G489"/>
      <c r="H489"/>
      <c r="I489"/>
      <c r="J489"/>
    </row>
    <row r="490" spans="1:10" ht="16" x14ac:dyDescent="0.2">
      <c r="A490"/>
      <c r="B490"/>
      <c r="C490"/>
      <c r="D490"/>
      <c r="E490"/>
      <c r="F490"/>
      <c r="G490"/>
      <c r="H490"/>
      <c r="I490"/>
      <c r="J490"/>
    </row>
    <row r="491" spans="1:10" ht="16" x14ac:dyDescent="0.2">
      <c r="A491"/>
      <c r="B491"/>
      <c r="C491"/>
      <c r="D491"/>
      <c r="E491"/>
      <c r="F491"/>
      <c r="G491"/>
      <c r="H491"/>
      <c r="I491"/>
      <c r="J491"/>
    </row>
    <row r="492" spans="1:10" ht="16" x14ac:dyDescent="0.2">
      <c r="A492"/>
      <c r="B492"/>
      <c r="C492"/>
      <c r="D492"/>
      <c r="E492"/>
      <c r="F492"/>
      <c r="G492"/>
      <c r="H492"/>
      <c r="I492"/>
      <c r="J492"/>
    </row>
    <row r="493" spans="1:10" ht="16" x14ac:dyDescent="0.2">
      <c r="A493"/>
      <c r="B493"/>
      <c r="C493"/>
      <c r="D493"/>
      <c r="E493"/>
      <c r="F493"/>
      <c r="G493"/>
      <c r="H493"/>
      <c r="I493"/>
      <c r="J493"/>
    </row>
    <row r="494" spans="1:10" ht="16" x14ac:dyDescent="0.2">
      <c r="A494"/>
      <c r="B494"/>
      <c r="C494"/>
      <c r="D494"/>
      <c r="E494"/>
      <c r="F494"/>
      <c r="G494"/>
      <c r="H494"/>
      <c r="I494"/>
      <c r="J494"/>
    </row>
    <row r="495" spans="1:10" ht="16" x14ac:dyDescent="0.2">
      <c r="A495"/>
      <c r="B495"/>
      <c r="C495"/>
      <c r="D495"/>
      <c r="E495"/>
      <c r="F495"/>
      <c r="G495"/>
      <c r="H495"/>
      <c r="I495"/>
      <c r="J495"/>
    </row>
    <row r="496" spans="1:10" ht="16" x14ac:dyDescent="0.2">
      <c r="A496"/>
      <c r="B496"/>
      <c r="C496"/>
      <c r="D496"/>
      <c r="E496"/>
      <c r="F496"/>
      <c r="G496"/>
      <c r="H496"/>
      <c r="I496"/>
      <c r="J496"/>
    </row>
    <row r="497" spans="1:10" ht="16" x14ac:dyDescent="0.2">
      <c r="A497"/>
      <c r="B497"/>
      <c r="C497"/>
      <c r="D497"/>
      <c r="E497"/>
      <c r="F497"/>
      <c r="G497"/>
      <c r="H497"/>
      <c r="I497"/>
      <c r="J497"/>
    </row>
    <row r="498" spans="1:10" ht="16" x14ac:dyDescent="0.2">
      <c r="A498"/>
      <c r="B498"/>
      <c r="C498"/>
      <c r="D498"/>
      <c r="E498"/>
      <c r="F498"/>
      <c r="G498"/>
      <c r="H498"/>
      <c r="I498"/>
      <c r="J498"/>
    </row>
    <row r="499" spans="1:10" ht="16" x14ac:dyDescent="0.2">
      <c r="A499"/>
      <c r="B499"/>
      <c r="C499"/>
      <c r="D499"/>
      <c r="E499"/>
      <c r="F499"/>
      <c r="G499"/>
      <c r="H499"/>
      <c r="I499"/>
      <c r="J499"/>
    </row>
    <row r="500" spans="1:10" ht="16" x14ac:dyDescent="0.2">
      <c r="A500"/>
      <c r="B500"/>
      <c r="C500"/>
      <c r="D500"/>
      <c r="E500"/>
      <c r="F500"/>
      <c r="G500"/>
      <c r="H500"/>
      <c r="I500"/>
      <c r="J500"/>
    </row>
    <row r="501" spans="1:10" ht="16" x14ac:dyDescent="0.2">
      <c r="A501"/>
      <c r="B501"/>
      <c r="C501"/>
      <c r="D501"/>
      <c r="E501"/>
      <c r="F501"/>
      <c r="G501"/>
      <c r="H501"/>
      <c r="I501"/>
      <c r="J501"/>
    </row>
    <row r="502" spans="1:10" ht="16" x14ac:dyDescent="0.2">
      <c r="A502"/>
      <c r="B502"/>
      <c r="C502"/>
      <c r="D502"/>
      <c r="E502"/>
      <c r="F502"/>
      <c r="G502"/>
      <c r="H502"/>
      <c r="I502"/>
      <c r="J502"/>
    </row>
    <row r="503" spans="1:10" ht="16" x14ac:dyDescent="0.2">
      <c r="A503"/>
      <c r="B503"/>
      <c r="C503"/>
      <c r="D503"/>
      <c r="E503"/>
      <c r="F503"/>
      <c r="G503"/>
      <c r="H503"/>
      <c r="I503"/>
      <c r="J503"/>
    </row>
    <row r="504" spans="1:10" ht="16" x14ac:dyDescent="0.2">
      <c r="A504"/>
      <c r="B504"/>
      <c r="C504"/>
      <c r="D504"/>
      <c r="E504"/>
      <c r="F504"/>
      <c r="G504"/>
      <c r="H504"/>
      <c r="I504"/>
      <c r="J504"/>
    </row>
    <row r="505" spans="1:10" ht="16" x14ac:dyDescent="0.2">
      <c r="A505"/>
      <c r="B505"/>
      <c r="C505"/>
      <c r="D505"/>
      <c r="E505"/>
      <c r="F505"/>
      <c r="G505"/>
      <c r="H505"/>
      <c r="I505"/>
      <c r="J505"/>
    </row>
    <row r="506" spans="1:10" ht="16" x14ac:dyDescent="0.2">
      <c r="A506"/>
      <c r="B506"/>
      <c r="C506"/>
      <c r="D506"/>
      <c r="E506"/>
      <c r="F506"/>
      <c r="G506"/>
      <c r="H506"/>
      <c r="I506"/>
      <c r="J506"/>
    </row>
    <row r="507" spans="1:10" ht="16" x14ac:dyDescent="0.2">
      <c r="A507"/>
      <c r="B507"/>
      <c r="C507"/>
      <c r="D507"/>
      <c r="E507"/>
      <c r="F507"/>
      <c r="G507"/>
      <c r="H507"/>
      <c r="I507"/>
      <c r="J507"/>
    </row>
    <row r="508" spans="1:10" ht="16" x14ac:dyDescent="0.2">
      <c r="A508"/>
      <c r="B508"/>
      <c r="C508"/>
      <c r="D508"/>
      <c r="E508"/>
      <c r="F508"/>
      <c r="G508"/>
      <c r="H508"/>
      <c r="I508"/>
      <c r="J508"/>
    </row>
    <row r="509" spans="1:10" ht="16" x14ac:dyDescent="0.2">
      <c r="A509"/>
      <c r="B509"/>
      <c r="C509"/>
      <c r="D509"/>
      <c r="E509"/>
      <c r="F509"/>
      <c r="G509"/>
      <c r="H509"/>
      <c r="I509"/>
      <c r="J509"/>
    </row>
    <row r="510" spans="1:10" ht="16" x14ac:dyDescent="0.2">
      <c r="A510"/>
      <c r="B510"/>
      <c r="C510"/>
      <c r="D510"/>
      <c r="E510"/>
      <c r="F510"/>
      <c r="G510"/>
      <c r="H510"/>
      <c r="I510"/>
      <c r="J510"/>
    </row>
    <row r="511" spans="1:10" ht="16" x14ac:dyDescent="0.2">
      <c r="A511"/>
      <c r="B511"/>
      <c r="C511"/>
      <c r="D511"/>
      <c r="E511"/>
      <c r="F511"/>
      <c r="G511"/>
      <c r="H511"/>
      <c r="I511"/>
      <c r="J511"/>
    </row>
    <row r="512" spans="1:10" ht="16" x14ac:dyDescent="0.2">
      <c r="A512"/>
      <c r="B512"/>
      <c r="C512"/>
      <c r="D512"/>
      <c r="E512"/>
      <c r="F512"/>
      <c r="G512"/>
      <c r="H512"/>
      <c r="I512"/>
      <c r="J512"/>
    </row>
    <row r="513" spans="1:10" ht="16" x14ac:dyDescent="0.2">
      <c r="A513"/>
      <c r="B513"/>
      <c r="C513"/>
      <c r="D513"/>
      <c r="E513"/>
      <c r="F513"/>
      <c r="G513"/>
      <c r="H513"/>
      <c r="I513"/>
      <c r="J513"/>
    </row>
    <row r="514" spans="1:10" ht="16" x14ac:dyDescent="0.2">
      <c r="A514"/>
      <c r="B514"/>
      <c r="C514"/>
      <c r="D514"/>
      <c r="E514"/>
      <c r="F514"/>
      <c r="G514"/>
      <c r="H514"/>
      <c r="I514"/>
      <c r="J514"/>
    </row>
    <row r="515" spans="1:10" ht="16" x14ac:dyDescent="0.2">
      <c r="A515"/>
      <c r="B515"/>
      <c r="C515"/>
      <c r="D515"/>
      <c r="E515"/>
      <c r="F515"/>
      <c r="G515"/>
      <c r="H515"/>
      <c r="I515"/>
      <c r="J515"/>
    </row>
    <row r="516" spans="1:10" ht="16" x14ac:dyDescent="0.2">
      <c r="A516"/>
      <c r="B516"/>
      <c r="C516"/>
      <c r="D516"/>
      <c r="E516"/>
      <c r="F516"/>
      <c r="G516"/>
      <c r="H516"/>
      <c r="I516"/>
      <c r="J516"/>
    </row>
    <row r="517" spans="1:10" ht="16" x14ac:dyDescent="0.2">
      <c r="A517"/>
      <c r="B517"/>
      <c r="C517"/>
      <c r="D517"/>
      <c r="E517"/>
      <c r="F517"/>
      <c r="G517"/>
      <c r="H517"/>
      <c r="I517"/>
      <c r="J517"/>
    </row>
    <row r="518" spans="1:10" ht="16" x14ac:dyDescent="0.2">
      <c r="A518"/>
      <c r="B518"/>
      <c r="C518"/>
      <c r="D518"/>
      <c r="E518"/>
      <c r="F518"/>
      <c r="G518"/>
      <c r="H518"/>
      <c r="I518"/>
      <c r="J518"/>
    </row>
    <row r="519" spans="1:10" ht="16" x14ac:dyDescent="0.2">
      <c r="A519"/>
      <c r="B519"/>
      <c r="C519"/>
      <c r="D519"/>
      <c r="E519"/>
      <c r="F519"/>
      <c r="G519"/>
      <c r="H519"/>
      <c r="I519"/>
      <c r="J519"/>
    </row>
    <row r="520" spans="1:10" ht="16" x14ac:dyDescent="0.2">
      <c r="A520"/>
      <c r="B520"/>
      <c r="C520"/>
      <c r="D520"/>
      <c r="E520"/>
      <c r="F520"/>
      <c r="G520"/>
      <c r="H520"/>
      <c r="I520"/>
      <c r="J520"/>
    </row>
    <row r="521" spans="1:10" ht="16" x14ac:dyDescent="0.2">
      <c r="A521"/>
      <c r="B521"/>
      <c r="C521"/>
      <c r="D521"/>
      <c r="E521"/>
      <c r="F521"/>
      <c r="G521"/>
      <c r="H521"/>
      <c r="I521"/>
      <c r="J521"/>
    </row>
    <row r="522" spans="1:10" ht="16" x14ac:dyDescent="0.2">
      <c r="A522"/>
      <c r="B522"/>
      <c r="C522"/>
      <c r="D522"/>
      <c r="E522"/>
      <c r="F522"/>
      <c r="G522"/>
      <c r="H522"/>
      <c r="I522"/>
      <c r="J522"/>
    </row>
    <row r="523" spans="1:10" ht="16" x14ac:dyDescent="0.2">
      <c r="A523"/>
      <c r="B523"/>
      <c r="C523"/>
      <c r="D523"/>
      <c r="E523"/>
      <c r="F523"/>
      <c r="G523"/>
      <c r="H523"/>
      <c r="I523"/>
      <c r="J523"/>
    </row>
    <row r="524" spans="1:10" ht="16" x14ac:dyDescent="0.2">
      <c r="A524"/>
      <c r="B524"/>
      <c r="C524"/>
      <c r="D524"/>
      <c r="E524"/>
      <c r="F524"/>
      <c r="G524"/>
      <c r="H524"/>
      <c r="I524"/>
      <c r="J524"/>
    </row>
    <row r="525" spans="1:10" ht="16" x14ac:dyDescent="0.2">
      <c r="A525"/>
      <c r="B525"/>
      <c r="C525"/>
      <c r="D525"/>
      <c r="E525"/>
      <c r="F525"/>
      <c r="G525"/>
      <c r="H525"/>
      <c r="I525"/>
      <c r="J525"/>
    </row>
    <row r="526" spans="1:10" ht="16" x14ac:dyDescent="0.2">
      <c r="A526"/>
      <c r="B526"/>
      <c r="C526"/>
      <c r="D526"/>
      <c r="E526"/>
      <c r="F526"/>
      <c r="G526"/>
      <c r="H526"/>
      <c r="I526"/>
      <c r="J526"/>
    </row>
    <row r="527" spans="1:10" ht="16" x14ac:dyDescent="0.2">
      <c r="A527"/>
      <c r="B527"/>
      <c r="C527"/>
      <c r="D527"/>
      <c r="E527"/>
      <c r="F527"/>
      <c r="G527"/>
      <c r="H527"/>
      <c r="I527"/>
      <c r="J527"/>
    </row>
    <row r="528" spans="1:10" ht="16" x14ac:dyDescent="0.2">
      <c r="A528"/>
      <c r="B528"/>
      <c r="C528"/>
      <c r="D528"/>
      <c r="E528"/>
      <c r="F528"/>
      <c r="G528"/>
      <c r="H528"/>
      <c r="I528"/>
      <c r="J528"/>
    </row>
    <row r="529" spans="1:10" ht="16" x14ac:dyDescent="0.2">
      <c r="A529"/>
      <c r="B529"/>
      <c r="C529"/>
      <c r="D529"/>
      <c r="E529"/>
      <c r="F529"/>
      <c r="G529"/>
      <c r="H529"/>
      <c r="I529"/>
      <c r="J529"/>
    </row>
    <row r="530" spans="1:10" ht="16" x14ac:dyDescent="0.2">
      <c r="A530"/>
      <c r="B530"/>
      <c r="C530"/>
      <c r="D530"/>
      <c r="E530"/>
      <c r="F530"/>
      <c r="G530"/>
      <c r="H530"/>
      <c r="I530"/>
      <c r="J530"/>
    </row>
    <row r="531" spans="1:10" ht="16" x14ac:dyDescent="0.2">
      <c r="A531"/>
      <c r="B531"/>
      <c r="C531"/>
      <c r="D531"/>
      <c r="E531"/>
      <c r="F531"/>
      <c r="G531"/>
      <c r="H531"/>
      <c r="I531"/>
      <c r="J531"/>
    </row>
    <row r="532" spans="1:10" ht="16" x14ac:dyDescent="0.2">
      <c r="A532"/>
      <c r="B532"/>
      <c r="C532"/>
      <c r="D532"/>
      <c r="E532"/>
      <c r="F532"/>
      <c r="G532"/>
      <c r="H532"/>
      <c r="I532"/>
      <c r="J532"/>
    </row>
    <row r="533" spans="1:10" ht="16" x14ac:dyDescent="0.2">
      <c r="A533"/>
      <c r="B533"/>
      <c r="C533"/>
      <c r="D533"/>
      <c r="E533"/>
      <c r="F533"/>
      <c r="G533"/>
      <c r="H533"/>
      <c r="I533"/>
      <c r="J533"/>
    </row>
    <row r="534" spans="1:10" ht="16" x14ac:dyDescent="0.2">
      <c r="A534"/>
      <c r="B534"/>
      <c r="C534"/>
      <c r="D534"/>
      <c r="E534"/>
      <c r="F534"/>
      <c r="G534"/>
      <c r="H534"/>
      <c r="I534"/>
      <c r="J534"/>
    </row>
    <row r="535" spans="1:10" ht="16" x14ac:dyDescent="0.2">
      <c r="A535"/>
      <c r="B535"/>
      <c r="C535"/>
      <c r="D535"/>
      <c r="E535"/>
      <c r="F535"/>
      <c r="G535"/>
      <c r="H535"/>
      <c r="I535"/>
      <c r="J535"/>
    </row>
    <row r="536" spans="1:10" ht="16" x14ac:dyDescent="0.2">
      <c r="A536"/>
      <c r="B536"/>
      <c r="C536"/>
      <c r="D536"/>
      <c r="E536"/>
      <c r="F536"/>
      <c r="G536"/>
      <c r="H536"/>
      <c r="I536"/>
      <c r="J536"/>
    </row>
    <row r="537" spans="1:10" ht="16" x14ac:dyDescent="0.2">
      <c r="A537"/>
      <c r="B537"/>
      <c r="C537"/>
      <c r="D537"/>
      <c r="E537"/>
      <c r="F537"/>
      <c r="G537"/>
      <c r="H537"/>
      <c r="I537"/>
      <c r="J537"/>
    </row>
    <row r="538" spans="1:10" ht="16" x14ac:dyDescent="0.2">
      <c r="A538"/>
      <c r="B538"/>
      <c r="C538"/>
      <c r="D538"/>
      <c r="E538"/>
      <c r="F538"/>
      <c r="G538"/>
      <c r="H538"/>
      <c r="I538"/>
      <c r="J538"/>
    </row>
    <row r="539" spans="1:10" ht="16" x14ac:dyDescent="0.2">
      <c r="A539"/>
      <c r="B539"/>
      <c r="C539"/>
      <c r="D539"/>
      <c r="E539"/>
      <c r="F539"/>
      <c r="G539"/>
      <c r="H539"/>
      <c r="I539"/>
      <c r="J539"/>
    </row>
    <row r="540" spans="1:10" ht="16" x14ac:dyDescent="0.2">
      <c r="A540"/>
      <c r="B540"/>
      <c r="C540"/>
      <c r="D540"/>
      <c r="E540"/>
      <c r="F540"/>
      <c r="G540"/>
      <c r="H540"/>
      <c r="I540"/>
      <c r="J540"/>
    </row>
    <row r="541" spans="1:10" ht="16" x14ac:dyDescent="0.2">
      <c r="A541"/>
      <c r="B541"/>
      <c r="C541"/>
      <c r="D541"/>
      <c r="E541"/>
      <c r="F541"/>
      <c r="G541"/>
      <c r="H541"/>
      <c r="I541"/>
      <c r="J541"/>
    </row>
    <row r="542" spans="1:10" ht="16" x14ac:dyDescent="0.2">
      <c r="A542"/>
      <c r="B542"/>
      <c r="C542"/>
      <c r="D542"/>
      <c r="E542"/>
      <c r="F542"/>
      <c r="G542"/>
      <c r="H542"/>
      <c r="I542"/>
      <c r="J542"/>
    </row>
    <row r="543" spans="1:10" ht="16" x14ac:dyDescent="0.2">
      <c r="A543"/>
      <c r="B543"/>
      <c r="C543"/>
      <c r="D543"/>
      <c r="E543"/>
      <c r="F543"/>
      <c r="G543"/>
      <c r="H543"/>
      <c r="I543"/>
      <c r="J543"/>
    </row>
    <row r="544" spans="1:10" ht="16" x14ac:dyDescent="0.2">
      <c r="A544"/>
      <c r="B544"/>
      <c r="C544"/>
      <c r="D544"/>
      <c r="E544"/>
      <c r="F544"/>
      <c r="G544"/>
      <c r="H544"/>
      <c r="I544"/>
      <c r="J544"/>
    </row>
    <row r="545" spans="1:10" ht="16" x14ac:dyDescent="0.2">
      <c r="A545"/>
      <c r="B545"/>
      <c r="C545"/>
      <c r="D545"/>
      <c r="E545"/>
      <c r="F545"/>
      <c r="G545"/>
      <c r="H545"/>
      <c r="I545"/>
      <c r="J545"/>
    </row>
    <row r="546" spans="1:10" ht="16" x14ac:dyDescent="0.2">
      <c r="A546"/>
      <c r="B546"/>
      <c r="C546"/>
      <c r="D546"/>
      <c r="E546"/>
      <c r="F546"/>
      <c r="G546"/>
      <c r="H546"/>
      <c r="I546"/>
      <c r="J546"/>
    </row>
    <row r="547" spans="1:10" ht="16" x14ac:dyDescent="0.2">
      <c r="A547"/>
      <c r="B547"/>
      <c r="C547"/>
      <c r="D547"/>
      <c r="E547"/>
      <c r="F547"/>
      <c r="G547"/>
      <c r="H547"/>
      <c r="I547"/>
      <c r="J547"/>
    </row>
    <row r="548" spans="1:10" ht="16" x14ac:dyDescent="0.2">
      <c r="A548"/>
      <c r="B548"/>
      <c r="C548"/>
      <c r="D548"/>
      <c r="E548"/>
      <c r="F548"/>
      <c r="G548"/>
      <c r="H548"/>
      <c r="I548"/>
      <c r="J548"/>
    </row>
    <row r="549" spans="1:10" ht="16" x14ac:dyDescent="0.2">
      <c r="A549"/>
      <c r="B549"/>
      <c r="C549"/>
      <c r="D549"/>
      <c r="E549"/>
      <c r="F549"/>
      <c r="G549"/>
      <c r="H549"/>
      <c r="I549"/>
      <c r="J549"/>
    </row>
    <row r="550" spans="1:10" ht="16" x14ac:dyDescent="0.2">
      <c r="A550"/>
      <c r="B550"/>
      <c r="C550"/>
      <c r="D550"/>
      <c r="E550"/>
      <c r="F550"/>
      <c r="G550"/>
      <c r="H550"/>
      <c r="I550"/>
      <c r="J550"/>
    </row>
    <row r="551" spans="1:10" ht="16" x14ac:dyDescent="0.2">
      <c r="A551"/>
      <c r="B551"/>
      <c r="C551"/>
      <c r="D551"/>
      <c r="E551"/>
      <c r="F551"/>
      <c r="G551"/>
      <c r="H551"/>
      <c r="I551"/>
      <c r="J551"/>
    </row>
    <row r="552" spans="1:10" ht="16" x14ac:dyDescent="0.2">
      <c r="A552"/>
      <c r="B552"/>
      <c r="C552"/>
      <c r="D552"/>
      <c r="E552"/>
      <c r="F552"/>
      <c r="G552"/>
      <c r="H552"/>
      <c r="I552"/>
      <c r="J552"/>
    </row>
    <row r="553" spans="1:10" ht="16" x14ac:dyDescent="0.2">
      <c r="A553"/>
      <c r="B553"/>
      <c r="C553"/>
      <c r="D553"/>
      <c r="E553"/>
      <c r="F553"/>
      <c r="G553"/>
      <c r="H553"/>
      <c r="I553"/>
      <c r="J553"/>
    </row>
    <row r="554" spans="1:10" ht="16" x14ac:dyDescent="0.2">
      <c r="A554"/>
      <c r="B554"/>
      <c r="C554"/>
      <c r="D554"/>
      <c r="E554"/>
      <c r="F554"/>
      <c r="G554"/>
      <c r="H554"/>
      <c r="I554"/>
      <c r="J554"/>
    </row>
    <row r="555" spans="1:10" ht="16" x14ac:dyDescent="0.2">
      <c r="A555"/>
      <c r="B555"/>
      <c r="C555"/>
      <c r="D555"/>
      <c r="E555"/>
      <c r="F555"/>
      <c r="G555"/>
      <c r="H555"/>
      <c r="I555"/>
      <c r="J555"/>
    </row>
    <row r="556" spans="1:10" ht="16" x14ac:dyDescent="0.2">
      <c r="A556"/>
      <c r="B556"/>
      <c r="C556"/>
      <c r="D556"/>
      <c r="E556"/>
      <c r="F556"/>
      <c r="G556"/>
      <c r="H556"/>
      <c r="I556"/>
      <c r="J556"/>
    </row>
    <row r="557" spans="1:10" ht="16" x14ac:dyDescent="0.2">
      <c r="A557"/>
      <c r="B557"/>
      <c r="C557"/>
      <c r="D557"/>
      <c r="E557"/>
      <c r="F557"/>
      <c r="G557"/>
      <c r="H557"/>
      <c r="I557"/>
      <c r="J557"/>
    </row>
    <row r="558" spans="1:10" ht="16" x14ac:dyDescent="0.2">
      <c r="A558"/>
      <c r="B558"/>
      <c r="C558"/>
      <c r="D558"/>
      <c r="E558"/>
      <c r="F558"/>
      <c r="G558"/>
      <c r="H558"/>
      <c r="I558"/>
      <c r="J558"/>
    </row>
    <row r="559" spans="1:10" ht="16" x14ac:dyDescent="0.2">
      <c r="A559"/>
      <c r="B559"/>
      <c r="C559"/>
      <c r="D559"/>
      <c r="E559"/>
      <c r="F559"/>
      <c r="G559"/>
      <c r="H559"/>
      <c r="I559"/>
      <c r="J559"/>
    </row>
    <row r="560" spans="1:10" ht="16" x14ac:dyDescent="0.2">
      <c r="A560"/>
      <c r="B560"/>
      <c r="C560"/>
      <c r="D560"/>
      <c r="E560"/>
      <c r="F560"/>
      <c r="G560"/>
      <c r="H560"/>
      <c r="I560"/>
      <c r="J560"/>
    </row>
    <row r="561" spans="1:10" ht="16" x14ac:dyDescent="0.2">
      <c r="A561"/>
      <c r="B561"/>
      <c r="C561"/>
      <c r="D561"/>
      <c r="E561"/>
      <c r="F561"/>
      <c r="G561"/>
      <c r="H561"/>
      <c r="I561"/>
      <c r="J561"/>
    </row>
    <row r="562" spans="1:10" ht="16" x14ac:dyDescent="0.2">
      <c r="A562"/>
      <c r="B562"/>
      <c r="C562"/>
      <c r="D562"/>
      <c r="E562"/>
      <c r="F562"/>
      <c r="G562"/>
      <c r="H562"/>
      <c r="I562"/>
      <c r="J562"/>
    </row>
    <row r="563" spans="1:10" ht="16" x14ac:dyDescent="0.2">
      <c r="A563"/>
      <c r="B563"/>
      <c r="C563"/>
      <c r="D563"/>
      <c r="E563"/>
      <c r="F563"/>
      <c r="G563"/>
      <c r="H563"/>
      <c r="I563"/>
      <c r="J563"/>
    </row>
    <row r="564" spans="1:10" ht="16" x14ac:dyDescent="0.2">
      <c r="A564"/>
      <c r="B564"/>
      <c r="C564"/>
      <c r="D564"/>
      <c r="E564"/>
      <c r="F564"/>
      <c r="G564"/>
      <c r="H564"/>
      <c r="I564"/>
      <c r="J564"/>
    </row>
    <row r="565" spans="1:10" ht="16" x14ac:dyDescent="0.2">
      <c r="A565"/>
      <c r="B565"/>
      <c r="C565"/>
      <c r="D565"/>
      <c r="E565"/>
      <c r="F565"/>
      <c r="G565"/>
      <c r="H565"/>
      <c r="I565"/>
      <c r="J565"/>
    </row>
    <row r="566" spans="1:10" ht="16" x14ac:dyDescent="0.2">
      <c r="A566"/>
      <c r="B566"/>
      <c r="C566"/>
      <c r="D566"/>
      <c r="E566"/>
      <c r="F566"/>
      <c r="G566"/>
      <c r="H566"/>
      <c r="I566"/>
      <c r="J566"/>
    </row>
    <row r="567" spans="1:10" ht="16" x14ac:dyDescent="0.2">
      <c r="A567"/>
      <c r="B567"/>
      <c r="C567"/>
      <c r="D567"/>
      <c r="E567"/>
      <c r="F567"/>
      <c r="G567"/>
      <c r="H567"/>
      <c r="I567"/>
      <c r="J567"/>
    </row>
    <row r="568" spans="1:10" ht="16" x14ac:dyDescent="0.2">
      <c r="A568"/>
      <c r="B568"/>
      <c r="C568"/>
      <c r="D568"/>
      <c r="E568"/>
      <c r="F568"/>
      <c r="G568"/>
      <c r="H568"/>
      <c r="I568"/>
      <c r="J568"/>
    </row>
    <row r="569" spans="1:10" ht="16" x14ac:dyDescent="0.2">
      <c r="A569"/>
      <c r="B569"/>
      <c r="C569"/>
      <c r="D569"/>
      <c r="E569"/>
      <c r="F569"/>
      <c r="G569"/>
      <c r="H569"/>
      <c r="I569"/>
      <c r="J569"/>
    </row>
    <row r="570" spans="1:10" ht="16" x14ac:dyDescent="0.2">
      <c r="A570"/>
      <c r="B570"/>
      <c r="C570"/>
      <c r="D570"/>
      <c r="E570"/>
      <c r="F570"/>
      <c r="G570"/>
      <c r="H570"/>
      <c r="I570"/>
      <c r="J570"/>
    </row>
    <row r="571" spans="1:10" ht="16" x14ac:dyDescent="0.2">
      <c r="A571"/>
      <c r="B571"/>
      <c r="C571"/>
      <c r="D571"/>
      <c r="E571"/>
      <c r="F571"/>
      <c r="G571"/>
      <c r="H571"/>
      <c r="I571"/>
      <c r="J571"/>
    </row>
    <row r="572" spans="1:10" ht="16" x14ac:dyDescent="0.2">
      <c r="A572"/>
      <c r="B572"/>
      <c r="C572"/>
      <c r="D572"/>
      <c r="E572"/>
      <c r="F572"/>
      <c r="G572"/>
      <c r="H572"/>
      <c r="I572"/>
      <c r="J572"/>
    </row>
    <row r="573" spans="1:10" ht="16" x14ac:dyDescent="0.2">
      <c r="A573"/>
      <c r="B573"/>
      <c r="C573"/>
      <c r="D573"/>
      <c r="E573"/>
      <c r="F573"/>
      <c r="G573"/>
      <c r="H573"/>
      <c r="I573"/>
      <c r="J573"/>
    </row>
    <row r="574" spans="1:10" ht="16" x14ac:dyDescent="0.2">
      <c r="A574"/>
      <c r="B574"/>
      <c r="C574"/>
      <c r="D574"/>
      <c r="E574"/>
      <c r="F574"/>
      <c r="G574"/>
      <c r="H574"/>
      <c r="I574"/>
      <c r="J574"/>
    </row>
    <row r="575" spans="1:10" ht="16" x14ac:dyDescent="0.2">
      <c r="A575"/>
      <c r="B575"/>
      <c r="C575"/>
      <c r="D575"/>
      <c r="E575"/>
      <c r="F575"/>
      <c r="G575"/>
      <c r="H575"/>
      <c r="I575"/>
      <c r="J575"/>
    </row>
    <row r="576" spans="1:10" ht="16" x14ac:dyDescent="0.2">
      <c r="A576"/>
      <c r="B576"/>
      <c r="C576"/>
      <c r="D576"/>
      <c r="E576"/>
      <c r="F576"/>
      <c r="G576"/>
      <c r="H576"/>
      <c r="I576"/>
      <c r="J576"/>
    </row>
    <row r="577" spans="1:10" ht="16" x14ac:dyDescent="0.2">
      <c r="A577"/>
      <c r="B577"/>
      <c r="C577"/>
      <c r="D577"/>
      <c r="E577"/>
      <c r="F577"/>
      <c r="G577"/>
      <c r="H577"/>
      <c r="I577"/>
      <c r="J577"/>
    </row>
    <row r="578" spans="1:10" ht="16" x14ac:dyDescent="0.2">
      <c r="A578"/>
      <c r="B578"/>
      <c r="C578"/>
      <c r="D578"/>
      <c r="E578"/>
      <c r="F578"/>
      <c r="G578"/>
      <c r="H578"/>
      <c r="I578"/>
      <c r="J578"/>
    </row>
    <row r="579" spans="1:10" ht="16" x14ac:dyDescent="0.2">
      <c r="A579"/>
      <c r="B579"/>
      <c r="C579"/>
      <c r="D579"/>
      <c r="E579"/>
      <c r="F579"/>
      <c r="G579"/>
      <c r="H579"/>
      <c r="I579"/>
      <c r="J579"/>
    </row>
    <row r="580" spans="1:10" ht="16" x14ac:dyDescent="0.2">
      <c r="A580"/>
      <c r="B580"/>
      <c r="C580"/>
      <c r="D580"/>
      <c r="E580"/>
      <c r="F580"/>
      <c r="G580"/>
      <c r="H580"/>
      <c r="I580"/>
      <c r="J580"/>
    </row>
    <row r="581" spans="1:10" ht="16" x14ac:dyDescent="0.2">
      <c r="A581"/>
      <c r="B581"/>
      <c r="C581"/>
      <c r="D581"/>
      <c r="E581"/>
      <c r="F581"/>
      <c r="G581"/>
      <c r="H581"/>
      <c r="I581"/>
      <c r="J581"/>
    </row>
    <row r="582" spans="1:10" ht="16" x14ac:dyDescent="0.2">
      <c r="A582"/>
      <c r="B582"/>
      <c r="C582"/>
      <c r="D582"/>
      <c r="E582"/>
      <c r="F582"/>
      <c r="G582"/>
      <c r="H582"/>
      <c r="I582"/>
      <c r="J582"/>
    </row>
    <row r="583" spans="1:10" ht="16" x14ac:dyDescent="0.2">
      <c r="A583"/>
      <c r="B583"/>
      <c r="C583"/>
      <c r="D583"/>
      <c r="E583"/>
      <c r="F583"/>
      <c r="G583"/>
      <c r="H583"/>
      <c r="I583"/>
      <c r="J583"/>
    </row>
    <row r="584" spans="1:10" ht="16" x14ac:dyDescent="0.2">
      <c r="A584"/>
      <c r="B584"/>
      <c r="C584"/>
      <c r="D584"/>
      <c r="E584"/>
      <c r="F584"/>
      <c r="G584"/>
      <c r="H584"/>
      <c r="I584"/>
      <c r="J584"/>
    </row>
    <row r="585" spans="1:10" ht="16" x14ac:dyDescent="0.2">
      <c r="A585"/>
      <c r="B585"/>
      <c r="C585"/>
      <c r="D585"/>
      <c r="E585"/>
      <c r="F585"/>
      <c r="G585"/>
      <c r="H585"/>
      <c r="I585"/>
      <c r="J585"/>
    </row>
    <row r="586" spans="1:10" ht="16" x14ac:dyDescent="0.2">
      <c r="A586"/>
      <c r="B586"/>
      <c r="C586"/>
      <c r="D586"/>
      <c r="E586"/>
      <c r="F586"/>
      <c r="G586"/>
      <c r="H586"/>
      <c r="I586"/>
      <c r="J586"/>
    </row>
    <row r="587" spans="1:10" ht="16" x14ac:dyDescent="0.2">
      <c r="A587"/>
      <c r="B587"/>
      <c r="C587"/>
      <c r="D587"/>
      <c r="E587"/>
      <c r="F587"/>
      <c r="G587"/>
      <c r="H587"/>
      <c r="I587"/>
      <c r="J587"/>
    </row>
    <row r="588" spans="1:10" ht="16" x14ac:dyDescent="0.2">
      <c r="A588"/>
      <c r="B588"/>
      <c r="C588"/>
      <c r="D588"/>
      <c r="E588"/>
      <c r="F588"/>
      <c r="G588"/>
      <c r="H588"/>
      <c r="I588"/>
      <c r="J588"/>
    </row>
    <row r="589" spans="1:10" ht="16" x14ac:dyDescent="0.2">
      <c r="A589"/>
      <c r="B589"/>
      <c r="C589"/>
      <c r="D589"/>
      <c r="E589"/>
      <c r="F589"/>
      <c r="G589"/>
      <c r="H589"/>
      <c r="I589"/>
      <c r="J589"/>
    </row>
    <row r="590" spans="1:10" ht="16" x14ac:dyDescent="0.2">
      <c r="A590"/>
      <c r="B590"/>
      <c r="C590"/>
      <c r="D590"/>
      <c r="E590"/>
      <c r="F590"/>
      <c r="G590"/>
      <c r="H590"/>
      <c r="I590"/>
      <c r="J590"/>
    </row>
    <row r="591" spans="1:10" ht="16" x14ac:dyDescent="0.2">
      <c r="A591"/>
      <c r="B591"/>
      <c r="C591"/>
      <c r="D591"/>
      <c r="E591"/>
      <c r="F591"/>
      <c r="G591"/>
      <c r="H591"/>
      <c r="I591"/>
      <c r="J591"/>
    </row>
    <row r="592" spans="1:10" ht="16" x14ac:dyDescent="0.2">
      <c r="A592"/>
      <c r="B592"/>
      <c r="C592"/>
      <c r="D592"/>
      <c r="E592"/>
      <c r="F592"/>
      <c r="G592"/>
      <c r="H592"/>
      <c r="I592"/>
      <c r="J592"/>
    </row>
    <row r="593" spans="1:10" ht="16" x14ac:dyDescent="0.2">
      <c r="A593"/>
      <c r="B593"/>
      <c r="C593"/>
      <c r="D593"/>
      <c r="E593"/>
      <c r="F593"/>
      <c r="G593"/>
      <c r="H593"/>
      <c r="I593"/>
      <c r="J593"/>
    </row>
    <row r="594" spans="1:10" ht="16" x14ac:dyDescent="0.2">
      <c r="A594"/>
      <c r="B594"/>
      <c r="C594"/>
      <c r="D594"/>
      <c r="E594"/>
      <c r="F594"/>
      <c r="G594"/>
      <c r="H594"/>
      <c r="I594"/>
      <c r="J594"/>
    </row>
    <row r="595" spans="1:10" ht="16" x14ac:dyDescent="0.2">
      <c r="A595"/>
      <c r="B595"/>
      <c r="C595"/>
      <c r="D595"/>
      <c r="E595"/>
      <c r="F595"/>
      <c r="G595"/>
      <c r="H595"/>
      <c r="I595"/>
      <c r="J595"/>
    </row>
    <row r="596" spans="1:10" ht="16" x14ac:dyDescent="0.2">
      <c r="A596"/>
      <c r="B596"/>
      <c r="C596"/>
      <c r="D596"/>
      <c r="E596"/>
      <c r="F596"/>
      <c r="G596"/>
      <c r="H596"/>
      <c r="I596"/>
      <c r="J596"/>
    </row>
    <row r="597" spans="1:10" ht="16" x14ac:dyDescent="0.2">
      <c r="A597"/>
      <c r="B597"/>
      <c r="C597"/>
      <c r="D597"/>
      <c r="E597"/>
      <c r="F597"/>
      <c r="G597"/>
      <c r="H597"/>
      <c r="I597"/>
      <c r="J597"/>
    </row>
    <row r="598" spans="1:10" ht="16" x14ac:dyDescent="0.2">
      <c r="A598"/>
      <c r="B598"/>
      <c r="C598"/>
      <c r="D598"/>
      <c r="E598"/>
      <c r="F598"/>
      <c r="G598"/>
      <c r="H598"/>
      <c r="I598"/>
      <c r="J598"/>
    </row>
    <row r="599" spans="1:10" ht="16" x14ac:dyDescent="0.2">
      <c r="A599"/>
      <c r="B599"/>
      <c r="C599"/>
      <c r="D599"/>
      <c r="E599"/>
      <c r="F599"/>
      <c r="G599"/>
      <c r="H599"/>
      <c r="I599"/>
      <c r="J599"/>
    </row>
    <row r="600" spans="1:10" ht="16" x14ac:dyDescent="0.2">
      <c r="A600"/>
      <c r="B600"/>
      <c r="C600"/>
      <c r="D600"/>
      <c r="E600"/>
      <c r="F600"/>
      <c r="G600"/>
      <c r="H600"/>
      <c r="I600"/>
      <c r="J600"/>
    </row>
    <row r="601" spans="1:10" ht="16" x14ac:dyDescent="0.2">
      <c r="A601"/>
      <c r="B601"/>
      <c r="C601"/>
      <c r="D601"/>
      <c r="E601"/>
      <c r="F601"/>
      <c r="G601"/>
      <c r="H601"/>
      <c r="I601"/>
      <c r="J601"/>
    </row>
    <row r="602" spans="1:10" ht="16" x14ac:dyDescent="0.2">
      <c r="A602"/>
      <c r="B602"/>
      <c r="C602"/>
      <c r="D602"/>
      <c r="E602"/>
      <c r="F602"/>
      <c r="G602"/>
      <c r="H602"/>
      <c r="I602"/>
      <c r="J602"/>
    </row>
    <row r="603" spans="1:10" ht="16" x14ac:dyDescent="0.2">
      <c r="A603"/>
      <c r="B603"/>
      <c r="C603"/>
      <c r="D603"/>
      <c r="E603"/>
      <c r="F603"/>
      <c r="G603"/>
      <c r="H603"/>
      <c r="I603"/>
      <c r="J603"/>
    </row>
    <row r="604" spans="1:10" ht="16" x14ac:dyDescent="0.2">
      <c r="A604"/>
      <c r="B604"/>
      <c r="C604"/>
      <c r="D604"/>
      <c r="E604"/>
      <c r="F604"/>
      <c r="G604"/>
      <c r="H604"/>
      <c r="I604"/>
      <c r="J604"/>
    </row>
    <row r="605" spans="1:10" ht="16" x14ac:dyDescent="0.2">
      <c r="A605"/>
      <c r="B605"/>
      <c r="C605"/>
      <c r="D605"/>
      <c r="E605"/>
      <c r="F605"/>
      <c r="G605"/>
      <c r="H605"/>
      <c r="I605"/>
      <c r="J605"/>
    </row>
    <row r="606" spans="1:10" ht="16" x14ac:dyDescent="0.2">
      <c r="A606"/>
      <c r="B606"/>
      <c r="C606"/>
      <c r="D606"/>
      <c r="E606"/>
      <c r="F606"/>
      <c r="G606"/>
      <c r="H606"/>
      <c r="I606"/>
      <c r="J606"/>
    </row>
    <row r="607" spans="1:10" ht="16" x14ac:dyDescent="0.2">
      <c r="A607"/>
      <c r="B607"/>
      <c r="C607"/>
      <c r="D607"/>
      <c r="E607"/>
      <c r="F607"/>
      <c r="G607"/>
      <c r="H607"/>
      <c r="I607"/>
      <c r="J607"/>
    </row>
    <row r="608" spans="1:10" ht="16" x14ac:dyDescent="0.2">
      <c r="A608"/>
      <c r="B608"/>
      <c r="C608"/>
      <c r="D608"/>
      <c r="E608"/>
      <c r="F608"/>
      <c r="G608"/>
      <c r="H608"/>
      <c r="I608"/>
      <c r="J608"/>
    </row>
    <row r="609" spans="1:10" ht="16" x14ac:dyDescent="0.2">
      <c r="A609"/>
      <c r="B609"/>
      <c r="C609"/>
      <c r="D609"/>
      <c r="E609"/>
      <c r="F609"/>
      <c r="G609"/>
      <c r="H609"/>
      <c r="I609"/>
      <c r="J609"/>
    </row>
    <row r="610" spans="1:10" ht="16" x14ac:dyDescent="0.2">
      <c r="A610"/>
      <c r="B610"/>
      <c r="C610"/>
      <c r="D610"/>
      <c r="E610"/>
      <c r="F610"/>
      <c r="G610"/>
      <c r="H610"/>
      <c r="I610"/>
      <c r="J610"/>
    </row>
    <row r="611" spans="1:10" ht="16" x14ac:dyDescent="0.2">
      <c r="A611"/>
      <c r="B611"/>
      <c r="C611"/>
      <c r="D611"/>
      <c r="E611"/>
      <c r="F611"/>
      <c r="G611"/>
      <c r="H611"/>
      <c r="I611"/>
      <c r="J611"/>
    </row>
    <row r="612" spans="1:10" ht="16" x14ac:dyDescent="0.2">
      <c r="A612"/>
      <c r="B612"/>
      <c r="C612"/>
      <c r="D612"/>
      <c r="E612"/>
      <c r="F612"/>
      <c r="G612"/>
      <c r="H612"/>
      <c r="I612"/>
      <c r="J612"/>
    </row>
    <row r="613" spans="1:10" ht="16" x14ac:dyDescent="0.2">
      <c r="A613"/>
      <c r="B613"/>
      <c r="C613"/>
      <c r="D613"/>
      <c r="E613"/>
      <c r="F613"/>
      <c r="G613"/>
      <c r="H613"/>
      <c r="I613"/>
      <c r="J613"/>
    </row>
    <row r="614" spans="1:10" ht="16" x14ac:dyDescent="0.2">
      <c r="A614"/>
      <c r="B614"/>
      <c r="C614"/>
      <c r="D614"/>
      <c r="E614"/>
      <c r="F614"/>
      <c r="G614"/>
      <c r="H614"/>
      <c r="I614"/>
      <c r="J614"/>
    </row>
    <row r="615" spans="1:10" ht="16" x14ac:dyDescent="0.2">
      <c r="A615"/>
      <c r="B615"/>
      <c r="C615"/>
      <c r="D615"/>
      <c r="E615"/>
      <c r="F615"/>
      <c r="G615"/>
      <c r="H615"/>
      <c r="I615"/>
      <c r="J615"/>
    </row>
    <row r="616" spans="1:10" ht="16" x14ac:dyDescent="0.2">
      <c r="A616"/>
      <c r="B616"/>
      <c r="C616"/>
      <c r="D616"/>
      <c r="E616"/>
      <c r="F616"/>
      <c r="G616"/>
      <c r="H616"/>
      <c r="I616"/>
      <c r="J616"/>
    </row>
    <row r="617" spans="1:10" ht="16" x14ac:dyDescent="0.2">
      <c r="A617"/>
      <c r="B617"/>
      <c r="C617"/>
      <c r="D617"/>
      <c r="E617"/>
      <c r="F617"/>
      <c r="G617"/>
      <c r="H617"/>
      <c r="I617"/>
      <c r="J617"/>
    </row>
    <row r="618" spans="1:10" ht="16" x14ac:dyDescent="0.2">
      <c r="A618"/>
      <c r="B618"/>
      <c r="C618"/>
      <c r="D618"/>
      <c r="E618"/>
      <c r="F618"/>
      <c r="G618"/>
      <c r="H618"/>
      <c r="I618"/>
      <c r="J618"/>
    </row>
    <row r="619" spans="1:10" ht="16" x14ac:dyDescent="0.2">
      <c r="A619"/>
      <c r="B619"/>
      <c r="C619"/>
      <c r="D619"/>
      <c r="E619"/>
      <c r="F619"/>
      <c r="G619"/>
      <c r="H619"/>
      <c r="I619"/>
      <c r="J619"/>
    </row>
    <row r="620" spans="1:10" ht="16" x14ac:dyDescent="0.2">
      <c r="A620"/>
      <c r="B620"/>
      <c r="C620"/>
      <c r="D620"/>
      <c r="E620"/>
      <c r="F620"/>
      <c r="G620"/>
      <c r="H620"/>
      <c r="I620"/>
      <c r="J620"/>
    </row>
    <row r="621" spans="1:10" ht="16" x14ac:dyDescent="0.2">
      <c r="A621"/>
      <c r="B621"/>
      <c r="C621"/>
      <c r="D621"/>
      <c r="E621"/>
      <c r="F621"/>
      <c r="G621"/>
      <c r="H621"/>
      <c r="I621"/>
      <c r="J621"/>
    </row>
    <row r="622" spans="1:10" ht="16" x14ac:dyDescent="0.2">
      <c r="A622"/>
      <c r="B622"/>
      <c r="C622"/>
      <c r="D622"/>
      <c r="E622"/>
      <c r="F622"/>
      <c r="G622"/>
      <c r="H622"/>
      <c r="I622"/>
      <c r="J622"/>
    </row>
    <row r="623" spans="1:10" ht="16" x14ac:dyDescent="0.2">
      <c r="A623"/>
      <c r="B623"/>
      <c r="C623"/>
      <c r="D623"/>
      <c r="E623"/>
      <c r="F623"/>
      <c r="G623"/>
      <c r="H623"/>
      <c r="I623"/>
      <c r="J623"/>
    </row>
    <row r="624" spans="1:10" ht="16" x14ac:dyDescent="0.2">
      <c r="A624"/>
      <c r="B624"/>
      <c r="C624"/>
      <c r="D624"/>
      <c r="E624"/>
      <c r="F624"/>
      <c r="G624"/>
      <c r="H624"/>
      <c r="I624"/>
      <c r="J624"/>
    </row>
    <row r="625" spans="1:10" ht="16" x14ac:dyDescent="0.2">
      <c r="A625"/>
      <c r="B625"/>
      <c r="C625"/>
      <c r="D625"/>
      <c r="E625"/>
      <c r="F625"/>
      <c r="G625"/>
      <c r="H625"/>
      <c r="I625"/>
      <c r="J625"/>
    </row>
    <row r="626" spans="1:10" ht="16" x14ac:dyDescent="0.2">
      <c r="A626"/>
      <c r="B626"/>
      <c r="C626"/>
      <c r="D626"/>
      <c r="E626"/>
      <c r="F626"/>
      <c r="G626"/>
      <c r="H626"/>
      <c r="I626"/>
      <c r="J626"/>
    </row>
    <row r="627" spans="1:10" ht="16" x14ac:dyDescent="0.2">
      <c r="A627"/>
      <c r="B627"/>
      <c r="C627"/>
      <c r="D627"/>
      <c r="E627"/>
      <c r="F627"/>
      <c r="G627"/>
      <c r="H627"/>
      <c r="I627"/>
      <c r="J627"/>
    </row>
    <row r="628" spans="1:10" ht="16" x14ac:dyDescent="0.2">
      <c r="A628"/>
      <c r="B628"/>
      <c r="C628"/>
      <c r="D628"/>
      <c r="E628"/>
      <c r="F628"/>
      <c r="G628"/>
      <c r="H628"/>
      <c r="I628"/>
      <c r="J628"/>
    </row>
    <row r="629" spans="1:10" ht="16" x14ac:dyDescent="0.2">
      <c r="A629"/>
      <c r="B629"/>
      <c r="C629"/>
      <c r="D629"/>
      <c r="E629"/>
      <c r="F629"/>
      <c r="G629"/>
      <c r="H629"/>
      <c r="I629"/>
      <c r="J629"/>
    </row>
    <row r="630" spans="1:10" ht="16" x14ac:dyDescent="0.2">
      <c r="A630"/>
      <c r="B630"/>
      <c r="C630"/>
      <c r="D630"/>
      <c r="E630"/>
      <c r="F630"/>
      <c r="G630"/>
      <c r="H630"/>
      <c r="I630"/>
      <c r="J630"/>
    </row>
    <row r="631" spans="1:10" ht="16" x14ac:dyDescent="0.2">
      <c r="A631"/>
      <c r="B631"/>
      <c r="C631"/>
      <c r="D631"/>
      <c r="E631"/>
      <c r="F631"/>
      <c r="G631"/>
      <c r="H631"/>
      <c r="I631"/>
      <c r="J631"/>
    </row>
    <row r="632" spans="1:10" ht="16" x14ac:dyDescent="0.2">
      <c r="A632"/>
      <c r="B632"/>
      <c r="C632"/>
      <c r="D632"/>
      <c r="E632"/>
      <c r="F632"/>
      <c r="G632"/>
      <c r="H632"/>
      <c r="I632"/>
      <c r="J632"/>
    </row>
    <row r="633" spans="1:10" ht="16" x14ac:dyDescent="0.2">
      <c r="A633"/>
      <c r="B633"/>
      <c r="C633"/>
      <c r="D633"/>
      <c r="E633"/>
      <c r="F633"/>
      <c r="G633"/>
      <c r="H633"/>
      <c r="I633"/>
      <c r="J633"/>
    </row>
    <row r="634" spans="1:10" ht="16" x14ac:dyDescent="0.2">
      <c r="A634"/>
      <c r="B634"/>
      <c r="C634"/>
      <c r="D634"/>
      <c r="E634"/>
      <c r="F634"/>
      <c r="G634"/>
      <c r="H634"/>
      <c r="I634"/>
      <c r="J634"/>
    </row>
    <row r="635" spans="1:10" ht="16" x14ac:dyDescent="0.2">
      <c r="A635"/>
      <c r="B635"/>
      <c r="C635"/>
      <c r="D635"/>
      <c r="E635"/>
      <c r="F635"/>
      <c r="G635"/>
      <c r="H635"/>
      <c r="I635"/>
      <c r="J635"/>
    </row>
    <row r="636" spans="1:10" ht="16" x14ac:dyDescent="0.2">
      <c r="A636"/>
      <c r="B636"/>
      <c r="C636"/>
      <c r="D636"/>
      <c r="E636"/>
      <c r="F636"/>
      <c r="G636"/>
      <c r="H636"/>
      <c r="I636"/>
      <c r="J636"/>
    </row>
    <row r="637" spans="1:10" ht="16" x14ac:dyDescent="0.2">
      <c r="A637"/>
      <c r="B637"/>
      <c r="C637"/>
      <c r="D637"/>
      <c r="E637"/>
      <c r="F637"/>
      <c r="G637"/>
      <c r="H637"/>
      <c r="I637"/>
      <c r="J637"/>
    </row>
    <row r="638" spans="1:10" ht="16" x14ac:dyDescent="0.2">
      <c r="A638"/>
      <c r="B638"/>
      <c r="C638"/>
      <c r="D638"/>
      <c r="E638"/>
      <c r="F638"/>
      <c r="G638"/>
      <c r="H638"/>
      <c r="I638"/>
      <c r="J638"/>
    </row>
    <row r="639" spans="1:10" ht="16" x14ac:dyDescent="0.2">
      <c r="A639"/>
      <c r="B639"/>
      <c r="C639"/>
      <c r="D639"/>
      <c r="E639"/>
      <c r="F639"/>
      <c r="G639"/>
      <c r="H639"/>
      <c r="I639"/>
      <c r="J639"/>
    </row>
    <row r="640" spans="1:10" ht="16" x14ac:dyDescent="0.2">
      <c r="A640"/>
      <c r="B640"/>
      <c r="C640"/>
      <c r="D640"/>
      <c r="E640"/>
      <c r="F640"/>
      <c r="G640"/>
      <c r="H640"/>
      <c r="I640"/>
      <c r="J640"/>
    </row>
    <row r="641" spans="1:10" ht="16" x14ac:dyDescent="0.2">
      <c r="A641"/>
      <c r="B641"/>
      <c r="C641"/>
      <c r="D641"/>
      <c r="E641"/>
      <c r="F641"/>
      <c r="G641"/>
      <c r="H641"/>
      <c r="I641"/>
      <c r="J641"/>
    </row>
    <row r="642" spans="1:10" ht="16" x14ac:dyDescent="0.2">
      <c r="A642"/>
      <c r="B642"/>
      <c r="C642"/>
      <c r="D642"/>
      <c r="E642"/>
      <c r="F642"/>
      <c r="G642"/>
      <c r="H642"/>
      <c r="I642"/>
      <c r="J642"/>
    </row>
    <row r="643" spans="1:10" ht="16" x14ac:dyDescent="0.2">
      <c r="A643"/>
      <c r="B643"/>
      <c r="C643"/>
      <c r="D643"/>
      <c r="E643"/>
      <c r="F643"/>
      <c r="G643"/>
      <c r="H643"/>
      <c r="I643"/>
      <c r="J643"/>
    </row>
    <row r="644" spans="1:10" ht="16" x14ac:dyDescent="0.2">
      <c r="A644"/>
      <c r="B644"/>
      <c r="C644"/>
      <c r="D644"/>
      <c r="E644"/>
      <c r="F644"/>
      <c r="G644"/>
      <c r="H644"/>
      <c r="I644"/>
      <c r="J644"/>
    </row>
    <row r="645" spans="1:10" ht="16" x14ac:dyDescent="0.2">
      <c r="A645"/>
      <c r="B645"/>
      <c r="C645"/>
      <c r="D645"/>
      <c r="E645"/>
      <c r="F645"/>
      <c r="G645"/>
      <c r="H645"/>
      <c r="I645"/>
      <c r="J645"/>
    </row>
    <row r="646" spans="1:10" ht="16" x14ac:dyDescent="0.2">
      <c r="A646"/>
      <c r="B646"/>
      <c r="C646"/>
      <c r="D646"/>
      <c r="E646"/>
      <c r="F646"/>
      <c r="G646"/>
      <c r="H646"/>
      <c r="I646"/>
      <c r="J646"/>
    </row>
    <row r="647" spans="1:10" ht="16" x14ac:dyDescent="0.2">
      <c r="A647"/>
      <c r="B647"/>
      <c r="C647"/>
      <c r="D647"/>
      <c r="E647"/>
      <c r="F647"/>
      <c r="G647"/>
      <c r="H647"/>
      <c r="I647"/>
      <c r="J647"/>
    </row>
    <row r="648" spans="1:10" ht="16" x14ac:dyDescent="0.2">
      <c r="A648"/>
      <c r="B648"/>
      <c r="C648"/>
      <c r="D648"/>
      <c r="E648"/>
      <c r="F648"/>
      <c r="G648"/>
      <c r="H648"/>
      <c r="I648"/>
      <c r="J648"/>
    </row>
    <row r="649" spans="1:10" ht="16" x14ac:dyDescent="0.2">
      <c r="A649"/>
      <c r="B649"/>
      <c r="C649"/>
      <c r="D649"/>
      <c r="E649"/>
      <c r="F649"/>
      <c r="G649"/>
      <c r="H649"/>
      <c r="I649"/>
      <c r="J649"/>
    </row>
    <row r="650" spans="1:10" ht="16" x14ac:dyDescent="0.2">
      <c r="A650"/>
      <c r="B650"/>
      <c r="C650"/>
      <c r="D650"/>
      <c r="E650"/>
      <c r="F650"/>
      <c r="G650"/>
      <c r="H650"/>
      <c r="I650"/>
      <c r="J650"/>
    </row>
    <row r="651" spans="1:10" ht="16" x14ac:dyDescent="0.2">
      <c r="A651"/>
      <c r="B651"/>
      <c r="C651"/>
      <c r="D651"/>
      <c r="E651"/>
      <c r="F651"/>
      <c r="G651"/>
      <c r="H651"/>
      <c r="I651"/>
      <c r="J651"/>
    </row>
    <row r="652" spans="1:10" ht="16" x14ac:dyDescent="0.2">
      <c r="A652"/>
      <c r="B652"/>
      <c r="C652"/>
      <c r="D652"/>
      <c r="E652"/>
      <c r="F652"/>
      <c r="G652"/>
      <c r="H652"/>
      <c r="I652"/>
      <c r="J652"/>
    </row>
    <row r="653" spans="1:10" ht="16" x14ac:dyDescent="0.2">
      <c r="A653"/>
      <c r="B653"/>
      <c r="C653"/>
      <c r="D653"/>
      <c r="E653"/>
      <c r="F653"/>
      <c r="G653"/>
      <c r="H653"/>
      <c r="I653"/>
      <c r="J653"/>
    </row>
    <row r="654" spans="1:10" ht="16" x14ac:dyDescent="0.2">
      <c r="A654"/>
      <c r="B654"/>
      <c r="C654"/>
      <c r="D654"/>
      <c r="E654"/>
      <c r="F654"/>
      <c r="G654"/>
      <c r="H654"/>
      <c r="I654"/>
      <c r="J654"/>
    </row>
    <row r="655" spans="1:10" ht="16" x14ac:dyDescent="0.2">
      <c r="A655"/>
      <c r="B655"/>
      <c r="C655"/>
      <c r="D655"/>
      <c r="E655"/>
      <c r="F655"/>
      <c r="G655"/>
      <c r="H655"/>
      <c r="I655"/>
      <c r="J655"/>
    </row>
    <row r="656" spans="1:10" ht="16" x14ac:dyDescent="0.2">
      <c r="A656"/>
      <c r="B656"/>
      <c r="C656"/>
      <c r="D656"/>
      <c r="E656"/>
      <c r="F656"/>
      <c r="G656"/>
      <c r="H656"/>
      <c r="I656"/>
      <c r="J656"/>
    </row>
    <row r="657" spans="1:10" ht="16" x14ac:dyDescent="0.2">
      <c r="A657"/>
      <c r="B657"/>
      <c r="C657"/>
      <c r="D657"/>
      <c r="E657"/>
      <c r="F657"/>
      <c r="G657"/>
      <c r="H657"/>
      <c r="I657"/>
      <c r="J657"/>
    </row>
    <row r="658" spans="1:10" ht="16" x14ac:dyDescent="0.2">
      <c r="A658"/>
      <c r="B658"/>
      <c r="C658"/>
      <c r="D658"/>
      <c r="E658"/>
      <c r="F658"/>
      <c r="G658"/>
      <c r="H658"/>
      <c r="I658"/>
      <c r="J658"/>
    </row>
    <row r="659" spans="1:10" ht="16" x14ac:dyDescent="0.2">
      <c r="A659"/>
      <c r="B659"/>
      <c r="C659"/>
      <c r="D659"/>
      <c r="E659"/>
      <c r="F659"/>
      <c r="G659"/>
      <c r="H659"/>
      <c r="I659"/>
      <c r="J659"/>
    </row>
    <row r="660" spans="1:10" ht="16" x14ac:dyDescent="0.2">
      <c r="A660"/>
      <c r="B660"/>
      <c r="C660"/>
      <c r="D660"/>
      <c r="E660"/>
      <c r="F660"/>
      <c r="G660"/>
      <c r="H660"/>
      <c r="I660"/>
      <c r="J660"/>
    </row>
    <row r="661" spans="1:10" ht="16" x14ac:dyDescent="0.2">
      <c r="A661"/>
      <c r="B661"/>
      <c r="C661"/>
      <c r="D661"/>
      <c r="E661"/>
      <c r="F661"/>
      <c r="G661"/>
      <c r="H661"/>
      <c r="I661"/>
      <c r="J661"/>
    </row>
    <row r="662" spans="1:10" ht="16" x14ac:dyDescent="0.2">
      <c r="A662"/>
      <c r="B662"/>
      <c r="C662"/>
      <c r="D662"/>
      <c r="E662"/>
      <c r="F662"/>
      <c r="G662"/>
      <c r="H662"/>
      <c r="I662"/>
      <c r="J662"/>
    </row>
    <row r="663" spans="1:10" ht="16" x14ac:dyDescent="0.2">
      <c r="A663"/>
      <c r="B663"/>
      <c r="C663"/>
      <c r="D663"/>
      <c r="E663"/>
      <c r="F663"/>
      <c r="G663"/>
      <c r="H663"/>
      <c r="I663"/>
      <c r="J663"/>
    </row>
    <row r="664" spans="1:10" ht="16" x14ac:dyDescent="0.2">
      <c r="A664"/>
      <c r="B664"/>
      <c r="C664"/>
      <c r="D664"/>
      <c r="E664"/>
      <c r="F664"/>
      <c r="G664"/>
      <c r="H664"/>
      <c r="I664"/>
      <c r="J664"/>
    </row>
    <row r="665" spans="1:10" ht="16" x14ac:dyDescent="0.2">
      <c r="A665"/>
      <c r="B665"/>
      <c r="C665"/>
      <c r="D665"/>
      <c r="E665"/>
      <c r="F665"/>
      <c r="G665"/>
      <c r="H665"/>
      <c r="I665"/>
      <c r="J665"/>
    </row>
    <row r="666" spans="1:10" ht="16" x14ac:dyDescent="0.2">
      <c r="A666"/>
      <c r="B666"/>
      <c r="C666"/>
      <c r="D666"/>
      <c r="E666"/>
      <c r="F666"/>
      <c r="G666"/>
      <c r="H666"/>
      <c r="I666"/>
      <c r="J666"/>
    </row>
    <row r="667" spans="1:10" ht="16" x14ac:dyDescent="0.2">
      <c r="A667"/>
      <c r="B667"/>
      <c r="C667"/>
      <c r="D667"/>
      <c r="E667"/>
      <c r="F667"/>
      <c r="G667"/>
      <c r="H667"/>
      <c r="I667"/>
      <c r="J667"/>
    </row>
    <row r="668" spans="1:10" ht="16" x14ac:dyDescent="0.2">
      <c r="A668"/>
      <c r="B668"/>
      <c r="C668"/>
      <c r="D668"/>
      <c r="E668"/>
      <c r="F668"/>
      <c r="G668"/>
      <c r="H668"/>
      <c r="I668"/>
      <c r="J668"/>
    </row>
    <row r="669" spans="1:10" ht="16" x14ac:dyDescent="0.2">
      <c r="A669"/>
      <c r="B669"/>
      <c r="C669"/>
      <c r="D669"/>
      <c r="E669"/>
      <c r="F669"/>
      <c r="G669"/>
      <c r="H669"/>
      <c r="I669"/>
      <c r="J669"/>
    </row>
    <row r="670" spans="1:10" ht="16" x14ac:dyDescent="0.2">
      <c r="A670"/>
      <c r="B670"/>
      <c r="C670"/>
      <c r="D670"/>
      <c r="E670"/>
      <c r="F670"/>
      <c r="G670"/>
      <c r="H670"/>
      <c r="I670"/>
      <c r="J670"/>
    </row>
    <row r="671" spans="1:10" ht="16" x14ac:dyDescent="0.2">
      <c r="A671"/>
      <c r="B671"/>
      <c r="C671"/>
      <c r="D671"/>
      <c r="E671"/>
      <c r="F671"/>
      <c r="G671"/>
      <c r="H671"/>
      <c r="I671"/>
      <c r="J671"/>
    </row>
    <row r="672" spans="1:10" ht="16" x14ac:dyDescent="0.2">
      <c r="A672"/>
      <c r="B672"/>
      <c r="C672"/>
      <c r="D672"/>
      <c r="E672"/>
      <c r="F672"/>
      <c r="G672"/>
      <c r="H672"/>
      <c r="I672"/>
      <c r="J672"/>
    </row>
    <row r="673" spans="1:10" ht="16" x14ac:dyDescent="0.2">
      <c r="A673"/>
      <c r="B673"/>
      <c r="C673"/>
      <c r="D673"/>
      <c r="E673"/>
      <c r="F673"/>
      <c r="G673"/>
      <c r="H673"/>
      <c r="I673"/>
      <c r="J673"/>
    </row>
    <row r="674" spans="1:10" ht="16" x14ac:dyDescent="0.2">
      <c r="A674"/>
      <c r="B674"/>
      <c r="C674"/>
      <c r="D674"/>
      <c r="E674"/>
      <c r="F674"/>
      <c r="G674"/>
      <c r="H674"/>
      <c r="I674"/>
      <c r="J674"/>
    </row>
    <row r="675" spans="1:10" ht="16" x14ac:dyDescent="0.2">
      <c r="A675"/>
      <c r="B675"/>
      <c r="C675"/>
      <c r="D675"/>
      <c r="E675"/>
      <c r="F675"/>
      <c r="G675"/>
      <c r="H675"/>
      <c r="I675"/>
      <c r="J675"/>
    </row>
    <row r="676" spans="1:10" ht="16" x14ac:dyDescent="0.2">
      <c r="A676"/>
      <c r="B676"/>
      <c r="C676"/>
      <c r="D676"/>
      <c r="E676"/>
      <c r="F676"/>
      <c r="G676"/>
      <c r="H676"/>
      <c r="I676"/>
      <c r="J676"/>
    </row>
    <row r="677" spans="1:10" ht="16" x14ac:dyDescent="0.2">
      <c r="A677"/>
      <c r="B677"/>
      <c r="C677"/>
      <c r="D677"/>
      <c r="E677"/>
      <c r="F677"/>
      <c r="G677"/>
      <c r="H677"/>
      <c r="I677"/>
      <c r="J677"/>
    </row>
    <row r="678" spans="1:10" ht="16" x14ac:dyDescent="0.2">
      <c r="A678"/>
      <c r="B678"/>
      <c r="C678"/>
      <c r="D678"/>
      <c r="E678"/>
      <c r="F678"/>
      <c r="G678"/>
      <c r="H678"/>
      <c r="I678"/>
      <c r="J678"/>
    </row>
    <row r="679" spans="1:10" ht="16" x14ac:dyDescent="0.2">
      <c r="A679"/>
      <c r="B679"/>
      <c r="C679"/>
      <c r="D679"/>
      <c r="E679"/>
      <c r="F679"/>
      <c r="G679"/>
      <c r="H679"/>
      <c r="I679"/>
      <c r="J679"/>
    </row>
    <row r="680" spans="1:10" ht="16" x14ac:dyDescent="0.2">
      <c r="A680"/>
      <c r="B680"/>
      <c r="C680"/>
      <c r="D680"/>
      <c r="E680"/>
      <c r="F680"/>
      <c r="G680"/>
      <c r="H680"/>
      <c r="I680"/>
      <c r="J680"/>
    </row>
    <row r="681" spans="1:10" ht="16" x14ac:dyDescent="0.2">
      <c r="A681"/>
      <c r="B681"/>
      <c r="C681"/>
      <c r="D681"/>
      <c r="E681"/>
      <c r="F681"/>
      <c r="G681"/>
      <c r="H681"/>
      <c r="I681"/>
      <c r="J681"/>
    </row>
    <row r="682" spans="1:10" ht="16" x14ac:dyDescent="0.2">
      <c r="A682"/>
      <c r="B682"/>
      <c r="C682"/>
      <c r="D682"/>
      <c r="E682"/>
      <c r="F682"/>
      <c r="G682"/>
      <c r="H682"/>
      <c r="I682"/>
      <c r="J682"/>
    </row>
    <row r="683" spans="1:10" ht="16" x14ac:dyDescent="0.2">
      <c r="A683"/>
      <c r="B683"/>
      <c r="C683"/>
      <c r="D683"/>
      <c r="E683"/>
      <c r="F683"/>
      <c r="G683"/>
      <c r="H683"/>
      <c r="I683"/>
      <c r="J683"/>
    </row>
    <row r="684" spans="1:10" ht="16" x14ac:dyDescent="0.2">
      <c r="A684"/>
      <c r="B684"/>
      <c r="C684"/>
      <c r="D684"/>
      <c r="E684"/>
      <c r="F684"/>
      <c r="G684"/>
      <c r="H684"/>
      <c r="I684"/>
      <c r="J684"/>
    </row>
    <row r="685" spans="1:10" ht="16" x14ac:dyDescent="0.2">
      <c r="A685"/>
      <c r="B685"/>
      <c r="C685"/>
      <c r="D685"/>
      <c r="E685"/>
      <c r="F685"/>
      <c r="G685"/>
      <c r="H685"/>
      <c r="I685"/>
      <c r="J685"/>
    </row>
    <row r="686" spans="1:10" ht="16" x14ac:dyDescent="0.2">
      <c r="A686"/>
      <c r="B686"/>
      <c r="C686"/>
      <c r="D686"/>
      <c r="E686"/>
      <c r="F686"/>
      <c r="G686"/>
      <c r="H686"/>
      <c r="I686"/>
      <c r="J686"/>
    </row>
    <row r="687" spans="1:10" ht="16" x14ac:dyDescent="0.2">
      <c r="A687"/>
      <c r="B687"/>
      <c r="C687"/>
      <c r="D687"/>
      <c r="E687"/>
      <c r="F687"/>
      <c r="G687"/>
      <c r="H687"/>
      <c r="I687"/>
      <c r="J687"/>
    </row>
    <row r="688" spans="1:10" ht="16" x14ac:dyDescent="0.2">
      <c r="A688"/>
      <c r="B688"/>
      <c r="C688"/>
      <c r="D688"/>
      <c r="E688"/>
      <c r="F688"/>
      <c r="G688"/>
      <c r="H688"/>
      <c r="I688"/>
      <c r="J688"/>
    </row>
    <row r="689" spans="1:10" ht="16" x14ac:dyDescent="0.2">
      <c r="A689"/>
      <c r="B689"/>
      <c r="C689"/>
      <c r="D689"/>
      <c r="E689"/>
      <c r="F689"/>
      <c r="G689"/>
      <c r="H689"/>
      <c r="I689"/>
      <c r="J689"/>
    </row>
    <row r="690" spans="1:10" ht="16" x14ac:dyDescent="0.2">
      <c r="A690"/>
      <c r="B690"/>
      <c r="C690"/>
      <c r="D690"/>
      <c r="E690"/>
      <c r="F690"/>
      <c r="G690"/>
      <c r="H690"/>
      <c r="I690"/>
      <c r="J690"/>
    </row>
    <row r="691" spans="1:10" ht="16" x14ac:dyDescent="0.2">
      <c r="A691"/>
      <c r="B691"/>
      <c r="C691"/>
      <c r="D691"/>
      <c r="E691"/>
      <c r="F691"/>
      <c r="G691"/>
      <c r="H691"/>
      <c r="I691"/>
      <c r="J691"/>
    </row>
    <row r="692" spans="1:10" ht="16" x14ac:dyDescent="0.2">
      <c r="A692"/>
      <c r="B692"/>
      <c r="C692"/>
      <c r="D692"/>
      <c r="E692"/>
      <c r="F692"/>
      <c r="G692"/>
      <c r="H692"/>
      <c r="I692"/>
      <c r="J692"/>
    </row>
    <row r="693" spans="1:10" ht="16" x14ac:dyDescent="0.2">
      <c r="A693"/>
      <c r="B693"/>
      <c r="C693"/>
      <c r="D693"/>
      <c r="E693"/>
      <c r="F693"/>
      <c r="G693"/>
      <c r="H693"/>
      <c r="I693"/>
      <c r="J693"/>
    </row>
    <row r="694" spans="1:10" ht="16" x14ac:dyDescent="0.2">
      <c r="A694"/>
      <c r="B694"/>
      <c r="C694"/>
      <c r="D694"/>
      <c r="E694"/>
      <c r="F694"/>
      <c r="G694"/>
      <c r="H694"/>
      <c r="I694"/>
      <c r="J694"/>
    </row>
    <row r="695" spans="1:10" ht="16" x14ac:dyDescent="0.2">
      <c r="A695"/>
      <c r="B695"/>
      <c r="C695"/>
      <c r="D695"/>
      <c r="E695"/>
      <c r="F695"/>
      <c r="G695"/>
      <c r="H695"/>
      <c r="I695"/>
      <c r="J695"/>
    </row>
    <row r="696" spans="1:10" ht="16" x14ac:dyDescent="0.2">
      <c r="A696"/>
      <c r="B696"/>
      <c r="C696"/>
      <c r="D696"/>
      <c r="E696"/>
      <c r="F696"/>
      <c r="G696"/>
      <c r="H696"/>
      <c r="I696"/>
      <c r="J696"/>
    </row>
    <row r="697" spans="1:10" ht="16" x14ac:dyDescent="0.2">
      <c r="A697"/>
      <c r="B697"/>
      <c r="C697"/>
      <c r="D697"/>
      <c r="E697"/>
      <c r="F697"/>
      <c r="G697"/>
      <c r="H697"/>
      <c r="I697"/>
      <c r="J697"/>
    </row>
    <row r="698" spans="1:10" ht="16" x14ac:dyDescent="0.2">
      <c r="A698"/>
      <c r="B698"/>
      <c r="C698"/>
      <c r="D698"/>
      <c r="E698"/>
      <c r="F698"/>
      <c r="G698"/>
      <c r="H698"/>
      <c r="I698"/>
      <c r="J698"/>
    </row>
    <row r="699" spans="1:10" ht="16" x14ac:dyDescent="0.2">
      <c r="A699"/>
      <c r="B699"/>
      <c r="C699"/>
      <c r="D699"/>
      <c r="E699"/>
      <c r="F699"/>
      <c r="G699"/>
      <c r="H699"/>
      <c r="I699"/>
      <c r="J699"/>
    </row>
    <row r="700" spans="1:10" ht="16" x14ac:dyDescent="0.2">
      <c r="A700"/>
      <c r="B700"/>
      <c r="C700"/>
      <c r="D700"/>
      <c r="E700"/>
      <c r="F700"/>
      <c r="G700"/>
      <c r="H700"/>
      <c r="I700"/>
      <c r="J700"/>
    </row>
    <row r="701" spans="1:10" ht="16" x14ac:dyDescent="0.2">
      <c r="A701"/>
      <c r="B701"/>
      <c r="C701"/>
      <c r="D701"/>
      <c r="E701"/>
      <c r="F701"/>
      <c r="G701"/>
      <c r="H701"/>
      <c r="I701"/>
      <c r="J701"/>
    </row>
    <row r="702" spans="1:10" ht="16" x14ac:dyDescent="0.2">
      <c r="A702"/>
      <c r="B702"/>
      <c r="C702"/>
      <c r="D702"/>
      <c r="E702"/>
      <c r="F702"/>
      <c r="G702"/>
      <c r="H702"/>
      <c r="I702"/>
      <c r="J702"/>
    </row>
    <row r="703" spans="1:10" ht="16" x14ac:dyDescent="0.2">
      <c r="A703"/>
      <c r="B703"/>
      <c r="C703"/>
      <c r="D703"/>
      <c r="E703"/>
      <c r="F703"/>
      <c r="G703"/>
      <c r="H703"/>
      <c r="I703"/>
      <c r="J703"/>
    </row>
    <row r="704" spans="1:10" ht="16" x14ac:dyDescent="0.2">
      <c r="A704"/>
      <c r="B704"/>
      <c r="C704"/>
      <c r="D704"/>
      <c r="E704"/>
      <c r="F704"/>
      <c r="G704"/>
      <c r="H704"/>
      <c r="I704"/>
      <c r="J704"/>
    </row>
    <row r="705" spans="1:10" ht="16" x14ac:dyDescent="0.2">
      <c r="A705"/>
      <c r="B705"/>
      <c r="C705"/>
      <c r="D705"/>
      <c r="E705"/>
      <c r="F705"/>
      <c r="G705"/>
      <c r="H705"/>
      <c r="I705"/>
      <c r="J705"/>
    </row>
    <row r="706" spans="1:10" ht="16" x14ac:dyDescent="0.2">
      <c r="A706"/>
      <c r="B706"/>
      <c r="C706"/>
      <c r="D706"/>
      <c r="E706"/>
      <c r="F706"/>
      <c r="G706"/>
      <c r="H706"/>
      <c r="I706"/>
      <c r="J706"/>
    </row>
    <row r="707" spans="1:10" ht="16" x14ac:dyDescent="0.2">
      <c r="A707"/>
      <c r="B707"/>
      <c r="C707"/>
      <c r="D707"/>
      <c r="E707"/>
      <c r="F707"/>
      <c r="G707"/>
      <c r="H707"/>
      <c r="I707"/>
      <c r="J707"/>
    </row>
    <row r="708" spans="1:10" ht="16" x14ac:dyDescent="0.2">
      <c r="A708"/>
      <c r="B708"/>
      <c r="C708"/>
      <c r="D708"/>
      <c r="E708"/>
      <c r="F708"/>
      <c r="G708"/>
      <c r="H708"/>
      <c r="I708"/>
      <c r="J708"/>
    </row>
    <row r="709" spans="1:10" ht="16" x14ac:dyDescent="0.2">
      <c r="A709"/>
      <c r="B709"/>
      <c r="C709"/>
      <c r="D709"/>
      <c r="E709"/>
      <c r="F709"/>
      <c r="G709"/>
      <c r="H709"/>
      <c r="I709"/>
      <c r="J709"/>
    </row>
    <row r="710" spans="1:10" ht="16" x14ac:dyDescent="0.2">
      <c r="A710"/>
      <c r="B710"/>
      <c r="C710"/>
      <c r="D710"/>
      <c r="E710"/>
      <c r="F710"/>
      <c r="G710"/>
      <c r="H710"/>
      <c r="I710"/>
      <c r="J710"/>
    </row>
    <row r="711" spans="1:10" ht="16" x14ac:dyDescent="0.2">
      <c r="A711"/>
      <c r="B711"/>
      <c r="C711"/>
      <c r="D711"/>
      <c r="E711"/>
      <c r="F711"/>
      <c r="G711"/>
      <c r="H711"/>
      <c r="I711"/>
      <c r="J711"/>
    </row>
    <row r="712" spans="1:10" ht="16" x14ac:dyDescent="0.2">
      <c r="A712"/>
      <c r="B712"/>
      <c r="C712"/>
      <c r="D712"/>
      <c r="E712"/>
      <c r="F712"/>
      <c r="G712"/>
      <c r="H712"/>
      <c r="I712"/>
      <c r="J712"/>
    </row>
    <row r="713" spans="1:10" ht="16" x14ac:dyDescent="0.2">
      <c r="A713"/>
      <c r="B713"/>
      <c r="C713"/>
      <c r="D713"/>
      <c r="E713"/>
      <c r="F713"/>
      <c r="G713"/>
      <c r="H713"/>
      <c r="I713"/>
      <c r="J713"/>
    </row>
    <row r="714" spans="1:10" ht="16" x14ac:dyDescent="0.2">
      <c r="A714"/>
      <c r="B714"/>
      <c r="C714"/>
      <c r="D714"/>
      <c r="E714"/>
      <c r="F714"/>
      <c r="G714"/>
      <c r="H714"/>
      <c r="I714"/>
      <c r="J714"/>
    </row>
    <row r="715" spans="1:10" ht="16" x14ac:dyDescent="0.2">
      <c r="A715"/>
      <c r="B715"/>
      <c r="C715"/>
      <c r="D715"/>
      <c r="E715"/>
      <c r="F715"/>
      <c r="G715"/>
      <c r="H715"/>
      <c r="I715"/>
      <c r="J715"/>
    </row>
    <row r="716" spans="1:10" ht="16" x14ac:dyDescent="0.2">
      <c r="A716"/>
      <c r="B716"/>
      <c r="C716"/>
      <c r="D716"/>
      <c r="E716"/>
      <c r="F716"/>
      <c r="G716"/>
      <c r="H716"/>
      <c r="I716"/>
      <c r="J716"/>
    </row>
    <row r="717" spans="1:10" ht="16" x14ac:dyDescent="0.2">
      <c r="A717"/>
      <c r="B717"/>
      <c r="C717"/>
      <c r="D717"/>
      <c r="E717"/>
      <c r="F717"/>
      <c r="G717"/>
      <c r="H717"/>
      <c r="I717"/>
      <c r="J717"/>
    </row>
    <row r="718" spans="1:10" ht="16" x14ac:dyDescent="0.2">
      <c r="A718"/>
      <c r="B718"/>
      <c r="C718"/>
      <c r="D718"/>
      <c r="E718"/>
      <c r="F718"/>
      <c r="G718"/>
      <c r="H718"/>
      <c r="I718"/>
      <c r="J718"/>
    </row>
    <row r="719" spans="1:10" ht="16" x14ac:dyDescent="0.2">
      <c r="A719"/>
      <c r="B719"/>
      <c r="C719"/>
      <c r="D719"/>
      <c r="E719"/>
      <c r="F719"/>
      <c r="G719"/>
      <c r="H719"/>
      <c r="I719"/>
      <c r="J719"/>
    </row>
    <row r="720" spans="1:10" ht="16" x14ac:dyDescent="0.2">
      <c r="A720"/>
      <c r="B720"/>
      <c r="C720"/>
      <c r="D720"/>
      <c r="E720"/>
      <c r="F720"/>
      <c r="G720"/>
      <c r="H720"/>
      <c r="I720"/>
      <c r="J720"/>
    </row>
    <row r="721" spans="1:10" ht="16" x14ac:dyDescent="0.2">
      <c r="A721"/>
      <c r="B721"/>
      <c r="C721"/>
      <c r="D721"/>
      <c r="E721"/>
      <c r="F721"/>
      <c r="G721"/>
      <c r="H721"/>
      <c r="I721"/>
      <c r="J721"/>
    </row>
    <row r="722" spans="1:10" ht="16" x14ac:dyDescent="0.2">
      <c r="A722"/>
      <c r="B722"/>
      <c r="C722"/>
      <c r="D722"/>
      <c r="E722"/>
      <c r="F722"/>
      <c r="G722"/>
      <c r="H722"/>
      <c r="I722"/>
      <c r="J722"/>
    </row>
    <row r="723" spans="1:10" ht="16" x14ac:dyDescent="0.2">
      <c r="A723"/>
      <c r="B723"/>
      <c r="C723"/>
      <c r="D723"/>
      <c r="E723"/>
      <c r="F723"/>
      <c r="G723"/>
      <c r="H723"/>
      <c r="I723"/>
      <c r="J723"/>
    </row>
    <row r="724" spans="1:10" ht="16" x14ac:dyDescent="0.2">
      <c r="A724"/>
      <c r="B724"/>
      <c r="C724"/>
      <c r="D724"/>
      <c r="E724"/>
      <c r="F724"/>
      <c r="G724"/>
      <c r="H724"/>
      <c r="I724"/>
      <c r="J724"/>
    </row>
    <row r="725" spans="1:10" ht="16" x14ac:dyDescent="0.2">
      <c r="A725"/>
      <c r="B725"/>
      <c r="C725"/>
      <c r="D725"/>
      <c r="E725"/>
      <c r="F725"/>
      <c r="G725"/>
      <c r="H725"/>
      <c r="I725"/>
      <c r="J725"/>
    </row>
    <row r="726" spans="1:10" ht="16" x14ac:dyDescent="0.2">
      <c r="A726"/>
      <c r="B726"/>
      <c r="C726"/>
      <c r="D726"/>
      <c r="E726"/>
      <c r="F726"/>
      <c r="G726"/>
      <c r="H726"/>
      <c r="I726"/>
      <c r="J726"/>
    </row>
    <row r="727" spans="1:10" ht="16" x14ac:dyDescent="0.2">
      <c r="A727"/>
      <c r="B727"/>
      <c r="C727"/>
      <c r="D727"/>
      <c r="E727"/>
      <c r="F727"/>
      <c r="G727"/>
      <c r="H727"/>
      <c r="I727"/>
      <c r="J727"/>
    </row>
    <row r="728" spans="1:10" ht="16" x14ac:dyDescent="0.2">
      <c r="A728"/>
      <c r="B728"/>
      <c r="C728"/>
      <c r="D728"/>
      <c r="E728"/>
      <c r="F728"/>
      <c r="G728"/>
      <c r="H728"/>
      <c r="I728"/>
      <c r="J728"/>
    </row>
    <row r="729" spans="1:10" ht="16" x14ac:dyDescent="0.2">
      <c r="A729"/>
      <c r="B729"/>
      <c r="C729"/>
      <c r="D729"/>
      <c r="E729"/>
      <c r="F729"/>
      <c r="G729"/>
      <c r="H729"/>
      <c r="I729"/>
      <c r="J729"/>
    </row>
    <row r="730" spans="1:10" ht="16" x14ac:dyDescent="0.2">
      <c r="A730"/>
      <c r="B730"/>
      <c r="C730"/>
      <c r="D730"/>
      <c r="E730"/>
      <c r="F730"/>
      <c r="G730"/>
      <c r="H730"/>
      <c r="I730"/>
      <c r="J730"/>
    </row>
    <row r="731" spans="1:10" ht="16" x14ac:dyDescent="0.2">
      <c r="A731"/>
      <c r="B731"/>
      <c r="C731"/>
      <c r="D731"/>
      <c r="E731"/>
      <c r="F731"/>
      <c r="G731"/>
      <c r="H731"/>
      <c r="I731"/>
      <c r="J731"/>
    </row>
    <row r="732" spans="1:10" ht="16" x14ac:dyDescent="0.2">
      <c r="A732"/>
      <c r="B732"/>
      <c r="C732"/>
      <c r="D732"/>
      <c r="E732"/>
      <c r="F732"/>
      <c r="G732"/>
      <c r="H732"/>
      <c r="I732"/>
      <c r="J732"/>
    </row>
    <row r="733" spans="1:10" ht="16" x14ac:dyDescent="0.2">
      <c r="A733"/>
      <c r="B733"/>
      <c r="C733"/>
      <c r="D733"/>
      <c r="E733"/>
      <c r="F733"/>
      <c r="G733"/>
      <c r="H733"/>
      <c r="I733"/>
      <c r="J733"/>
    </row>
    <row r="734" spans="1:10" ht="16" x14ac:dyDescent="0.2">
      <c r="A734"/>
      <c r="B734"/>
      <c r="C734"/>
      <c r="D734"/>
      <c r="E734"/>
      <c r="F734"/>
      <c r="G734"/>
      <c r="H734"/>
      <c r="I734"/>
      <c r="J734"/>
    </row>
    <row r="735" spans="1:10" ht="16" x14ac:dyDescent="0.2">
      <c r="A735"/>
      <c r="B735"/>
      <c r="C735"/>
      <c r="D735"/>
      <c r="E735"/>
      <c r="F735"/>
      <c r="G735"/>
      <c r="H735"/>
      <c r="I735"/>
      <c r="J735"/>
    </row>
    <row r="736" spans="1:10" ht="16" x14ac:dyDescent="0.2">
      <c r="A736"/>
      <c r="B736"/>
      <c r="C736"/>
      <c r="D736"/>
      <c r="E736"/>
      <c r="F736"/>
      <c r="G736"/>
      <c r="H736"/>
      <c r="I736"/>
      <c r="J736"/>
    </row>
    <row r="737" spans="1:10" ht="16" x14ac:dyDescent="0.2">
      <c r="A737"/>
      <c r="B737"/>
      <c r="C737"/>
      <c r="D737"/>
      <c r="E737"/>
      <c r="F737"/>
      <c r="G737"/>
      <c r="H737"/>
      <c r="I737"/>
      <c r="J737"/>
    </row>
    <row r="738" spans="1:10" ht="16" x14ac:dyDescent="0.2">
      <c r="A738"/>
      <c r="B738"/>
      <c r="C738"/>
      <c r="D738"/>
      <c r="E738"/>
      <c r="F738"/>
      <c r="G738"/>
      <c r="H738"/>
      <c r="I738"/>
      <c r="J738"/>
    </row>
    <row r="739" spans="1:10" ht="16" x14ac:dyDescent="0.2">
      <c r="A739"/>
      <c r="B739"/>
      <c r="C739"/>
      <c r="D739"/>
      <c r="E739"/>
      <c r="F739"/>
      <c r="G739"/>
      <c r="H739"/>
      <c r="I739"/>
      <c r="J739"/>
    </row>
    <row r="740" spans="1:10" ht="16" x14ac:dyDescent="0.2">
      <c r="A740"/>
      <c r="B740"/>
      <c r="C740"/>
      <c r="D740"/>
      <c r="E740"/>
      <c r="F740"/>
      <c r="G740"/>
      <c r="H740"/>
      <c r="I740"/>
      <c r="J740"/>
    </row>
    <row r="741" spans="1:10" ht="16" x14ac:dyDescent="0.2">
      <c r="A741"/>
      <c r="B741"/>
      <c r="C741"/>
      <c r="D741"/>
      <c r="E741"/>
      <c r="F741"/>
      <c r="G741"/>
      <c r="H741"/>
      <c r="I741"/>
      <c r="J741"/>
    </row>
    <row r="742" spans="1:10" ht="16" x14ac:dyDescent="0.2">
      <c r="A742"/>
      <c r="B742"/>
      <c r="C742"/>
      <c r="D742"/>
      <c r="E742"/>
      <c r="F742"/>
      <c r="G742"/>
      <c r="H742"/>
      <c r="I742"/>
      <c r="J742"/>
    </row>
    <row r="743" spans="1:10" ht="16" x14ac:dyDescent="0.2">
      <c r="A743"/>
      <c r="B743"/>
      <c r="C743"/>
      <c r="D743"/>
      <c r="E743"/>
      <c r="F743"/>
      <c r="G743"/>
      <c r="H743"/>
      <c r="I743"/>
      <c r="J743"/>
    </row>
    <row r="744" spans="1:10" ht="16" x14ac:dyDescent="0.2">
      <c r="A744"/>
      <c r="B744"/>
      <c r="C744"/>
      <c r="D744"/>
      <c r="E744"/>
      <c r="F744"/>
      <c r="G744"/>
      <c r="H744"/>
      <c r="I744"/>
      <c r="J744"/>
    </row>
    <row r="745" spans="1:10" ht="16" x14ac:dyDescent="0.2">
      <c r="A745"/>
      <c r="B745"/>
      <c r="C745"/>
      <c r="D745"/>
      <c r="E745"/>
      <c r="F745"/>
      <c r="G745"/>
      <c r="H745"/>
      <c r="I745"/>
      <c r="J745"/>
    </row>
    <row r="746" spans="1:10" ht="16" x14ac:dyDescent="0.2">
      <c r="A746"/>
      <c r="B746"/>
      <c r="C746"/>
      <c r="D746"/>
      <c r="E746"/>
      <c r="F746"/>
      <c r="G746"/>
      <c r="H746"/>
      <c r="I746"/>
      <c r="J746"/>
    </row>
    <row r="747" spans="1:10" ht="16" x14ac:dyDescent="0.2">
      <c r="A747"/>
      <c r="B747"/>
      <c r="C747"/>
      <c r="D747"/>
      <c r="E747"/>
      <c r="F747"/>
      <c r="G747"/>
      <c r="H747"/>
      <c r="I747"/>
      <c r="J747"/>
    </row>
    <row r="748" spans="1:10" ht="16" x14ac:dyDescent="0.2">
      <c r="A748"/>
      <c r="B748"/>
      <c r="C748"/>
      <c r="D748"/>
      <c r="E748"/>
      <c r="F748"/>
      <c r="G748"/>
      <c r="H748"/>
      <c r="I748"/>
      <c r="J748"/>
    </row>
    <row r="749" spans="1:10" ht="16" x14ac:dyDescent="0.2">
      <c r="A749"/>
      <c r="B749"/>
      <c r="C749"/>
      <c r="D749"/>
      <c r="E749"/>
      <c r="F749"/>
      <c r="G749"/>
      <c r="H749"/>
      <c r="I749"/>
      <c r="J749"/>
    </row>
    <row r="750" spans="1:10" ht="16" x14ac:dyDescent="0.2">
      <c r="A750"/>
      <c r="B750"/>
      <c r="C750"/>
      <c r="D750"/>
      <c r="E750"/>
      <c r="F750"/>
      <c r="G750"/>
      <c r="H750"/>
      <c r="I750"/>
      <c r="J750"/>
    </row>
    <row r="751" spans="1:10" ht="16" x14ac:dyDescent="0.2">
      <c r="A751"/>
      <c r="B751"/>
      <c r="C751"/>
      <c r="D751"/>
      <c r="E751"/>
      <c r="F751"/>
      <c r="G751"/>
      <c r="H751"/>
      <c r="I751"/>
      <c r="J751"/>
    </row>
    <row r="752" spans="1:10" ht="16" x14ac:dyDescent="0.2">
      <c r="A752"/>
      <c r="B752"/>
      <c r="C752"/>
      <c r="D752"/>
      <c r="E752"/>
      <c r="F752"/>
      <c r="G752"/>
      <c r="H752"/>
      <c r="I752"/>
      <c r="J752"/>
    </row>
    <row r="753" spans="1:10" ht="16" x14ac:dyDescent="0.2">
      <c r="A753"/>
      <c r="B753"/>
      <c r="C753"/>
      <c r="D753"/>
      <c r="E753"/>
      <c r="F753"/>
      <c r="G753"/>
      <c r="H753"/>
      <c r="I753"/>
      <c r="J753"/>
    </row>
    <row r="754" spans="1:10" ht="16" x14ac:dyDescent="0.2">
      <c r="A754"/>
      <c r="B754"/>
      <c r="C754"/>
      <c r="D754"/>
      <c r="E754"/>
      <c r="F754"/>
      <c r="G754"/>
      <c r="H754"/>
      <c r="I754"/>
      <c r="J754"/>
    </row>
    <row r="755" spans="1:10" ht="16" x14ac:dyDescent="0.2">
      <c r="A755"/>
      <c r="B755"/>
      <c r="C755"/>
      <c r="D755"/>
      <c r="E755"/>
      <c r="F755"/>
      <c r="G755"/>
      <c r="H755"/>
      <c r="I755"/>
      <c r="J755"/>
    </row>
    <row r="756" spans="1:10" ht="16" x14ac:dyDescent="0.2">
      <c r="A756"/>
      <c r="B756"/>
      <c r="C756"/>
      <c r="D756"/>
      <c r="E756"/>
      <c r="F756"/>
      <c r="G756"/>
      <c r="H756"/>
      <c r="I756"/>
      <c r="J756"/>
    </row>
    <row r="757" spans="1:10" ht="16" x14ac:dyDescent="0.2">
      <c r="A757"/>
      <c r="B757"/>
      <c r="C757"/>
      <c r="D757"/>
      <c r="E757"/>
      <c r="F757"/>
      <c r="G757"/>
      <c r="H757"/>
      <c r="I757"/>
      <c r="J757"/>
    </row>
    <row r="758" spans="1:10" ht="16" x14ac:dyDescent="0.2">
      <c r="A758"/>
      <c r="B758"/>
      <c r="C758"/>
      <c r="D758"/>
      <c r="E758"/>
      <c r="F758"/>
      <c r="G758"/>
      <c r="H758"/>
      <c r="I758"/>
      <c r="J758"/>
    </row>
    <row r="759" spans="1:10" ht="16" x14ac:dyDescent="0.2">
      <c r="A759"/>
      <c r="B759"/>
      <c r="C759"/>
      <c r="D759"/>
      <c r="E759"/>
      <c r="F759"/>
      <c r="G759"/>
      <c r="H759"/>
      <c r="I759"/>
      <c r="J759"/>
    </row>
    <row r="760" spans="1:10" ht="16" x14ac:dyDescent="0.2">
      <c r="A760"/>
      <c r="B760"/>
      <c r="C760"/>
      <c r="D760"/>
      <c r="E760"/>
      <c r="F760"/>
      <c r="G760"/>
      <c r="H760"/>
      <c r="I760"/>
      <c r="J760"/>
    </row>
    <row r="761" spans="1:10" ht="16" x14ac:dyDescent="0.2">
      <c r="A761"/>
      <c r="B761"/>
      <c r="C761"/>
      <c r="D761"/>
      <c r="E761"/>
      <c r="F761"/>
      <c r="G761"/>
      <c r="H761"/>
      <c r="I761"/>
      <c r="J761"/>
    </row>
    <row r="762" spans="1:10" ht="16" x14ac:dyDescent="0.2">
      <c r="A762"/>
      <c r="B762"/>
      <c r="C762"/>
      <c r="D762"/>
      <c r="E762"/>
      <c r="F762"/>
      <c r="G762"/>
      <c r="H762"/>
      <c r="I762"/>
      <c r="J762"/>
    </row>
    <row r="763" spans="1:10" ht="16" x14ac:dyDescent="0.2">
      <c r="A763"/>
      <c r="B763"/>
      <c r="C763"/>
      <c r="D763"/>
      <c r="E763"/>
      <c r="F763"/>
      <c r="G763"/>
      <c r="H763"/>
      <c r="I763"/>
      <c r="J763"/>
    </row>
    <row r="764" spans="1:10" ht="16" x14ac:dyDescent="0.2">
      <c r="A764"/>
      <c r="B764"/>
      <c r="C764"/>
      <c r="D764"/>
      <c r="E764"/>
      <c r="F764"/>
      <c r="G764"/>
      <c r="H764"/>
      <c r="I764"/>
      <c r="J764"/>
    </row>
    <row r="765" spans="1:10" ht="16" x14ac:dyDescent="0.2">
      <c r="A765"/>
      <c r="B765"/>
      <c r="C765"/>
      <c r="D765"/>
      <c r="E765"/>
      <c r="F765"/>
      <c r="G765"/>
      <c r="H765"/>
      <c r="I765"/>
      <c r="J765"/>
    </row>
    <row r="766" spans="1:10" ht="16" x14ac:dyDescent="0.2">
      <c r="A766"/>
      <c r="B766"/>
      <c r="C766"/>
      <c r="D766"/>
      <c r="E766"/>
      <c r="F766"/>
      <c r="G766"/>
      <c r="H766"/>
      <c r="I766"/>
      <c r="J766"/>
    </row>
    <row r="767" spans="1:10" ht="16" x14ac:dyDescent="0.2">
      <c r="A767"/>
      <c r="B767"/>
      <c r="C767"/>
      <c r="D767"/>
      <c r="E767"/>
      <c r="F767"/>
      <c r="G767"/>
      <c r="H767"/>
      <c r="I767"/>
      <c r="J767"/>
    </row>
    <row r="768" spans="1:10" ht="16" x14ac:dyDescent="0.2">
      <c r="A768"/>
      <c r="B768"/>
      <c r="C768"/>
      <c r="D768"/>
      <c r="E768"/>
      <c r="F768"/>
      <c r="G768"/>
      <c r="H768"/>
      <c r="I768"/>
      <c r="J768"/>
    </row>
    <row r="769" spans="1:10" ht="16" x14ac:dyDescent="0.2">
      <c r="A769"/>
      <c r="B769"/>
      <c r="C769"/>
      <c r="D769"/>
      <c r="E769"/>
      <c r="F769"/>
      <c r="G769"/>
      <c r="H769"/>
      <c r="I769"/>
      <c r="J769"/>
    </row>
    <row r="770" spans="1:10" ht="16" x14ac:dyDescent="0.2">
      <c r="A770"/>
      <c r="B770"/>
      <c r="C770"/>
      <c r="D770"/>
      <c r="E770"/>
      <c r="F770"/>
      <c r="G770"/>
      <c r="H770"/>
      <c r="I770"/>
      <c r="J770"/>
    </row>
    <row r="771" spans="1:10" ht="16" x14ac:dyDescent="0.2">
      <c r="A771"/>
      <c r="B771"/>
      <c r="C771"/>
      <c r="D771"/>
      <c r="E771"/>
      <c r="F771"/>
      <c r="G771"/>
      <c r="H771"/>
      <c r="I771"/>
      <c r="J771"/>
    </row>
    <row r="772" spans="1:10" ht="16" x14ac:dyDescent="0.2">
      <c r="A772"/>
      <c r="B772"/>
      <c r="C772"/>
      <c r="D772"/>
      <c r="E772"/>
      <c r="F772"/>
      <c r="G772"/>
      <c r="H772"/>
      <c r="I772"/>
      <c r="J772"/>
    </row>
    <row r="773" spans="1:10" ht="16" x14ac:dyDescent="0.2">
      <c r="A773"/>
      <c r="B773"/>
      <c r="C773"/>
      <c r="D773"/>
      <c r="E773"/>
      <c r="F773"/>
      <c r="G773"/>
      <c r="H773"/>
      <c r="I773"/>
      <c r="J773"/>
    </row>
    <row r="774" spans="1:10" ht="16" x14ac:dyDescent="0.2">
      <c r="A774"/>
      <c r="B774"/>
      <c r="C774"/>
      <c r="D774"/>
      <c r="E774"/>
      <c r="F774"/>
      <c r="G774"/>
      <c r="H774"/>
      <c r="I774"/>
      <c r="J774"/>
    </row>
    <row r="775" spans="1:10" ht="16" x14ac:dyDescent="0.2">
      <c r="A775"/>
      <c r="B775"/>
      <c r="C775"/>
      <c r="D775"/>
      <c r="E775"/>
      <c r="F775"/>
      <c r="G775"/>
      <c r="H775"/>
      <c r="I775"/>
      <c r="J775"/>
    </row>
    <row r="776" spans="1:10" ht="16" x14ac:dyDescent="0.2">
      <c r="A776"/>
      <c r="B776"/>
      <c r="C776"/>
      <c r="D776"/>
      <c r="E776"/>
      <c r="F776"/>
      <c r="G776"/>
      <c r="H776"/>
      <c r="I776"/>
      <c r="J776"/>
    </row>
    <row r="777" spans="1:10" ht="16" x14ac:dyDescent="0.2">
      <c r="A777"/>
      <c r="B777"/>
      <c r="C777"/>
      <c r="D777"/>
      <c r="E777"/>
      <c r="F777"/>
      <c r="G777"/>
      <c r="H777"/>
      <c r="I777"/>
      <c r="J777"/>
    </row>
    <row r="778" spans="1:10" ht="16" x14ac:dyDescent="0.2">
      <c r="A778"/>
      <c r="B778"/>
      <c r="C778"/>
      <c r="D778"/>
      <c r="E778"/>
      <c r="F778"/>
      <c r="G778"/>
      <c r="H778"/>
      <c r="I778"/>
      <c r="J778"/>
    </row>
    <row r="779" spans="1:10" ht="16" x14ac:dyDescent="0.2">
      <c r="A779"/>
      <c r="B779"/>
      <c r="C779"/>
      <c r="D779"/>
      <c r="E779"/>
      <c r="F779"/>
      <c r="G779"/>
      <c r="H779"/>
      <c r="I779"/>
      <c r="J779"/>
    </row>
    <row r="780" spans="1:10" ht="16" x14ac:dyDescent="0.2">
      <c r="A780"/>
      <c r="B780"/>
      <c r="C780"/>
      <c r="D780"/>
      <c r="E780"/>
      <c r="F780"/>
      <c r="G780"/>
      <c r="H780"/>
      <c r="I780"/>
      <c r="J780"/>
    </row>
    <row r="781" spans="1:10" ht="16" x14ac:dyDescent="0.2">
      <c r="A781"/>
      <c r="B781"/>
      <c r="C781"/>
      <c r="D781"/>
      <c r="E781"/>
      <c r="F781"/>
      <c r="G781"/>
      <c r="H781"/>
      <c r="I781"/>
      <c r="J781"/>
    </row>
    <row r="782" spans="1:10" ht="16" x14ac:dyDescent="0.2">
      <c r="A782"/>
      <c r="B782"/>
      <c r="C782"/>
      <c r="D782"/>
      <c r="E782"/>
      <c r="F782"/>
      <c r="G782"/>
      <c r="H782"/>
      <c r="I782"/>
      <c r="J782"/>
    </row>
    <row r="783" spans="1:10" ht="16" x14ac:dyDescent="0.2">
      <c r="A783"/>
      <c r="B783"/>
      <c r="C783"/>
      <c r="D783"/>
      <c r="E783"/>
      <c r="F783"/>
      <c r="G783"/>
      <c r="H783"/>
      <c r="I783"/>
      <c r="J783"/>
    </row>
    <row r="784" spans="1:10" ht="16" x14ac:dyDescent="0.2">
      <c r="A784"/>
      <c r="B784"/>
      <c r="C784"/>
      <c r="D784"/>
      <c r="E784"/>
      <c r="F784"/>
      <c r="G784"/>
      <c r="H784"/>
      <c r="I784"/>
      <c r="J784"/>
    </row>
    <row r="785" spans="1:10" ht="16" x14ac:dyDescent="0.2">
      <c r="A785"/>
      <c r="B785"/>
      <c r="C785"/>
      <c r="D785"/>
      <c r="E785"/>
      <c r="F785"/>
      <c r="G785"/>
      <c r="H785"/>
      <c r="I785"/>
      <c r="J785"/>
    </row>
    <row r="786" spans="1:10" ht="16" x14ac:dyDescent="0.2">
      <c r="A786"/>
      <c r="B786"/>
      <c r="C786"/>
      <c r="D786"/>
      <c r="E786"/>
      <c r="F786"/>
      <c r="G786"/>
      <c r="H786"/>
      <c r="I786"/>
      <c r="J786"/>
    </row>
    <row r="787" spans="1:10" ht="16" x14ac:dyDescent="0.2">
      <c r="A787"/>
      <c r="B787"/>
      <c r="C787"/>
      <c r="D787"/>
      <c r="E787"/>
      <c r="F787"/>
      <c r="G787"/>
      <c r="H787"/>
      <c r="I787"/>
      <c r="J787"/>
    </row>
    <row r="788" spans="1:10" ht="16" x14ac:dyDescent="0.2">
      <c r="A788"/>
      <c r="B788"/>
      <c r="C788"/>
      <c r="D788"/>
      <c r="E788"/>
      <c r="F788"/>
      <c r="G788"/>
      <c r="H788"/>
      <c r="I788"/>
      <c r="J788"/>
    </row>
    <row r="789" spans="1:10" ht="16" x14ac:dyDescent="0.2">
      <c r="A789"/>
      <c r="B789"/>
      <c r="C789"/>
      <c r="D789"/>
      <c r="E789"/>
      <c r="F789"/>
      <c r="G789"/>
      <c r="H789"/>
      <c r="I789"/>
      <c r="J789"/>
    </row>
    <row r="790" spans="1:10" ht="16" x14ac:dyDescent="0.2">
      <c r="A790"/>
      <c r="B790"/>
      <c r="C790"/>
      <c r="D790"/>
      <c r="E790"/>
      <c r="F790"/>
      <c r="G790"/>
      <c r="H790"/>
      <c r="I790"/>
      <c r="J790"/>
    </row>
    <row r="791" spans="1:10" ht="16" x14ac:dyDescent="0.2">
      <c r="A791"/>
      <c r="B791"/>
      <c r="C791"/>
      <c r="D791"/>
      <c r="E791"/>
      <c r="F791"/>
      <c r="G791"/>
      <c r="H791"/>
      <c r="I791"/>
      <c r="J791"/>
    </row>
    <row r="792" spans="1:10" ht="16" x14ac:dyDescent="0.2">
      <c r="A792"/>
      <c r="B792"/>
      <c r="C792"/>
      <c r="D792"/>
      <c r="E792"/>
      <c r="F792"/>
      <c r="G792"/>
      <c r="H792"/>
      <c r="I792"/>
      <c r="J792"/>
    </row>
    <row r="793" spans="1:10" ht="16" x14ac:dyDescent="0.2">
      <c r="A793"/>
      <c r="B793"/>
      <c r="C793"/>
      <c r="D793"/>
      <c r="E793"/>
      <c r="F793"/>
      <c r="G793"/>
      <c r="H793"/>
      <c r="I793"/>
      <c r="J793"/>
    </row>
    <row r="794" spans="1:10" ht="16" x14ac:dyDescent="0.2">
      <c r="A794"/>
      <c r="B794"/>
      <c r="C794"/>
      <c r="D794"/>
      <c r="E794"/>
      <c r="F794"/>
      <c r="G794"/>
      <c r="H794"/>
      <c r="I794"/>
      <c r="J794"/>
    </row>
    <row r="795" spans="1:10" ht="16" x14ac:dyDescent="0.2">
      <c r="A795"/>
      <c r="B795"/>
      <c r="C795"/>
      <c r="D795"/>
      <c r="E795"/>
      <c r="F795"/>
      <c r="G795"/>
      <c r="H795"/>
      <c r="I795"/>
      <c r="J795"/>
    </row>
    <row r="796" spans="1:10" ht="16" x14ac:dyDescent="0.2">
      <c r="A796"/>
      <c r="B796"/>
      <c r="C796"/>
      <c r="D796"/>
      <c r="E796"/>
      <c r="F796"/>
      <c r="G796"/>
      <c r="H796"/>
      <c r="I796"/>
      <c r="J796"/>
    </row>
    <row r="797" spans="1:10" ht="16" x14ac:dyDescent="0.2">
      <c r="A797"/>
      <c r="B797"/>
      <c r="C797"/>
      <c r="D797"/>
      <c r="E797"/>
      <c r="F797"/>
      <c r="G797"/>
      <c r="H797"/>
      <c r="I797"/>
      <c r="J797"/>
    </row>
    <row r="798" spans="1:10" ht="16" x14ac:dyDescent="0.2">
      <c r="A798"/>
      <c r="B798"/>
      <c r="C798"/>
      <c r="D798"/>
      <c r="E798"/>
      <c r="F798"/>
      <c r="G798"/>
      <c r="H798"/>
      <c r="I798"/>
      <c r="J798"/>
    </row>
    <row r="799" spans="1:10" ht="16" x14ac:dyDescent="0.2">
      <c r="A799"/>
      <c r="B799"/>
      <c r="C799"/>
      <c r="D799"/>
      <c r="E799"/>
      <c r="F799"/>
      <c r="G799"/>
      <c r="H799"/>
      <c r="I799"/>
      <c r="J799"/>
    </row>
    <row r="800" spans="1:10" ht="16" x14ac:dyDescent="0.2">
      <c r="A800"/>
      <c r="B800"/>
      <c r="C800"/>
      <c r="D800"/>
      <c r="E800"/>
      <c r="F800"/>
      <c r="G800"/>
      <c r="H800"/>
      <c r="I800"/>
      <c r="J800"/>
    </row>
    <row r="801" spans="1:10" ht="16" x14ac:dyDescent="0.2">
      <c r="A801"/>
      <c r="B801"/>
      <c r="C801"/>
      <c r="D801"/>
      <c r="E801"/>
      <c r="F801"/>
      <c r="G801"/>
      <c r="H801"/>
      <c r="I801"/>
      <c r="J801"/>
    </row>
    <row r="802" spans="1:10" ht="16" x14ac:dyDescent="0.2">
      <c r="A802"/>
      <c r="B802"/>
      <c r="C802"/>
      <c r="D802"/>
      <c r="E802"/>
      <c r="F802"/>
      <c r="G802"/>
      <c r="H802"/>
      <c r="I802"/>
      <c r="J802"/>
    </row>
    <row r="803" spans="1:10" ht="16" x14ac:dyDescent="0.2">
      <c r="A803"/>
      <c r="B803"/>
      <c r="C803"/>
      <c r="D803"/>
      <c r="E803"/>
      <c r="F803"/>
      <c r="G803"/>
      <c r="H803"/>
      <c r="I803"/>
      <c r="J803"/>
    </row>
    <row r="804" spans="1:10" ht="16" x14ac:dyDescent="0.2">
      <c r="A804"/>
      <c r="B804"/>
      <c r="C804"/>
      <c r="D804"/>
      <c r="E804"/>
      <c r="F804"/>
      <c r="G804"/>
      <c r="H804"/>
      <c r="I804"/>
      <c r="J804"/>
    </row>
    <row r="805" spans="1:10" ht="16" x14ac:dyDescent="0.2">
      <c r="A805"/>
      <c r="B805"/>
      <c r="C805"/>
      <c r="D805"/>
      <c r="E805"/>
      <c r="F805"/>
      <c r="G805"/>
      <c r="H805"/>
      <c r="I805"/>
      <c r="J805"/>
    </row>
    <row r="806" spans="1:10" ht="16" x14ac:dyDescent="0.2">
      <c r="A806"/>
      <c r="B806"/>
      <c r="C806"/>
      <c r="D806"/>
      <c r="E806"/>
      <c r="F806"/>
      <c r="G806"/>
      <c r="H806"/>
      <c r="I806"/>
      <c r="J806"/>
    </row>
    <row r="807" spans="1:10" ht="16" x14ac:dyDescent="0.2">
      <c r="A807"/>
      <c r="B807"/>
      <c r="C807"/>
      <c r="D807"/>
      <c r="E807"/>
      <c r="F807"/>
      <c r="G807"/>
      <c r="H807"/>
      <c r="I807"/>
      <c r="J807"/>
    </row>
    <row r="808" spans="1:10" ht="16" x14ac:dyDescent="0.2">
      <c r="A808"/>
      <c r="B808"/>
      <c r="C808"/>
      <c r="D808"/>
      <c r="E808"/>
      <c r="F808"/>
      <c r="G808"/>
      <c r="H808"/>
      <c r="I808"/>
      <c r="J808"/>
    </row>
    <row r="809" spans="1:10" ht="16" x14ac:dyDescent="0.2">
      <c r="A809"/>
      <c r="B809"/>
      <c r="C809"/>
      <c r="D809"/>
      <c r="E809"/>
      <c r="F809"/>
      <c r="G809"/>
      <c r="H809"/>
      <c r="I809"/>
      <c r="J809"/>
    </row>
    <row r="810" spans="1:10" ht="16" x14ac:dyDescent="0.2">
      <c r="A810"/>
      <c r="B810"/>
      <c r="C810"/>
      <c r="D810"/>
      <c r="E810"/>
      <c r="F810"/>
      <c r="G810"/>
      <c r="H810"/>
      <c r="I810"/>
      <c r="J810"/>
    </row>
    <row r="811" spans="1:10" ht="16" x14ac:dyDescent="0.2">
      <c r="A811"/>
      <c r="B811"/>
      <c r="C811"/>
      <c r="D811"/>
      <c r="E811"/>
      <c r="F811"/>
      <c r="G811"/>
      <c r="H811"/>
      <c r="I811"/>
      <c r="J811"/>
    </row>
    <row r="812" spans="1:10" ht="16" x14ac:dyDescent="0.2">
      <c r="A812"/>
      <c r="B812"/>
      <c r="C812"/>
      <c r="D812"/>
      <c r="E812"/>
      <c r="F812"/>
      <c r="G812"/>
      <c r="H812"/>
      <c r="I812"/>
      <c r="J812"/>
    </row>
    <row r="813" spans="1:10" ht="16" x14ac:dyDescent="0.2">
      <c r="A813"/>
      <c r="B813"/>
      <c r="C813"/>
      <c r="D813"/>
      <c r="E813"/>
      <c r="F813"/>
      <c r="G813"/>
      <c r="H813"/>
      <c r="I813"/>
      <c r="J813"/>
    </row>
    <row r="814" spans="1:10" ht="16" x14ac:dyDescent="0.2">
      <c r="A814"/>
      <c r="B814"/>
      <c r="C814"/>
      <c r="D814"/>
      <c r="E814"/>
      <c r="F814"/>
      <c r="G814"/>
      <c r="H814"/>
      <c r="I814"/>
      <c r="J814"/>
    </row>
    <row r="815" spans="1:10" ht="16" x14ac:dyDescent="0.2">
      <c r="A815"/>
      <c r="B815"/>
      <c r="C815"/>
      <c r="D815"/>
      <c r="E815"/>
      <c r="F815"/>
      <c r="G815"/>
      <c r="H815"/>
      <c r="I815"/>
      <c r="J815"/>
    </row>
    <row r="816" spans="1:10" ht="16" x14ac:dyDescent="0.2">
      <c r="A816"/>
      <c r="B816"/>
      <c r="C816"/>
      <c r="D816"/>
      <c r="E816"/>
      <c r="F816"/>
      <c r="G816"/>
      <c r="H816"/>
      <c r="I816"/>
      <c r="J816"/>
    </row>
    <row r="817" spans="1:10" ht="16" x14ac:dyDescent="0.2">
      <c r="A817"/>
      <c r="B817"/>
      <c r="C817"/>
      <c r="D817"/>
      <c r="E817"/>
      <c r="F817"/>
      <c r="G817"/>
      <c r="H817"/>
      <c r="I817"/>
      <c r="J817"/>
    </row>
    <row r="818" spans="1:10" ht="16" x14ac:dyDescent="0.2">
      <c r="A818"/>
      <c r="B818"/>
      <c r="C818"/>
      <c r="D818"/>
      <c r="E818"/>
      <c r="F818"/>
      <c r="G818"/>
      <c r="H818"/>
      <c r="I818"/>
      <c r="J818"/>
    </row>
    <row r="819" spans="1:10" ht="16" x14ac:dyDescent="0.2">
      <c r="A819"/>
      <c r="B819"/>
      <c r="C819"/>
      <c r="D819"/>
      <c r="E819"/>
      <c r="F819"/>
      <c r="G819"/>
      <c r="H819"/>
      <c r="I819"/>
      <c r="J819"/>
    </row>
    <row r="820" spans="1:10" ht="16" x14ac:dyDescent="0.2">
      <c r="A820"/>
      <c r="B820"/>
      <c r="C820"/>
      <c r="D820"/>
      <c r="E820"/>
      <c r="F820"/>
      <c r="G820"/>
      <c r="H820"/>
      <c r="I820"/>
      <c r="J820"/>
    </row>
    <row r="821" spans="1:10" ht="16" x14ac:dyDescent="0.2">
      <c r="A821"/>
      <c r="B821"/>
      <c r="C821"/>
      <c r="D821"/>
      <c r="E821"/>
      <c r="F821"/>
      <c r="G821"/>
      <c r="H821"/>
      <c r="I821"/>
      <c r="J821"/>
    </row>
    <row r="822" spans="1:10" ht="16" x14ac:dyDescent="0.2">
      <c r="A822"/>
      <c r="B822"/>
      <c r="C822"/>
      <c r="D822"/>
      <c r="E822"/>
      <c r="F822"/>
      <c r="G822"/>
      <c r="H822"/>
      <c r="I822"/>
      <c r="J822"/>
    </row>
    <row r="823" spans="1:10" ht="16" x14ac:dyDescent="0.2">
      <c r="A823"/>
      <c r="B823"/>
      <c r="C823"/>
      <c r="D823"/>
      <c r="E823"/>
      <c r="F823"/>
      <c r="G823"/>
      <c r="H823"/>
      <c r="I823"/>
      <c r="J823"/>
    </row>
    <row r="824" spans="1:10" ht="16" x14ac:dyDescent="0.2">
      <c r="A824"/>
      <c r="B824"/>
      <c r="C824"/>
      <c r="D824"/>
      <c r="E824"/>
      <c r="F824"/>
      <c r="G824"/>
      <c r="H824"/>
      <c r="I824"/>
      <c r="J824"/>
    </row>
    <row r="825" spans="1:10" ht="16" x14ac:dyDescent="0.2">
      <c r="A825"/>
      <c r="B825"/>
      <c r="C825"/>
      <c r="D825"/>
      <c r="E825"/>
      <c r="F825"/>
      <c r="G825"/>
      <c r="H825"/>
      <c r="I825"/>
      <c r="J825"/>
    </row>
    <row r="826" spans="1:10" ht="16" x14ac:dyDescent="0.2">
      <c r="A826"/>
      <c r="B826"/>
      <c r="C826"/>
      <c r="D826"/>
      <c r="E826"/>
      <c r="F826"/>
      <c r="G826"/>
      <c r="H826"/>
      <c r="I826"/>
      <c r="J826"/>
    </row>
    <row r="827" spans="1:10" ht="16" x14ac:dyDescent="0.2">
      <c r="A827"/>
      <c r="B827"/>
      <c r="C827"/>
      <c r="D827"/>
      <c r="E827"/>
      <c r="F827"/>
      <c r="G827"/>
      <c r="H827"/>
      <c r="I827"/>
      <c r="J827"/>
    </row>
    <row r="828" spans="1:10" ht="16" x14ac:dyDescent="0.2">
      <c r="A828"/>
      <c r="B828"/>
      <c r="C828"/>
      <c r="D828"/>
      <c r="E828"/>
      <c r="F828"/>
      <c r="G828"/>
      <c r="H828"/>
      <c r="I828"/>
      <c r="J828"/>
    </row>
    <row r="829" spans="1:10" ht="16" x14ac:dyDescent="0.2">
      <c r="A829"/>
      <c r="B829"/>
      <c r="C829"/>
      <c r="D829"/>
      <c r="E829"/>
      <c r="F829"/>
      <c r="G829"/>
      <c r="H829"/>
      <c r="I829"/>
      <c r="J829"/>
    </row>
    <row r="830" spans="1:10" ht="16" x14ac:dyDescent="0.2">
      <c r="A830"/>
      <c r="B830"/>
      <c r="C830"/>
      <c r="D830"/>
      <c r="E830"/>
      <c r="F830"/>
      <c r="G830"/>
      <c r="H830"/>
      <c r="I830"/>
      <c r="J830"/>
    </row>
    <row r="831" spans="1:10" ht="16" x14ac:dyDescent="0.2">
      <c r="A831"/>
      <c r="B831"/>
      <c r="C831"/>
      <c r="D831"/>
      <c r="E831"/>
      <c r="F831"/>
      <c r="G831"/>
      <c r="H831"/>
      <c r="I831"/>
      <c r="J831"/>
    </row>
    <row r="832" spans="1:10" ht="16" x14ac:dyDescent="0.2">
      <c r="A832"/>
      <c r="B832"/>
      <c r="C832"/>
      <c r="D832"/>
      <c r="E832"/>
      <c r="F832"/>
      <c r="G832"/>
      <c r="H832"/>
      <c r="I832"/>
      <c r="J832"/>
    </row>
    <row r="833" spans="1:10" ht="16" x14ac:dyDescent="0.2">
      <c r="A833"/>
      <c r="B833"/>
      <c r="C833"/>
      <c r="D833"/>
      <c r="E833"/>
      <c r="F833"/>
      <c r="G833"/>
      <c r="H833"/>
      <c r="I833"/>
      <c r="J833"/>
    </row>
    <row r="834" spans="1:10" ht="16" x14ac:dyDescent="0.2">
      <c r="A834"/>
      <c r="B834"/>
      <c r="C834"/>
      <c r="D834"/>
      <c r="E834"/>
      <c r="F834"/>
      <c r="G834"/>
      <c r="H834"/>
      <c r="I834"/>
      <c r="J834"/>
    </row>
    <row r="835" spans="1:10" ht="16" x14ac:dyDescent="0.2">
      <c r="A835"/>
      <c r="B835"/>
      <c r="C835"/>
      <c r="D835"/>
      <c r="E835"/>
      <c r="F835"/>
      <c r="G835"/>
      <c r="H835"/>
      <c r="I835"/>
      <c r="J835"/>
    </row>
    <row r="836" spans="1:10" ht="16" x14ac:dyDescent="0.2">
      <c r="A836"/>
      <c r="B836"/>
      <c r="C836"/>
      <c r="D836"/>
      <c r="E836"/>
      <c r="F836"/>
      <c r="G836"/>
      <c r="H836"/>
      <c r="I836"/>
      <c r="J836"/>
    </row>
    <row r="837" spans="1:10" ht="16" x14ac:dyDescent="0.2">
      <c r="A837"/>
      <c r="B837"/>
      <c r="C837"/>
      <c r="D837"/>
      <c r="E837"/>
      <c r="F837"/>
      <c r="G837"/>
      <c r="H837"/>
      <c r="I837"/>
      <c r="J837"/>
    </row>
    <row r="838" spans="1:10" ht="16" x14ac:dyDescent="0.2">
      <c r="A838"/>
      <c r="B838"/>
      <c r="C838"/>
      <c r="D838"/>
      <c r="E838"/>
      <c r="F838"/>
      <c r="G838"/>
      <c r="H838"/>
      <c r="I838"/>
      <c r="J838"/>
    </row>
    <row r="839" spans="1:10" ht="16" x14ac:dyDescent="0.2">
      <c r="A839"/>
      <c r="B839"/>
      <c r="C839"/>
      <c r="D839"/>
      <c r="E839"/>
      <c r="F839"/>
      <c r="G839"/>
      <c r="H839"/>
      <c r="I839"/>
      <c r="J839"/>
    </row>
    <row r="840" spans="1:10" ht="16" x14ac:dyDescent="0.2">
      <c r="A840"/>
      <c r="B840"/>
      <c r="C840"/>
      <c r="D840"/>
      <c r="E840"/>
      <c r="F840"/>
      <c r="G840"/>
      <c r="H840"/>
      <c r="I840"/>
      <c r="J840"/>
    </row>
    <row r="841" spans="1:10" ht="16" x14ac:dyDescent="0.2">
      <c r="A841"/>
      <c r="B841"/>
      <c r="C841"/>
      <c r="D841"/>
      <c r="E841"/>
      <c r="F841"/>
      <c r="G841"/>
      <c r="H841"/>
      <c r="I841"/>
      <c r="J841"/>
    </row>
    <row r="842" spans="1:10" ht="16" x14ac:dyDescent="0.2">
      <c r="A842"/>
      <c r="B842"/>
      <c r="C842"/>
      <c r="D842"/>
      <c r="E842"/>
      <c r="F842"/>
      <c r="G842"/>
      <c r="H842"/>
      <c r="I842"/>
      <c r="J842"/>
    </row>
    <row r="843" spans="1:10" ht="16" x14ac:dyDescent="0.2">
      <c r="A843"/>
      <c r="B843"/>
      <c r="C843"/>
      <c r="D843"/>
      <c r="E843"/>
      <c r="F843"/>
      <c r="G843"/>
      <c r="H843"/>
      <c r="I843"/>
      <c r="J843"/>
    </row>
    <row r="844" spans="1:10" ht="16" x14ac:dyDescent="0.2">
      <c r="A844"/>
      <c r="B844"/>
      <c r="C844"/>
      <c r="D844"/>
      <c r="E844"/>
      <c r="F844"/>
      <c r="G844"/>
      <c r="H844"/>
      <c r="I844"/>
      <c r="J844"/>
    </row>
    <row r="845" spans="1:10" ht="16" x14ac:dyDescent="0.2">
      <c r="A845"/>
      <c r="B845"/>
      <c r="C845"/>
      <c r="D845"/>
      <c r="E845"/>
      <c r="F845"/>
      <c r="G845"/>
      <c r="H845"/>
      <c r="I845"/>
      <c r="J845"/>
    </row>
    <row r="846" spans="1:10" ht="16" x14ac:dyDescent="0.2">
      <c r="A846"/>
      <c r="B846"/>
      <c r="C846"/>
      <c r="D846"/>
      <c r="E846"/>
      <c r="F846"/>
      <c r="G846"/>
      <c r="H846"/>
      <c r="I846"/>
      <c r="J846"/>
    </row>
    <row r="847" spans="1:10" ht="16" x14ac:dyDescent="0.2">
      <c r="A847"/>
      <c r="B847"/>
      <c r="C847"/>
      <c r="D847"/>
      <c r="E847"/>
      <c r="F847"/>
      <c r="G847"/>
      <c r="H847"/>
      <c r="I847"/>
      <c r="J847"/>
    </row>
    <row r="848" spans="1:10" ht="16" x14ac:dyDescent="0.2">
      <c r="A848"/>
      <c r="B848"/>
      <c r="C848"/>
      <c r="D848"/>
      <c r="E848"/>
      <c r="F848"/>
      <c r="G848"/>
      <c r="H848"/>
      <c r="I848"/>
      <c r="J848"/>
    </row>
    <row r="849" spans="1:10" ht="16" x14ac:dyDescent="0.2">
      <c r="A849"/>
      <c r="B849"/>
      <c r="C849"/>
      <c r="D849"/>
      <c r="E849"/>
      <c r="F849"/>
      <c r="G849"/>
      <c r="H849"/>
      <c r="I849"/>
      <c r="J849"/>
    </row>
    <row r="850" spans="1:10" ht="16" x14ac:dyDescent="0.2">
      <c r="A850"/>
      <c r="B850"/>
      <c r="C850"/>
      <c r="D850"/>
      <c r="E850"/>
      <c r="F850"/>
      <c r="G850"/>
      <c r="H850"/>
      <c r="I850"/>
      <c r="J850"/>
    </row>
    <row r="851" spans="1:10" ht="16" x14ac:dyDescent="0.2">
      <c r="A851"/>
      <c r="B851"/>
      <c r="C851"/>
      <c r="D851"/>
      <c r="E851"/>
      <c r="F851"/>
      <c r="G851"/>
      <c r="H851"/>
      <c r="I851"/>
      <c r="J851"/>
    </row>
    <row r="852" spans="1:10" ht="16" x14ac:dyDescent="0.2">
      <c r="A852"/>
      <c r="B852"/>
      <c r="C852"/>
      <c r="D852"/>
      <c r="E852"/>
      <c r="F852"/>
      <c r="G852"/>
      <c r="H852"/>
      <c r="I852"/>
      <c r="J852"/>
    </row>
    <row r="853" spans="1:10" ht="16" x14ac:dyDescent="0.2">
      <c r="A853"/>
      <c r="B853"/>
      <c r="C853"/>
      <c r="D853"/>
      <c r="E853"/>
      <c r="F853"/>
      <c r="G853"/>
      <c r="H853"/>
      <c r="I853"/>
      <c r="J853"/>
    </row>
    <row r="854" spans="1:10" ht="16" x14ac:dyDescent="0.2">
      <c r="A854"/>
      <c r="B854"/>
      <c r="C854"/>
      <c r="D854"/>
      <c r="E854"/>
      <c r="F854"/>
      <c r="G854"/>
      <c r="H854"/>
      <c r="I854"/>
      <c r="J854"/>
    </row>
    <row r="855" spans="1:10" ht="16" x14ac:dyDescent="0.2">
      <c r="A855"/>
      <c r="B855"/>
      <c r="C855"/>
      <c r="D855"/>
      <c r="E855"/>
      <c r="F855"/>
      <c r="G855"/>
      <c r="H855"/>
      <c r="I855"/>
      <c r="J855"/>
    </row>
    <row r="856" spans="1:10" ht="16" x14ac:dyDescent="0.2">
      <c r="A856"/>
      <c r="B856"/>
      <c r="C856"/>
      <c r="D856"/>
      <c r="E856"/>
      <c r="F856"/>
      <c r="G856"/>
      <c r="H856"/>
      <c r="I856"/>
      <c r="J856"/>
    </row>
    <row r="857" spans="1:10" ht="16" x14ac:dyDescent="0.2">
      <c r="A857"/>
      <c r="B857"/>
      <c r="C857"/>
      <c r="D857"/>
      <c r="E857"/>
      <c r="F857"/>
      <c r="G857"/>
      <c r="H857"/>
      <c r="I857"/>
      <c r="J857"/>
    </row>
    <row r="858" spans="1:10" ht="16" x14ac:dyDescent="0.2">
      <c r="A858"/>
      <c r="B858"/>
      <c r="C858"/>
      <c r="D858"/>
      <c r="E858"/>
      <c r="F858"/>
      <c r="G858"/>
      <c r="H858"/>
      <c r="I858"/>
      <c r="J858"/>
    </row>
    <row r="859" spans="1:10" ht="16" x14ac:dyDescent="0.2">
      <c r="A859"/>
      <c r="B859"/>
      <c r="C859"/>
      <c r="D859"/>
      <c r="E859"/>
      <c r="F859"/>
      <c r="G859"/>
      <c r="H859"/>
      <c r="I859"/>
      <c r="J859"/>
    </row>
    <row r="860" spans="1:10" ht="16" x14ac:dyDescent="0.2">
      <c r="A860"/>
      <c r="B860"/>
      <c r="C860"/>
      <c r="D860"/>
      <c r="E860"/>
      <c r="F860"/>
      <c r="G860"/>
      <c r="H860"/>
      <c r="I860"/>
      <c r="J860"/>
    </row>
    <row r="861" spans="1:10" ht="16" x14ac:dyDescent="0.2">
      <c r="A861"/>
      <c r="B861"/>
      <c r="C861"/>
      <c r="D861"/>
      <c r="E861"/>
      <c r="F861"/>
      <c r="G861"/>
      <c r="H861"/>
      <c r="I861"/>
      <c r="J861"/>
    </row>
    <row r="862" spans="1:10" ht="16" x14ac:dyDescent="0.2">
      <c r="A862"/>
      <c r="B862"/>
      <c r="C862"/>
      <c r="D862"/>
      <c r="E862"/>
      <c r="F862"/>
      <c r="G862"/>
      <c r="H862"/>
      <c r="I862"/>
      <c r="J862"/>
    </row>
    <row r="863" spans="1:10" ht="16" x14ac:dyDescent="0.2">
      <c r="A863"/>
      <c r="B863"/>
      <c r="C863"/>
      <c r="D863"/>
      <c r="E863"/>
      <c r="F863"/>
      <c r="G863"/>
      <c r="H863"/>
      <c r="I863"/>
      <c r="J863"/>
    </row>
    <row r="864" spans="1:10" ht="16" x14ac:dyDescent="0.2">
      <c r="A864"/>
      <c r="B864"/>
      <c r="C864"/>
      <c r="D864"/>
      <c r="E864"/>
      <c r="F864"/>
      <c r="G864"/>
      <c r="H864"/>
      <c r="I864"/>
      <c r="J864"/>
    </row>
    <row r="865" spans="1:10" ht="16" x14ac:dyDescent="0.2">
      <c r="A865"/>
      <c r="B865"/>
      <c r="C865"/>
      <c r="D865"/>
      <c r="E865"/>
      <c r="F865"/>
      <c r="G865"/>
      <c r="H865"/>
      <c r="I865"/>
      <c r="J865"/>
    </row>
    <row r="866" spans="1:10" ht="16" x14ac:dyDescent="0.2">
      <c r="A866"/>
      <c r="B866"/>
      <c r="C866"/>
      <c r="D866"/>
      <c r="E866"/>
      <c r="F866"/>
      <c r="G866"/>
      <c r="H866"/>
      <c r="I866"/>
      <c r="J866"/>
    </row>
    <row r="867" spans="1:10" ht="16" x14ac:dyDescent="0.2">
      <c r="A867"/>
      <c r="B867"/>
      <c r="C867"/>
      <c r="D867"/>
      <c r="E867"/>
      <c r="F867"/>
      <c r="G867"/>
      <c r="H867"/>
      <c r="I867"/>
      <c r="J867"/>
    </row>
    <row r="868" spans="1:10" ht="16" x14ac:dyDescent="0.2">
      <c r="A868"/>
      <c r="B868"/>
      <c r="C868"/>
      <c r="D868"/>
      <c r="E868"/>
      <c r="F868"/>
      <c r="G868"/>
      <c r="H868"/>
      <c r="I868"/>
      <c r="J868"/>
    </row>
    <row r="869" spans="1:10" ht="16" x14ac:dyDescent="0.2">
      <c r="A869"/>
      <c r="B869"/>
      <c r="C869"/>
      <c r="D869"/>
      <c r="E869"/>
      <c r="F869"/>
      <c r="G869"/>
      <c r="H869"/>
      <c r="I869"/>
      <c r="J869"/>
    </row>
    <row r="870" spans="1:10" ht="16" x14ac:dyDescent="0.2">
      <c r="A870"/>
      <c r="B870"/>
      <c r="C870"/>
      <c r="D870"/>
      <c r="E870"/>
      <c r="F870"/>
      <c r="G870"/>
      <c r="H870"/>
      <c r="I870"/>
      <c r="J870"/>
    </row>
    <row r="871" spans="1:10" ht="16" x14ac:dyDescent="0.2">
      <c r="A871"/>
      <c r="B871"/>
      <c r="C871"/>
      <c r="D871"/>
      <c r="E871"/>
      <c r="F871"/>
      <c r="G871"/>
      <c r="H871"/>
      <c r="I871"/>
      <c r="J871"/>
    </row>
    <row r="872" spans="1:10" ht="16" x14ac:dyDescent="0.2">
      <c r="A872"/>
      <c r="B872"/>
      <c r="C872"/>
      <c r="D872"/>
      <c r="E872"/>
      <c r="F872"/>
      <c r="G872"/>
      <c r="H872"/>
      <c r="I872"/>
      <c r="J872"/>
    </row>
    <row r="873" spans="1:10" ht="16" x14ac:dyDescent="0.2">
      <c r="A873"/>
      <c r="B873"/>
      <c r="C873"/>
      <c r="D873"/>
      <c r="E873"/>
      <c r="F873"/>
      <c r="G873"/>
      <c r="H873"/>
      <c r="I873"/>
      <c r="J873"/>
    </row>
    <row r="874" spans="1:10" ht="16" x14ac:dyDescent="0.2">
      <c r="A874"/>
      <c r="B874"/>
      <c r="C874"/>
      <c r="D874"/>
      <c r="E874"/>
      <c r="F874"/>
      <c r="G874"/>
      <c r="H874"/>
      <c r="I874"/>
      <c r="J874"/>
    </row>
    <row r="875" spans="1:10" ht="16" x14ac:dyDescent="0.2">
      <c r="A875"/>
      <c r="B875"/>
      <c r="C875"/>
      <c r="D875"/>
      <c r="E875"/>
      <c r="F875"/>
      <c r="G875"/>
      <c r="H875"/>
      <c r="I875"/>
      <c r="J875"/>
    </row>
    <row r="876" spans="1:10" ht="16" x14ac:dyDescent="0.2">
      <c r="A876"/>
      <c r="B876"/>
      <c r="C876"/>
      <c r="D876"/>
      <c r="E876"/>
      <c r="F876"/>
      <c r="G876"/>
      <c r="H876"/>
      <c r="I876"/>
      <c r="J876"/>
    </row>
    <row r="877" spans="1:10" ht="16" x14ac:dyDescent="0.2">
      <c r="A877"/>
      <c r="B877"/>
      <c r="C877"/>
      <c r="D877"/>
      <c r="E877"/>
      <c r="F877"/>
      <c r="G877"/>
      <c r="H877"/>
      <c r="I877"/>
      <c r="J877"/>
    </row>
    <row r="878" spans="1:10" ht="16" x14ac:dyDescent="0.2">
      <c r="A878"/>
      <c r="B878"/>
      <c r="C878"/>
      <c r="D878"/>
      <c r="E878"/>
      <c r="F878"/>
      <c r="G878"/>
      <c r="H878"/>
      <c r="I878"/>
      <c r="J878"/>
    </row>
    <row r="879" spans="1:10" ht="16" x14ac:dyDescent="0.2">
      <c r="A879"/>
      <c r="B879"/>
      <c r="C879"/>
      <c r="D879"/>
      <c r="E879"/>
      <c r="F879"/>
      <c r="G879"/>
      <c r="H879"/>
      <c r="I879"/>
      <c r="J879"/>
    </row>
    <row r="880" spans="1:10" ht="16" x14ac:dyDescent="0.2">
      <c r="A880"/>
      <c r="B880"/>
      <c r="C880"/>
      <c r="D880"/>
      <c r="E880"/>
      <c r="F880"/>
      <c r="G880"/>
      <c r="H880"/>
      <c r="I880"/>
      <c r="J880"/>
    </row>
    <row r="881" spans="1:10" ht="16" x14ac:dyDescent="0.2">
      <c r="A881"/>
      <c r="B881"/>
      <c r="C881"/>
      <c r="D881"/>
      <c r="E881"/>
      <c r="F881"/>
      <c r="G881"/>
      <c r="H881"/>
      <c r="I881"/>
      <c r="J881"/>
    </row>
    <row r="882" spans="1:10" ht="16" x14ac:dyDescent="0.2">
      <c r="A882"/>
      <c r="B882"/>
      <c r="C882"/>
      <c r="D882"/>
      <c r="E882"/>
      <c r="F882"/>
      <c r="G882"/>
      <c r="H882"/>
      <c r="I882"/>
      <c r="J882"/>
    </row>
    <row r="883" spans="1:10" ht="16" x14ac:dyDescent="0.2">
      <c r="A883"/>
      <c r="B883"/>
      <c r="C883"/>
      <c r="D883"/>
      <c r="E883"/>
      <c r="F883"/>
      <c r="G883"/>
      <c r="H883"/>
      <c r="I883"/>
      <c r="J883"/>
    </row>
    <row r="884" spans="1:10" ht="16" x14ac:dyDescent="0.2">
      <c r="A884"/>
      <c r="B884"/>
      <c r="C884"/>
      <c r="D884"/>
      <c r="E884"/>
      <c r="F884"/>
      <c r="G884"/>
      <c r="H884"/>
      <c r="I884"/>
      <c r="J884"/>
    </row>
    <row r="885" spans="1:10" ht="16" x14ac:dyDescent="0.2">
      <c r="A885"/>
      <c r="B885"/>
      <c r="C885"/>
      <c r="D885"/>
      <c r="E885"/>
      <c r="F885"/>
      <c r="G885"/>
      <c r="H885"/>
      <c r="I885"/>
      <c r="J885"/>
    </row>
    <row r="886" spans="1:10" ht="16" x14ac:dyDescent="0.2">
      <c r="A886"/>
      <c r="B886"/>
      <c r="C886"/>
      <c r="D886"/>
      <c r="E886"/>
      <c r="F886"/>
      <c r="G886"/>
      <c r="H886"/>
      <c r="I886"/>
      <c r="J886"/>
    </row>
    <row r="887" spans="1:10" ht="16" x14ac:dyDescent="0.2">
      <c r="A887"/>
      <c r="B887"/>
      <c r="C887"/>
      <c r="D887"/>
      <c r="E887"/>
      <c r="F887"/>
      <c r="G887"/>
      <c r="H887"/>
      <c r="I887"/>
      <c r="J887"/>
    </row>
    <row r="888" spans="1:10" ht="16" x14ac:dyDescent="0.2">
      <c r="A888"/>
      <c r="B888"/>
      <c r="C888"/>
      <c r="D888"/>
      <c r="E888"/>
      <c r="F888"/>
      <c r="G888"/>
      <c r="H888"/>
      <c r="I888"/>
      <c r="J888"/>
    </row>
    <row r="889" spans="1:10" ht="16" x14ac:dyDescent="0.2">
      <c r="A889"/>
      <c r="B889"/>
      <c r="C889"/>
      <c r="D889"/>
      <c r="E889"/>
      <c r="F889"/>
      <c r="G889"/>
      <c r="H889"/>
      <c r="I889"/>
      <c r="J889"/>
    </row>
    <row r="890" spans="1:10" ht="16" x14ac:dyDescent="0.2">
      <c r="A890"/>
      <c r="B890"/>
      <c r="C890"/>
      <c r="D890"/>
      <c r="E890"/>
      <c r="F890"/>
      <c r="G890"/>
      <c r="H890"/>
      <c r="I890"/>
      <c r="J890"/>
    </row>
    <row r="891" spans="1:10" ht="16" x14ac:dyDescent="0.2">
      <c r="A891"/>
      <c r="B891"/>
      <c r="C891"/>
      <c r="D891"/>
      <c r="E891"/>
      <c r="F891"/>
      <c r="G891"/>
      <c r="H891"/>
      <c r="I891"/>
      <c r="J891"/>
    </row>
    <row r="892" spans="1:10" ht="16" x14ac:dyDescent="0.2">
      <c r="A892"/>
      <c r="B892"/>
      <c r="C892"/>
      <c r="D892"/>
      <c r="E892"/>
      <c r="F892"/>
      <c r="G892"/>
      <c r="H892"/>
      <c r="I892"/>
      <c r="J892"/>
    </row>
    <row r="893" spans="1:10" ht="16" x14ac:dyDescent="0.2">
      <c r="A893"/>
      <c r="B893"/>
      <c r="C893"/>
      <c r="D893"/>
      <c r="E893"/>
      <c r="F893"/>
      <c r="G893"/>
      <c r="H893"/>
      <c r="I893"/>
      <c r="J893"/>
    </row>
    <row r="894" spans="1:10" ht="16" x14ac:dyDescent="0.2">
      <c r="A894"/>
      <c r="B894"/>
      <c r="C894"/>
      <c r="D894"/>
      <c r="E894"/>
      <c r="F894"/>
      <c r="G894"/>
      <c r="H894"/>
      <c r="I894"/>
      <c r="J894"/>
    </row>
    <row r="895" spans="1:10" ht="16" x14ac:dyDescent="0.2">
      <c r="A895"/>
      <c r="B895"/>
      <c r="C895"/>
      <c r="D895"/>
      <c r="E895"/>
      <c r="F895"/>
      <c r="G895"/>
      <c r="H895"/>
      <c r="I895"/>
      <c r="J895"/>
    </row>
    <row r="896" spans="1:10" ht="16" x14ac:dyDescent="0.2">
      <c r="A896"/>
      <c r="B896"/>
      <c r="C896"/>
      <c r="D896"/>
      <c r="E896"/>
      <c r="F896"/>
      <c r="G896"/>
      <c r="H896"/>
      <c r="I896"/>
      <c r="J896"/>
    </row>
    <row r="897" spans="1:10" ht="16" x14ac:dyDescent="0.2">
      <c r="A897"/>
      <c r="B897"/>
      <c r="C897"/>
      <c r="D897"/>
      <c r="E897"/>
      <c r="F897"/>
      <c r="G897"/>
      <c r="H897"/>
      <c r="I897"/>
      <c r="J897"/>
    </row>
    <row r="898" spans="1:10" ht="16" x14ac:dyDescent="0.2">
      <c r="A898"/>
      <c r="B898"/>
      <c r="C898"/>
      <c r="D898"/>
      <c r="E898"/>
      <c r="F898"/>
      <c r="G898"/>
      <c r="H898"/>
      <c r="I898"/>
      <c r="J898"/>
    </row>
    <row r="899" spans="1:10" ht="16" x14ac:dyDescent="0.2">
      <c r="A899"/>
      <c r="B899"/>
      <c r="C899"/>
      <c r="D899"/>
      <c r="E899"/>
      <c r="F899"/>
      <c r="G899"/>
      <c r="H899"/>
      <c r="I899"/>
      <c r="J899"/>
    </row>
    <row r="900" spans="1:10" ht="16" x14ac:dyDescent="0.2">
      <c r="A900"/>
      <c r="B900"/>
      <c r="C900"/>
      <c r="D900"/>
      <c r="E900"/>
      <c r="F900"/>
      <c r="G900"/>
      <c r="H900"/>
      <c r="I900"/>
      <c r="J900"/>
    </row>
    <row r="901" spans="1:10" ht="16" x14ac:dyDescent="0.2">
      <c r="A901"/>
      <c r="B901"/>
      <c r="C901"/>
      <c r="D901"/>
      <c r="E901"/>
      <c r="F901"/>
      <c r="G901"/>
      <c r="H901"/>
      <c r="I901"/>
      <c r="J901"/>
    </row>
    <row r="902" spans="1:10" ht="16" x14ac:dyDescent="0.2">
      <c r="A902"/>
      <c r="B902"/>
      <c r="C902"/>
      <c r="D902"/>
      <c r="E902"/>
      <c r="F902"/>
      <c r="G902"/>
      <c r="H902"/>
      <c r="I902"/>
      <c r="J902"/>
    </row>
    <row r="903" spans="1:10" ht="16" x14ac:dyDescent="0.2">
      <c r="A903"/>
      <c r="B903"/>
      <c r="C903"/>
      <c r="D903"/>
      <c r="E903"/>
      <c r="F903"/>
      <c r="G903"/>
      <c r="H903"/>
      <c r="I903"/>
      <c r="J903"/>
    </row>
    <row r="904" spans="1:10" ht="16" x14ac:dyDescent="0.2">
      <c r="A904"/>
      <c r="B904"/>
      <c r="C904"/>
      <c r="D904"/>
      <c r="E904"/>
      <c r="F904"/>
      <c r="G904"/>
      <c r="H904"/>
      <c r="I904"/>
      <c r="J904"/>
    </row>
    <row r="905" spans="1:10" ht="16" x14ac:dyDescent="0.2">
      <c r="A905"/>
      <c r="B905"/>
      <c r="C905"/>
      <c r="D905"/>
      <c r="E905"/>
      <c r="F905"/>
      <c r="G905"/>
      <c r="H905"/>
      <c r="I905"/>
      <c r="J905"/>
    </row>
    <row r="906" spans="1:10" ht="16" x14ac:dyDescent="0.2">
      <c r="A906"/>
      <c r="B906"/>
      <c r="C906"/>
      <c r="D906"/>
      <c r="E906"/>
      <c r="F906"/>
      <c r="G906"/>
      <c r="H906"/>
      <c r="I906"/>
      <c r="J906"/>
    </row>
    <row r="907" spans="1:10" ht="16" x14ac:dyDescent="0.2">
      <c r="A907"/>
      <c r="B907"/>
      <c r="C907"/>
      <c r="D907"/>
      <c r="E907"/>
      <c r="F907"/>
      <c r="G907"/>
      <c r="H907"/>
      <c r="I907"/>
      <c r="J907"/>
    </row>
    <row r="908" spans="1:10" ht="16" x14ac:dyDescent="0.2">
      <c r="A908"/>
      <c r="B908"/>
      <c r="C908"/>
      <c r="D908"/>
      <c r="E908"/>
      <c r="F908"/>
      <c r="G908"/>
      <c r="H908"/>
      <c r="I908"/>
      <c r="J908"/>
    </row>
    <row r="909" spans="1:10" ht="16" x14ac:dyDescent="0.2">
      <c r="A909"/>
      <c r="B909"/>
      <c r="C909"/>
      <c r="D909"/>
      <c r="E909"/>
      <c r="F909"/>
      <c r="G909"/>
      <c r="H909"/>
      <c r="I909"/>
      <c r="J909"/>
    </row>
    <row r="910" spans="1:10" ht="16" x14ac:dyDescent="0.2">
      <c r="A910"/>
      <c r="B910"/>
      <c r="C910"/>
      <c r="D910"/>
      <c r="E910"/>
      <c r="F910"/>
      <c r="G910"/>
      <c r="H910"/>
      <c r="I910"/>
      <c r="J910"/>
    </row>
    <row r="911" spans="1:10" ht="16" x14ac:dyDescent="0.2">
      <c r="A911"/>
      <c r="B911"/>
      <c r="C911"/>
      <c r="D911"/>
      <c r="E911"/>
      <c r="F911"/>
      <c r="G911"/>
      <c r="H911"/>
      <c r="I911"/>
      <c r="J911"/>
    </row>
    <row r="912" spans="1:10" ht="16" x14ac:dyDescent="0.2">
      <c r="A912"/>
      <c r="B912"/>
      <c r="C912"/>
      <c r="D912"/>
      <c r="E912"/>
      <c r="F912"/>
      <c r="G912"/>
      <c r="H912"/>
      <c r="I912"/>
      <c r="J912"/>
    </row>
    <row r="913" spans="1:10" ht="16" x14ac:dyDescent="0.2">
      <c r="A913"/>
      <c r="B913"/>
      <c r="C913"/>
      <c r="D913"/>
      <c r="E913"/>
      <c r="F913"/>
      <c r="G913"/>
      <c r="H913"/>
      <c r="I913"/>
      <c r="J913"/>
    </row>
    <row r="914" spans="1:10" ht="16" x14ac:dyDescent="0.2">
      <c r="A914"/>
      <c r="B914"/>
      <c r="C914"/>
      <c r="D914"/>
      <c r="E914"/>
      <c r="F914"/>
      <c r="G914"/>
      <c r="H914"/>
      <c r="I914"/>
      <c r="J914"/>
    </row>
    <row r="915" spans="1:10" ht="16" x14ac:dyDescent="0.2">
      <c r="A915"/>
      <c r="B915"/>
      <c r="C915"/>
      <c r="D915"/>
      <c r="E915"/>
      <c r="F915"/>
      <c r="G915"/>
      <c r="H915"/>
      <c r="I915"/>
      <c r="J915"/>
    </row>
    <row r="916" spans="1:10" ht="16" x14ac:dyDescent="0.2">
      <c r="A916"/>
      <c r="B916"/>
      <c r="C916"/>
      <c r="D916"/>
      <c r="E916"/>
      <c r="F916"/>
      <c r="G916"/>
      <c r="H916"/>
      <c r="I916"/>
      <c r="J916"/>
    </row>
    <row r="917" spans="1:10" ht="16" x14ac:dyDescent="0.2">
      <c r="A917"/>
      <c r="B917"/>
      <c r="C917"/>
      <c r="D917"/>
      <c r="E917"/>
      <c r="F917"/>
      <c r="G917"/>
      <c r="H917"/>
      <c r="I917"/>
      <c r="J917"/>
    </row>
    <row r="918" spans="1:10" ht="16" x14ac:dyDescent="0.2">
      <c r="A918"/>
      <c r="B918"/>
      <c r="C918"/>
      <c r="D918"/>
      <c r="E918"/>
      <c r="F918"/>
      <c r="G918"/>
      <c r="H918"/>
      <c r="I918"/>
      <c r="J918"/>
    </row>
    <row r="919" spans="1:10" ht="16" x14ac:dyDescent="0.2">
      <c r="A919"/>
      <c r="B919"/>
      <c r="C919"/>
      <c r="D919"/>
      <c r="E919"/>
      <c r="F919"/>
      <c r="G919"/>
      <c r="H919"/>
      <c r="I919"/>
      <c r="J919"/>
    </row>
    <row r="920" spans="1:10" ht="16" x14ac:dyDescent="0.2">
      <c r="A920"/>
      <c r="B920"/>
      <c r="C920"/>
      <c r="D920"/>
      <c r="E920"/>
      <c r="F920"/>
      <c r="G920"/>
      <c r="H920"/>
      <c r="I920"/>
      <c r="J920"/>
    </row>
    <row r="921" spans="1:10" ht="16" x14ac:dyDescent="0.2">
      <c r="A921"/>
      <c r="B921"/>
      <c r="C921"/>
      <c r="D921"/>
      <c r="E921"/>
      <c r="F921"/>
      <c r="G921"/>
      <c r="H921"/>
      <c r="I921"/>
      <c r="J921"/>
    </row>
    <row r="922" spans="1:10" ht="16" x14ac:dyDescent="0.2">
      <c r="A922"/>
      <c r="B922"/>
      <c r="C922"/>
      <c r="D922"/>
      <c r="E922"/>
      <c r="F922"/>
      <c r="G922"/>
      <c r="H922"/>
      <c r="I922"/>
      <c r="J922"/>
    </row>
    <row r="923" spans="1:10" ht="16" x14ac:dyDescent="0.2">
      <c r="A923"/>
      <c r="B923"/>
      <c r="C923"/>
      <c r="D923"/>
      <c r="E923"/>
      <c r="F923"/>
      <c r="G923"/>
      <c r="H923"/>
      <c r="I923"/>
      <c r="J923"/>
    </row>
    <row r="924" spans="1:10" ht="16" x14ac:dyDescent="0.2">
      <c r="A924"/>
      <c r="B924"/>
      <c r="C924"/>
      <c r="D924"/>
      <c r="E924"/>
      <c r="F924"/>
      <c r="G924"/>
      <c r="H924"/>
      <c r="I924"/>
      <c r="J924"/>
    </row>
    <row r="925" spans="1:10" ht="16" x14ac:dyDescent="0.2">
      <c r="A925"/>
      <c r="B925"/>
      <c r="C925"/>
      <c r="D925"/>
      <c r="E925"/>
      <c r="F925"/>
      <c r="G925"/>
      <c r="H925"/>
      <c r="I925"/>
      <c r="J925"/>
    </row>
    <row r="926" spans="1:10" ht="16" x14ac:dyDescent="0.2">
      <c r="A926"/>
      <c r="B926"/>
      <c r="C926"/>
      <c r="D926"/>
      <c r="E926"/>
      <c r="F926"/>
      <c r="G926"/>
      <c r="H926"/>
      <c r="I926"/>
      <c r="J926"/>
    </row>
    <row r="927" spans="1:10" ht="16" x14ac:dyDescent="0.2">
      <c r="A927"/>
      <c r="B927"/>
      <c r="C927"/>
      <c r="D927"/>
      <c r="E927"/>
      <c r="F927"/>
      <c r="G927"/>
      <c r="H927"/>
      <c r="I927"/>
      <c r="J927"/>
    </row>
    <row r="928" spans="1:10" ht="16" x14ac:dyDescent="0.2">
      <c r="A928"/>
      <c r="B928"/>
      <c r="C928"/>
      <c r="D928"/>
      <c r="E928"/>
      <c r="F928"/>
      <c r="G928"/>
      <c r="H928"/>
      <c r="I928"/>
      <c r="J928"/>
    </row>
    <row r="929" spans="1:10" ht="16" x14ac:dyDescent="0.2">
      <c r="A929"/>
      <c r="B929"/>
      <c r="C929"/>
      <c r="D929"/>
      <c r="E929"/>
      <c r="F929"/>
      <c r="G929"/>
      <c r="H929"/>
      <c r="I929"/>
      <c r="J929"/>
    </row>
    <row r="930" spans="1:10" ht="16" x14ac:dyDescent="0.2">
      <c r="A930"/>
      <c r="B930"/>
      <c r="C930"/>
      <c r="D930"/>
      <c r="E930"/>
      <c r="F930"/>
      <c r="G930"/>
      <c r="H930"/>
      <c r="I930"/>
      <c r="J930"/>
    </row>
    <row r="931" spans="1:10" ht="16" x14ac:dyDescent="0.2">
      <c r="A931"/>
      <c r="B931"/>
      <c r="C931"/>
      <c r="D931"/>
      <c r="E931"/>
      <c r="F931"/>
      <c r="G931"/>
      <c r="H931"/>
      <c r="I931"/>
      <c r="J931"/>
    </row>
    <row r="932" spans="1:10" ht="16" x14ac:dyDescent="0.2">
      <c r="A932"/>
      <c r="B932"/>
      <c r="C932"/>
      <c r="D932"/>
      <c r="E932"/>
      <c r="F932"/>
      <c r="G932"/>
      <c r="H932"/>
      <c r="I932"/>
      <c r="J932"/>
    </row>
    <row r="933" spans="1:10" ht="16" x14ac:dyDescent="0.2">
      <c r="A933"/>
      <c r="B933"/>
      <c r="C933"/>
      <c r="D933"/>
      <c r="E933"/>
      <c r="F933"/>
      <c r="G933"/>
      <c r="H933"/>
      <c r="I933"/>
      <c r="J933"/>
    </row>
    <row r="934" spans="1:10" ht="16" x14ac:dyDescent="0.2">
      <c r="A934"/>
      <c r="B934"/>
      <c r="C934"/>
      <c r="D934"/>
      <c r="E934"/>
      <c r="F934"/>
      <c r="G934"/>
      <c r="H934"/>
      <c r="I934"/>
      <c r="J934"/>
    </row>
    <row r="935" spans="1:10" ht="16" x14ac:dyDescent="0.2">
      <c r="A935"/>
      <c r="B935"/>
      <c r="C935"/>
      <c r="D935"/>
      <c r="E935"/>
      <c r="F935"/>
      <c r="G935"/>
      <c r="H935"/>
      <c r="I935"/>
      <c r="J935"/>
    </row>
    <row r="936" spans="1:10" ht="16" x14ac:dyDescent="0.2">
      <c r="A936"/>
      <c r="B936"/>
      <c r="C936"/>
      <c r="D936"/>
      <c r="E936"/>
      <c r="F936"/>
      <c r="G936"/>
      <c r="H936"/>
      <c r="I936"/>
      <c r="J936"/>
    </row>
    <row r="937" spans="1:10" ht="16" x14ac:dyDescent="0.2">
      <c r="A937"/>
      <c r="B937"/>
      <c r="C937"/>
      <c r="D937"/>
      <c r="E937"/>
      <c r="F937"/>
      <c r="G937"/>
      <c r="H937"/>
      <c r="I937"/>
      <c r="J937"/>
    </row>
    <row r="938" spans="1:10" ht="16" x14ac:dyDescent="0.2">
      <c r="A938"/>
      <c r="B938"/>
      <c r="C938"/>
      <c r="D938"/>
      <c r="E938"/>
      <c r="F938"/>
      <c r="G938"/>
      <c r="H938"/>
      <c r="I938"/>
      <c r="J938"/>
    </row>
    <row r="939" spans="1:10" ht="16" x14ac:dyDescent="0.2">
      <c r="A939"/>
      <c r="B939"/>
      <c r="C939"/>
      <c r="D939"/>
      <c r="E939"/>
      <c r="F939"/>
      <c r="G939"/>
      <c r="H939"/>
      <c r="I939"/>
      <c r="J939"/>
    </row>
    <row r="940" spans="1:10" ht="16" x14ac:dyDescent="0.2">
      <c r="A940"/>
      <c r="B940"/>
      <c r="C940"/>
      <c r="D940"/>
      <c r="E940"/>
      <c r="F940"/>
      <c r="G940"/>
      <c r="H940"/>
      <c r="I940"/>
      <c r="J940"/>
    </row>
    <row r="941" spans="1:10" ht="16" x14ac:dyDescent="0.2">
      <c r="A941"/>
      <c r="B941"/>
      <c r="C941"/>
      <c r="D941"/>
      <c r="E941"/>
      <c r="F941"/>
      <c r="G941"/>
      <c r="H941"/>
      <c r="I941"/>
      <c r="J941"/>
    </row>
    <row r="942" spans="1:10" ht="16" x14ac:dyDescent="0.2">
      <c r="A942"/>
      <c r="B942"/>
      <c r="C942"/>
      <c r="D942"/>
      <c r="E942"/>
      <c r="F942"/>
      <c r="G942"/>
      <c r="H942"/>
      <c r="I942"/>
      <c r="J942"/>
    </row>
    <row r="943" spans="1:10" ht="16" x14ac:dyDescent="0.2">
      <c r="A943"/>
      <c r="B943"/>
      <c r="C943"/>
      <c r="D943"/>
      <c r="E943"/>
      <c r="F943"/>
      <c r="G943"/>
      <c r="H943"/>
      <c r="I943"/>
      <c r="J943"/>
    </row>
    <row r="944" spans="1:10" ht="16" x14ac:dyDescent="0.2">
      <c r="A944"/>
      <c r="B944"/>
      <c r="C944"/>
      <c r="D944"/>
      <c r="E944"/>
      <c r="F944"/>
      <c r="G944"/>
      <c r="H944"/>
      <c r="I944"/>
      <c r="J944"/>
    </row>
    <row r="945" spans="1:10" ht="16" x14ac:dyDescent="0.2">
      <c r="A945"/>
      <c r="B945"/>
      <c r="C945"/>
      <c r="D945"/>
      <c r="E945"/>
      <c r="F945"/>
      <c r="G945"/>
      <c r="H945"/>
      <c r="I945"/>
      <c r="J945"/>
    </row>
    <row r="946" spans="1:10" ht="16" x14ac:dyDescent="0.2">
      <c r="A946"/>
      <c r="B946"/>
      <c r="C946"/>
      <c r="D946"/>
      <c r="E946"/>
      <c r="F946"/>
      <c r="G946"/>
      <c r="H946"/>
      <c r="I946"/>
      <c r="J946"/>
    </row>
    <row r="947" spans="1:10" ht="16" x14ac:dyDescent="0.2">
      <c r="A947"/>
      <c r="B947"/>
      <c r="C947"/>
      <c r="D947"/>
      <c r="E947"/>
      <c r="F947"/>
      <c r="G947"/>
      <c r="H947"/>
      <c r="I947"/>
      <c r="J947"/>
    </row>
    <row r="948" spans="1:10" ht="16" x14ac:dyDescent="0.2">
      <c r="A948"/>
      <c r="B948"/>
      <c r="C948"/>
      <c r="D948"/>
      <c r="E948"/>
      <c r="F948"/>
      <c r="G948"/>
      <c r="H948"/>
      <c r="I948"/>
      <c r="J948"/>
    </row>
    <row r="949" spans="1:10" ht="16" x14ac:dyDescent="0.2">
      <c r="A949"/>
      <c r="B949"/>
      <c r="C949"/>
      <c r="D949"/>
      <c r="E949"/>
      <c r="F949"/>
      <c r="G949"/>
      <c r="H949"/>
      <c r="I949"/>
      <c r="J949"/>
    </row>
    <row r="950" spans="1:10" ht="16" x14ac:dyDescent="0.2">
      <c r="A950"/>
      <c r="B950"/>
      <c r="C950"/>
      <c r="D950"/>
      <c r="E950"/>
      <c r="F950"/>
      <c r="G950"/>
      <c r="H950"/>
      <c r="I950"/>
      <c r="J950"/>
    </row>
    <row r="951" spans="1:10" ht="16" x14ac:dyDescent="0.2">
      <c r="A951"/>
      <c r="B951"/>
      <c r="C951"/>
      <c r="D951"/>
      <c r="E951"/>
      <c r="F951"/>
      <c r="G951"/>
      <c r="H951"/>
      <c r="I951"/>
      <c r="J951"/>
    </row>
    <row r="952" spans="1:10" ht="16" x14ac:dyDescent="0.2">
      <c r="A952"/>
      <c r="B952"/>
      <c r="C952"/>
      <c r="D952"/>
      <c r="E952"/>
      <c r="F952"/>
      <c r="G952"/>
      <c r="H952"/>
      <c r="I952"/>
      <c r="J952"/>
    </row>
    <row r="953" spans="1:10" ht="16" x14ac:dyDescent="0.2">
      <c r="A953"/>
      <c r="B953"/>
      <c r="C953"/>
      <c r="D953"/>
      <c r="E953"/>
      <c r="F953"/>
      <c r="G953"/>
      <c r="H953"/>
      <c r="I953"/>
      <c r="J953"/>
    </row>
    <row r="954" spans="1:10" ht="16" x14ac:dyDescent="0.2">
      <c r="A954"/>
      <c r="B954"/>
      <c r="C954"/>
      <c r="D954"/>
      <c r="E954"/>
      <c r="F954"/>
      <c r="G954"/>
      <c r="H954"/>
      <c r="I954"/>
      <c r="J954"/>
    </row>
    <row r="955" spans="1:10" ht="16" x14ac:dyDescent="0.2">
      <c r="A955"/>
      <c r="B955"/>
      <c r="C955"/>
      <c r="D955"/>
      <c r="E955"/>
      <c r="F955"/>
      <c r="G955"/>
      <c r="H955"/>
      <c r="I955"/>
      <c r="J955"/>
    </row>
    <row r="956" spans="1:10" ht="16" x14ac:dyDescent="0.2">
      <c r="A956"/>
      <c r="B956"/>
      <c r="C956"/>
      <c r="D956"/>
      <c r="E956"/>
      <c r="F956"/>
      <c r="G956"/>
      <c r="H956"/>
      <c r="I956"/>
      <c r="J956"/>
    </row>
    <row r="957" spans="1:10" ht="16" x14ac:dyDescent="0.2">
      <c r="A957"/>
      <c r="B957"/>
      <c r="C957"/>
      <c r="D957"/>
      <c r="E957"/>
      <c r="F957"/>
      <c r="G957"/>
      <c r="H957"/>
      <c r="I957"/>
      <c r="J957"/>
    </row>
    <row r="958" spans="1:10" ht="16" x14ac:dyDescent="0.2">
      <c r="A958"/>
      <c r="B958"/>
      <c r="C958"/>
      <c r="D958"/>
      <c r="E958"/>
      <c r="F958"/>
      <c r="G958"/>
      <c r="H958"/>
      <c r="I958"/>
      <c r="J958"/>
    </row>
    <row r="959" spans="1:10" ht="16" x14ac:dyDescent="0.2">
      <c r="A959"/>
      <c r="B959"/>
      <c r="C959"/>
      <c r="D959"/>
      <c r="E959"/>
      <c r="F959"/>
      <c r="G959"/>
      <c r="H959"/>
      <c r="I959"/>
      <c r="J959"/>
    </row>
    <row r="960" spans="1:10" ht="16" x14ac:dyDescent="0.2">
      <c r="A960"/>
      <c r="B960"/>
      <c r="C960"/>
      <c r="D960"/>
      <c r="E960"/>
      <c r="F960"/>
      <c r="G960"/>
      <c r="H960"/>
      <c r="I960"/>
      <c r="J960"/>
    </row>
    <row r="961" spans="1:10" ht="16" x14ac:dyDescent="0.2">
      <c r="A961"/>
      <c r="B961"/>
      <c r="C961"/>
      <c r="D961"/>
      <c r="E961"/>
      <c r="F961"/>
      <c r="G961"/>
      <c r="H961"/>
      <c r="I961"/>
      <c r="J961"/>
    </row>
    <row r="962" spans="1:10" ht="16" x14ac:dyDescent="0.2">
      <c r="A962"/>
      <c r="B962"/>
      <c r="C962"/>
      <c r="D962"/>
      <c r="E962"/>
      <c r="F962"/>
      <c r="G962"/>
      <c r="H962"/>
      <c r="I962"/>
      <c r="J962"/>
    </row>
    <row r="963" spans="1:10" ht="16" x14ac:dyDescent="0.2">
      <c r="A963"/>
      <c r="B963"/>
      <c r="C963"/>
      <c r="D963"/>
      <c r="E963"/>
      <c r="F963"/>
      <c r="G963"/>
      <c r="H963"/>
      <c r="I963"/>
      <c r="J963"/>
    </row>
    <row r="964" spans="1:10" ht="16" x14ac:dyDescent="0.2">
      <c r="A964"/>
      <c r="B964"/>
      <c r="C964"/>
      <c r="D964"/>
      <c r="E964"/>
      <c r="F964"/>
      <c r="G964"/>
      <c r="H964"/>
      <c r="I964"/>
      <c r="J964"/>
    </row>
    <row r="965" spans="1:10" ht="16" x14ac:dyDescent="0.2">
      <c r="A965"/>
      <c r="B965"/>
      <c r="C965"/>
      <c r="D965"/>
      <c r="E965"/>
      <c r="F965"/>
      <c r="G965"/>
      <c r="H965"/>
      <c r="I965"/>
      <c r="J965"/>
    </row>
    <row r="966" spans="1:10" ht="16" x14ac:dyDescent="0.2">
      <c r="A966"/>
      <c r="B966"/>
      <c r="C966"/>
      <c r="D966"/>
      <c r="E966"/>
      <c r="F966"/>
      <c r="G966"/>
      <c r="H966"/>
      <c r="I966"/>
      <c r="J966"/>
    </row>
    <row r="967" spans="1:10" ht="16" x14ac:dyDescent="0.2">
      <c r="A967"/>
      <c r="B967"/>
      <c r="C967"/>
      <c r="D967"/>
      <c r="E967"/>
      <c r="F967"/>
      <c r="G967"/>
      <c r="H967"/>
      <c r="I967"/>
      <c r="J967"/>
    </row>
    <row r="968" spans="1:10" ht="16" x14ac:dyDescent="0.2">
      <c r="A968"/>
      <c r="B968"/>
      <c r="C968"/>
      <c r="D968"/>
      <c r="E968"/>
      <c r="F968"/>
      <c r="G968"/>
      <c r="H968"/>
      <c r="I968"/>
      <c r="J968"/>
    </row>
    <row r="969" spans="1:10" ht="16" x14ac:dyDescent="0.2">
      <c r="A969"/>
      <c r="B969"/>
      <c r="C969"/>
      <c r="D969"/>
      <c r="E969"/>
      <c r="F969"/>
      <c r="G969"/>
      <c r="H969"/>
      <c r="I969"/>
      <c r="J969"/>
    </row>
    <row r="970" spans="1:10" ht="16" x14ac:dyDescent="0.2">
      <c r="A970"/>
      <c r="B970"/>
      <c r="C970"/>
      <c r="D970"/>
      <c r="E970"/>
      <c r="F970"/>
      <c r="G970"/>
      <c r="H970"/>
      <c r="I970"/>
      <c r="J970"/>
    </row>
    <row r="971" spans="1:10" ht="16" x14ac:dyDescent="0.2">
      <c r="A971"/>
      <c r="B971"/>
      <c r="C971"/>
      <c r="D971"/>
      <c r="E971"/>
      <c r="F971"/>
      <c r="G971"/>
      <c r="H971"/>
      <c r="I971"/>
      <c r="J971"/>
    </row>
    <row r="972" spans="1:10" ht="16" x14ac:dyDescent="0.2">
      <c r="A972"/>
      <c r="B972"/>
      <c r="C972"/>
      <c r="D972"/>
      <c r="E972"/>
      <c r="F972"/>
      <c r="G972"/>
      <c r="H972"/>
      <c r="I972"/>
      <c r="J972"/>
    </row>
    <row r="973" spans="1:10" ht="16" x14ac:dyDescent="0.2">
      <c r="A973"/>
      <c r="B973"/>
      <c r="C973"/>
      <c r="D973"/>
      <c r="E973"/>
      <c r="F973"/>
      <c r="G973"/>
      <c r="H973"/>
      <c r="I973"/>
      <c r="J973"/>
    </row>
    <row r="974" spans="1:10" ht="16" x14ac:dyDescent="0.2">
      <c r="A974"/>
      <c r="B974"/>
      <c r="C974"/>
      <c r="D974"/>
      <c r="E974"/>
      <c r="F974"/>
      <c r="G974"/>
      <c r="H974"/>
      <c r="I974"/>
      <c r="J974"/>
    </row>
    <row r="975" spans="1:10" ht="16" x14ac:dyDescent="0.2">
      <c r="A975"/>
      <c r="B975"/>
      <c r="C975"/>
      <c r="D975"/>
      <c r="E975"/>
      <c r="F975"/>
      <c r="G975"/>
      <c r="H975"/>
      <c r="I975"/>
      <c r="J975"/>
    </row>
    <row r="976" spans="1:10" ht="16" x14ac:dyDescent="0.2">
      <c r="A976"/>
      <c r="B976"/>
      <c r="C976"/>
      <c r="D976"/>
      <c r="E976"/>
      <c r="F976"/>
      <c r="G976"/>
      <c r="H976"/>
      <c r="I976"/>
      <c r="J976"/>
    </row>
    <row r="977" spans="1:10" ht="16" x14ac:dyDescent="0.2">
      <c r="A977"/>
      <c r="B977"/>
      <c r="C977"/>
      <c r="D977"/>
      <c r="E977"/>
      <c r="F977"/>
      <c r="G977"/>
      <c r="H977"/>
      <c r="I977"/>
      <c r="J977"/>
    </row>
    <row r="978" spans="1:10" ht="16" x14ac:dyDescent="0.2">
      <c r="A978"/>
      <c r="B978"/>
      <c r="C978"/>
      <c r="D978"/>
      <c r="E978"/>
      <c r="F978"/>
      <c r="G978"/>
      <c r="H978"/>
      <c r="I978"/>
      <c r="J978"/>
    </row>
    <row r="979" spans="1:10" ht="16" x14ac:dyDescent="0.2">
      <c r="A979"/>
      <c r="B979"/>
      <c r="C979"/>
      <c r="D979"/>
      <c r="E979"/>
      <c r="F979"/>
      <c r="G979"/>
      <c r="H979"/>
      <c r="I979"/>
      <c r="J979"/>
    </row>
    <row r="980" spans="1:10" ht="16" x14ac:dyDescent="0.2">
      <c r="A980"/>
      <c r="B980"/>
      <c r="C980"/>
      <c r="D980"/>
      <c r="E980"/>
      <c r="F980"/>
      <c r="G980"/>
      <c r="H980"/>
      <c r="I980"/>
      <c r="J980"/>
    </row>
    <row r="981" spans="1:10" ht="16" x14ac:dyDescent="0.2">
      <c r="A981"/>
      <c r="B981"/>
      <c r="C981"/>
      <c r="D981"/>
      <c r="E981"/>
      <c r="F981"/>
      <c r="G981"/>
      <c r="H981"/>
      <c r="I981"/>
      <c r="J981"/>
    </row>
    <row r="982" spans="1:10" ht="16" x14ac:dyDescent="0.2">
      <c r="A982"/>
      <c r="B982"/>
      <c r="C982"/>
      <c r="D982"/>
      <c r="E982"/>
      <c r="F982"/>
      <c r="G982"/>
      <c r="H982"/>
      <c r="I982"/>
      <c r="J982"/>
    </row>
    <row r="983" spans="1:10" ht="16" x14ac:dyDescent="0.2">
      <c r="A983"/>
      <c r="B983"/>
      <c r="C983"/>
      <c r="D983"/>
      <c r="E983"/>
      <c r="F983"/>
      <c r="G983"/>
      <c r="H983"/>
      <c r="I983"/>
      <c r="J983"/>
    </row>
    <row r="984" spans="1:10" ht="16" x14ac:dyDescent="0.2">
      <c r="A984"/>
      <c r="B984"/>
      <c r="C984"/>
      <c r="D984"/>
      <c r="E984"/>
      <c r="F984"/>
      <c r="G984"/>
      <c r="H984"/>
      <c r="I984"/>
      <c r="J984"/>
    </row>
    <row r="985" spans="1:10" ht="16" x14ac:dyDescent="0.2">
      <c r="A985"/>
      <c r="B985"/>
      <c r="C985"/>
      <c r="D985"/>
      <c r="E985"/>
      <c r="F985"/>
      <c r="G985"/>
      <c r="H985"/>
      <c r="I985"/>
      <c r="J985"/>
    </row>
    <row r="986" spans="1:10" ht="16" x14ac:dyDescent="0.2">
      <c r="A986"/>
      <c r="B986"/>
      <c r="C986"/>
      <c r="D986"/>
      <c r="E986"/>
      <c r="F986"/>
      <c r="G986"/>
      <c r="H986"/>
      <c r="I986"/>
      <c r="J986"/>
    </row>
    <row r="987" spans="1:10" ht="16" x14ac:dyDescent="0.2">
      <c r="A987"/>
      <c r="B987"/>
      <c r="C987"/>
      <c r="D987"/>
      <c r="E987"/>
      <c r="F987"/>
      <c r="G987"/>
      <c r="H987"/>
      <c r="I987"/>
      <c r="J987"/>
    </row>
    <row r="988" spans="1:10" ht="16" x14ac:dyDescent="0.2">
      <c r="A988"/>
      <c r="B988"/>
      <c r="C988"/>
      <c r="D988"/>
      <c r="E988"/>
      <c r="F988"/>
      <c r="G988"/>
      <c r="H988"/>
      <c r="I988"/>
      <c r="J988"/>
    </row>
    <row r="989" spans="1:10" ht="16" x14ac:dyDescent="0.2">
      <c r="A989"/>
      <c r="B989"/>
      <c r="C989"/>
      <c r="D989"/>
      <c r="E989"/>
      <c r="F989"/>
      <c r="G989"/>
      <c r="H989"/>
      <c r="I989"/>
      <c r="J989"/>
    </row>
    <row r="990" spans="1:10" ht="16" x14ac:dyDescent="0.2">
      <c r="A990"/>
      <c r="B990"/>
      <c r="C990"/>
      <c r="D990"/>
      <c r="E990"/>
      <c r="F990"/>
      <c r="G990"/>
      <c r="H990"/>
      <c r="I990"/>
      <c r="J990"/>
    </row>
    <row r="991" spans="1:10" ht="16" x14ac:dyDescent="0.2">
      <c r="A991"/>
      <c r="B991"/>
      <c r="C991"/>
      <c r="D991"/>
      <c r="E991"/>
      <c r="F991"/>
      <c r="G991"/>
      <c r="H991"/>
      <c r="I991"/>
      <c r="J991"/>
    </row>
    <row r="992" spans="1:10" ht="16" x14ac:dyDescent="0.2">
      <c r="A992"/>
      <c r="B992"/>
      <c r="C992"/>
      <c r="D992"/>
      <c r="E992"/>
      <c r="F992"/>
      <c r="G992"/>
      <c r="H992"/>
      <c r="I992"/>
      <c r="J992"/>
    </row>
    <row r="993" spans="1:10" ht="16" x14ac:dyDescent="0.2">
      <c r="A993"/>
      <c r="B993"/>
      <c r="C993"/>
      <c r="D993"/>
      <c r="E993"/>
      <c r="F993"/>
      <c r="G993"/>
      <c r="H993"/>
      <c r="I993"/>
      <c r="J993"/>
    </row>
    <row r="994" spans="1:10" ht="16" x14ac:dyDescent="0.2">
      <c r="A994"/>
      <c r="B994"/>
      <c r="C994"/>
      <c r="D994"/>
      <c r="E994"/>
      <c r="F994"/>
      <c r="G994"/>
      <c r="H994"/>
      <c r="I994"/>
      <c r="J994"/>
    </row>
    <row r="995" spans="1:10" ht="16" x14ac:dyDescent="0.2">
      <c r="A995"/>
      <c r="B995"/>
      <c r="C995"/>
      <c r="D995"/>
      <c r="E995"/>
      <c r="F995"/>
      <c r="G995"/>
      <c r="H995"/>
      <c r="I995"/>
      <c r="J995"/>
    </row>
    <row r="996" spans="1:10" ht="16" x14ac:dyDescent="0.2">
      <c r="A996"/>
      <c r="B996"/>
      <c r="C996"/>
      <c r="D996"/>
      <c r="E996"/>
      <c r="F996"/>
      <c r="G996"/>
      <c r="H996"/>
      <c r="I996"/>
      <c r="J996"/>
    </row>
    <row r="997" spans="1:10" ht="16" x14ac:dyDescent="0.2">
      <c r="A997"/>
      <c r="B997"/>
      <c r="C997"/>
      <c r="D997"/>
      <c r="E997"/>
      <c r="F997"/>
      <c r="G997"/>
      <c r="H997"/>
      <c r="I997"/>
      <c r="J997"/>
    </row>
    <row r="998" spans="1:10" ht="16" x14ac:dyDescent="0.2">
      <c r="A998"/>
      <c r="B998"/>
      <c r="C998"/>
      <c r="D998"/>
      <c r="E998"/>
      <c r="F998"/>
      <c r="G998"/>
      <c r="H998"/>
      <c r="I998"/>
      <c r="J998"/>
    </row>
    <row r="999" spans="1:10" ht="16" x14ac:dyDescent="0.2">
      <c r="A999"/>
      <c r="B999"/>
      <c r="C999"/>
      <c r="D999"/>
      <c r="E999"/>
      <c r="F999"/>
      <c r="G999"/>
      <c r="H999"/>
      <c r="I999"/>
      <c r="J999"/>
    </row>
    <row r="1000" spans="1:10" ht="16" x14ac:dyDescent="0.2">
      <c r="A1000"/>
      <c r="B1000"/>
      <c r="C1000"/>
      <c r="D1000"/>
      <c r="E1000"/>
      <c r="F1000"/>
      <c r="G1000"/>
      <c r="H1000"/>
      <c r="I1000"/>
      <c r="J1000"/>
    </row>
    <row r="1001" spans="1:10" ht="16" x14ac:dyDescent="0.2">
      <c r="A1001"/>
      <c r="B1001"/>
      <c r="C1001"/>
      <c r="D1001"/>
      <c r="E1001"/>
      <c r="F1001"/>
      <c r="G1001"/>
      <c r="H1001"/>
      <c r="I1001"/>
      <c r="J1001"/>
    </row>
    <row r="1002" spans="1:10" ht="16" x14ac:dyDescent="0.2">
      <c r="A1002"/>
      <c r="B1002"/>
      <c r="C1002"/>
      <c r="D1002"/>
      <c r="E1002"/>
      <c r="F1002"/>
      <c r="G1002"/>
      <c r="H1002"/>
      <c r="I1002"/>
      <c r="J1002"/>
    </row>
    <row r="1003" spans="1:10" ht="16" x14ac:dyDescent="0.2">
      <c r="A1003"/>
      <c r="B1003"/>
      <c r="C1003"/>
      <c r="D1003"/>
      <c r="E1003"/>
      <c r="F1003"/>
      <c r="G1003"/>
      <c r="H1003"/>
      <c r="I1003"/>
      <c r="J1003"/>
    </row>
    <row r="1004" spans="1:10" ht="16" x14ac:dyDescent="0.2">
      <c r="A1004"/>
      <c r="B1004"/>
      <c r="C1004"/>
      <c r="D1004"/>
      <c r="E1004"/>
      <c r="F1004"/>
      <c r="G1004"/>
      <c r="H1004"/>
      <c r="I1004"/>
      <c r="J1004"/>
    </row>
    <row r="1005" spans="1:10" ht="16" x14ac:dyDescent="0.2">
      <c r="A1005"/>
      <c r="B1005"/>
      <c r="C1005"/>
      <c r="D1005"/>
      <c r="E1005"/>
      <c r="F1005"/>
      <c r="G1005"/>
      <c r="H1005"/>
      <c r="I1005"/>
      <c r="J1005"/>
    </row>
    <row r="1006" spans="1:10" ht="16" x14ac:dyDescent="0.2">
      <c r="A1006"/>
      <c r="B1006"/>
      <c r="C1006"/>
      <c r="D1006"/>
      <c r="E1006"/>
      <c r="F1006"/>
      <c r="G1006"/>
      <c r="H1006"/>
      <c r="I1006"/>
      <c r="J1006"/>
    </row>
    <row r="1007" spans="1:10" ht="16" x14ac:dyDescent="0.2">
      <c r="A1007"/>
      <c r="B1007"/>
      <c r="C1007"/>
      <c r="D1007"/>
      <c r="E1007"/>
      <c r="F1007"/>
      <c r="G1007"/>
      <c r="H1007"/>
      <c r="I1007"/>
      <c r="J1007"/>
    </row>
    <row r="1008" spans="1:10" ht="16" x14ac:dyDescent="0.2">
      <c r="A1008"/>
      <c r="B1008"/>
      <c r="C1008"/>
      <c r="D1008"/>
      <c r="E1008"/>
      <c r="F1008"/>
      <c r="G1008"/>
      <c r="H1008"/>
      <c r="I1008"/>
      <c r="J1008"/>
    </row>
    <row r="1009" spans="1:10" ht="16" x14ac:dyDescent="0.2">
      <c r="A1009"/>
      <c r="B1009"/>
      <c r="C1009"/>
      <c r="D1009"/>
      <c r="E1009"/>
      <c r="F1009"/>
      <c r="G1009"/>
      <c r="H1009"/>
      <c r="I1009"/>
      <c r="J1009"/>
    </row>
    <row r="1010" spans="1:10" ht="16" x14ac:dyDescent="0.2">
      <c r="A1010"/>
      <c r="B1010"/>
      <c r="C1010"/>
      <c r="D1010"/>
      <c r="E1010"/>
      <c r="F1010"/>
      <c r="G1010"/>
      <c r="H1010"/>
      <c r="I1010"/>
      <c r="J1010"/>
    </row>
    <row r="1011" spans="1:10" ht="16" x14ac:dyDescent="0.2">
      <c r="A1011"/>
      <c r="B1011"/>
      <c r="C1011"/>
      <c r="D1011"/>
      <c r="E1011"/>
      <c r="F1011"/>
      <c r="G1011"/>
      <c r="H1011"/>
      <c r="I1011"/>
      <c r="J1011"/>
    </row>
    <row r="1012" spans="1:10" ht="16" x14ac:dyDescent="0.2">
      <c r="A1012"/>
      <c r="B1012"/>
      <c r="C1012"/>
      <c r="D1012"/>
      <c r="E1012"/>
      <c r="F1012"/>
      <c r="G1012"/>
      <c r="H1012"/>
      <c r="I1012"/>
      <c r="J1012"/>
    </row>
    <row r="1013" spans="1:10" ht="16" x14ac:dyDescent="0.2">
      <c r="A1013"/>
      <c r="B1013"/>
      <c r="C1013"/>
      <c r="D1013"/>
      <c r="E1013"/>
      <c r="F1013"/>
      <c r="G1013"/>
      <c r="H1013"/>
      <c r="I1013"/>
      <c r="J1013"/>
    </row>
    <row r="1014" spans="1:10" ht="16" x14ac:dyDescent="0.2">
      <c r="A1014"/>
      <c r="B1014"/>
      <c r="C1014"/>
      <c r="D1014"/>
      <c r="E1014"/>
      <c r="F1014"/>
      <c r="G1014"/>
      <c r="H1014"/>
      <c r="I1014"/>
      <c r="J1014"/>
    </row>
    <row r="1015" spans="1:10" ht="16" x14ac:dyDescent="0.2">
      <c r="A1015"/>
      <c r="B1015"/>
      <c r="C1015"/>
      <c r="D1015"/>
      <c r="E1015"/>
      <c r="F1015"/>
      <c r="G1015"/>
      <c r="H1015"/>
      <c r="I1015"/>
      <c r="J1015"/>
    </row>
    <row r="1016" spans="1:10" ht="16" x14ac:dyDescent="0.2">
      <c r="A1016"/>
      <c r="B1016"/>
      <c r="C1016"/>
      <c r="D1016"/>
      <c r="E1016"/>
      <c r="F1016"/>
      <c r="G1016"/>
      <c r="H1016"/>
      <c r="I1016"/>
      <c r="J1016"/>
    </row>
    <row r="1017" spans="1:10" ht="16" x14ac:dyDescent="0.2">
      <c r="A1017"/>
      <c r="B1017"/>
      <c r="C1017"/>
      <c r="D1017"/>
      <c r="E1017"/>
      <c r="F1017"/>
      <c r="G1017"/>
      <c r="H1017"/>
      <c r="I1017"/>
      <c r="J1017"/>
    </row>
    <row r="1018" spans="1:10" ht="16" x14ac:dyDescent="0.2">
      <c r="A1018"/>
      <c r="B1018"/>
      <c r="C1018"/>
      <c r="D1018"/>
      <c r="E1018"/>
      <c r="F1018"/>
      <c r="G1018"/>
      <c r="H1018"/>
      <c r="I1018"/>
      <c r="J1018"/>
    </row>
    <row r="1019" spans="1:10" ht="16" x14ac:dyDescent="0.2">
      <c r="A1019"/>
      <c r="B1019"/>
      <c r="C1019"/>
      <c r="D1019"/>
      <c r="E1019"/>
      <c r="F1019"/>
      <c r="G1019"/>
      <c r="H1019"/>
      <c r="I1019"/>
      <c r="J1019"/>
    </row>
    <row r="1020" spans="1:10" ht="16" x14ac:dyDescent="0.2">
      <c r="A1020"/>
      <c r="B1020"/>
      <c r="C1020"/>
      <c r="D1020"/>
      <c r="E1020"/>
      <c r="F1020"/>
      <c r="G1020"/>
      <c r="H1020"/>
      <c r="I1020"/>
      <c r="J1020"/>
    </row>
    <row r="1021" spans="1:10" ht="16" x14ac:dyDescent="0.2">
      <c r="A1021"/>
      <c r="B1021"/>
      <c r="C1021"/>
      <c r="D1021"/>
      <c r="E1021"/>
      <c r="F1021"/>
      <c r="G1021"/>
      <c r="H1021"/>
      <c r="I1021"/>
      <c r="J1021"/>
    </row>
    <row r="1022" spans="1:10" ht="16" x14ac:dyDescent="0.2">
      <c r="A1022"/>
      <c r="B1022"/>
      <c r="C1022"/>
      <c r="D1022"/>
      <c r="E1022"/>
      <c r="F1022"/>
      <c r="G1022"/>
      <c r="H1022"/>
      <c r="I1022"/>
      <c r="J1022"/>
    </row>
    <row r="1023" spans="1:10" ht="16" x14ac:dyDescent="0.2">
      <c r="A1023"/>
      <c r="B1023"/>
      <c r="C1023"/>
      <c r="D1023"/>
      <c r="E1023"/>
      <c r="F1023"/>
      <c r="G1023"/>
      <c r="H1023"/>
      <c r="I1023"/>
      <c r="J1023"/>
    </row>
    <row r="1024" spans="1:10" ht="16" x14ac:dyDescent="0.2">
      <c r="A1024"/>
      <c r="B1024"/>
      <c r="C1024"/>
      <c r="D1024"/>
      <c r="E1024"/>
      <c r="F1024"/>
      <c r="G1024"/>
      <c r="H1024"/>
      <c r="I1024"/>
      <c r="J1024"/>
    </row>
    <row r="1025" spans="1:10" ht="16" x14ac:dyDescent="0.2">
      <c r="A1025"/>
      <c r="B1025"/>
      <c r="C1025"/>
      <c r="D1025"/>
      <c r="E1025"/>
      <c r="F1025"/>
      <c r="G1025"/>
      <c r="H1025"/>
      <c r="I1025"/>
      <c r="J1025"/>
    </row>
    <row r="1026" spans="1:10" ht="16" x14ac:dyDescent="0.2">
      <c r="A1026"/>
      <c r="B1026"/>
      <c r="C1026"/>
      <c r="D1026"/>
      <c r="E1026"/>
      <c r="F1026"/>
      <c r="G1026"/>
      <c r="H1026"/>
      <c r="I1026"/>
      <c r="J1026"/>
    </row>
    <row r="1027" spans="1:10" ht="16" x14ac:dyDescent="0.2">
      <c r="A1027"/>
      <c r="B1027"/>
      <c r="C1027"/>
      <c r="D1027"/>
      <c r="E1027"/>
      <c r="F1027"/>
      <c r="G1027"/>
      <c r="H1027"/>
      <c r="I1027"/>
      <c r="J1027"/>
    </row>
    <row r="1028" spans="1:10" ht="16" x14ac:dyDescent="0.2">
      <c r="A1028"/>
      <c r="B1028"/>
      <c r="C1028"/>
      <c r="D1028"/>
      <c r="E1028"/>
      <c r="F1028"/>
      <c r="G1028"/>
      <c r="H1028"/>
      <c r="I1028"/>
      <c r="J1028"/>
    </row>
    <row r="1029" spans="1:10" ht="16" x14ac:dyDescent="0.2">
      <c r="A1029"/>
      <c r="B1029"/>
      <c r="C1029"/>
      <c r="D1029"/>
      <c r="E1029"/>
      <c r="F1029"/>
      <c r="G1029"/>
      <c r="H1029"/>
      <c r="I1029"/>
      <c r="J1029"/>
    </row>
    <row r="1030" spans="1:10" ht="16" x14ac:dyDescent="0.2">
      <c r="A1030"/>
      <c r="B1030"/>
      <c r="C1030"/>
      <c r="D1030"/>
      <c r="E1030"/>
      <c r="F1030"/>
      <c r="G1030"/>
      <c r="H1030"/>
      <c r="I1030"/>
      <c r="J1030"/>
    </row>
    <row r="1031" spans="1:10" ht="16" x14ac:dyDescent="0.2">
      <c r="A1031"/>
      <c r="B1031"/>
      <c r="C1031"/>
      <c r="D1031"/>
      <c r="E1031"/>
      <c r="F1031"/>
      <c r="G1031"/>
      <c r="H1031"/>
      <c r="I1031"/>
      <c r="J1031"/>
    </row>
    <row r="1032" spans="1:10" ht="16" x14ac:dyDescent="0.2">
      <c r="A1032"/>
      <c r="B1032"/>
      <c r="C1032"/>
      <c r="D1032"/>
      <c r="E1032"/>
      <c r="F1032"/>
      <c r="G1032"/>
      <c r="H1032"/>
      <c r="I1032"/>
      <c r="J1032"/>
    </row>
    <row r="1033" spans="1:10" ht="16" x14ac:dyDescent="0.2">
      <c r="A1033"/>
      <c r="B1033"/>
      <c r="C1033"/>
      <c r="D1033"/>
      <c r="E1033"/>
      <c r="F1033"/>
      <c r="G1033"/>
      <c r="H1033"/>
      <c r="I1033"/>
      <c r="J1033"/>
    </row>
    <row r="1034" spans="1:10" ht="16" x14ac:dyDescent="0.2">
      <c r="A1034"/>
      <c r="B1034"/>
      <c r="C1034"/>
      <c r="D1034"/>
      <c r="E1034"/>
      <c r="F1034"/>
      <c r="G1034"/>
      <c r="H1034"/>
      <c r="I1034"/>
      <c r="J1034"/>
    </row>
    <row r="1035" spans="1:10" ht="16" x14ac:dyDescent="0.2">
      <c r="A1035"/>
      <c r="B1035"/>
      <c r="C1035"/>
      <c r="D1035"/>
      <c r="E1035"/>
      <c r="F1035"/>
      <c r="G1035"/>
      <c r="H1035"/>
      <c r="I1035"/>
      <c r="J1035"/>
    </row>
    <row r="1036" spans="1:10" ht="16" x14ac:dyDescent="0.2">
      <c r="A1036"/>
      <c r="B1036"/>
      <c r="C1036"/>
      <c r="D1036"/>
      <c r="E1036"/>
      <c r="F1036"/>
      <c r="G1036"/>
      <c r="H1036"/>
      <c r="I1036"/>
      <c r="J1036"/>
    </row>
    <row r="1037" spans="1:10" ht="16" x14ac:dyDescent="0.2">
      <c r="A1037"/>
      <c r="B1037"/>
      <c r="C1037"/>
      <c r="D1037"/>
      <c r="E1037"/>
      <c r="F1037"/>
      <c r="G1037"/>
      <c r="H1037"/>
      <c r="I1037"/>
      <c r="J1037"/>
    </row>
    <row r="1038" spans="1:10" ht="16" x14ac:dyDescent="0.2">
      <c r="A1038"/>
      <c r="B1038"/>
      <c r="C1038"/>
      <c r="D1038"/>
      <c r="E1038"/>
      <c r="F1038"/>
      <c r="G1038"/>
      <c r="H1038"/>
      <c r="I1038"/>
      <c r="J1038"/>
    </row>
    <row r="1039" spans="1:10" ht="16" x14ac:dyDescent="0.2">
      <c r="A1039"/>
      <c r="B1039"/>
      <c r="C1039"/>
      <c r="D1039"/>
      <c r="E1039"/>
      <c r="F1039"/>
      <c r="G1039"/>
      <c r="H1039"/>
      <c r="I1039"/>
      <c r="J1039"/>
    </row>
    <row r="1040" spans="1:10" ht="16" x14ac:dyDescent="0.2">
      <c r="A1040"/>
      <c r="B1040"/>
      <c r="C1040"/>
      <c r="D1040"/>
      <c r="E1040"/>
      <c r="F1040"/>
      <c r="G1040"/>
      <c r="H1040"/>
      <c r="I1040"/>
      <c r="J1040"/>
    </row>
    <row r="1041" spans="1:10" ht="16" x14ac:dyDescent="0.2">
      <c r="A1041"/>
      <c r="B1041"/>
      <c r="C1041"/>
      <c r="D1041"/>
      <c r="E1041"/>
      <c r="F1041"/>
      <c r="G1041"/>
      <c r="H1041"/>
      <c r="I1041"/>
      <c r="J1041"/>
    </row>
    <row r="1042" spans="1:10" ht="16" x14ac:dyDescent="0.2">
      <c r="A1042"/>
      <c r="B1042"/>
      <c r="C1042"/>
      <c r="D1042"/>
      <c r="E1042"/>
      <c r="F1042"/>
      <c r="G1042"/>
      <c r="H1042"/>
      <c r="I1042"/>
      <c r="J1042"/>
    </row>
    <row r="1043" spans="1:10" ht="16" x14ac:dyDescent="0.2">
      <c r="A1043"/>
      <c r="B1043"/>
      <c r="C1043"/>
      <c r="D1043"/>
      <c r="E1043"/>
      <c r="F1043"/>
      <c r="G1043"/>
      <c r="H1043"/>
      <c r="I1043"/>
      <c r="J1043"/>
    </row>
    <row r="1044" spans="1:10" ht="16" x14ac:dyDescent="0.2">
      <c r="A1044"/>
      <c r="B1044"/>
      <c r="C1044"/>
      <c r="D1044"/>
      <c r="E1044"/>
      <c r="F1044"/>
      <c r="G1044"/>
      <c r="H1044"/>
      <c r="I1044"/>
      <c r="J1044"/>
    </row>
    <row r="1045" spans="1:10" ht="16" x14ac:dyDescent="0.2">
      <c r="A1045"/>
      <c r="B1045"/>
      <c r="C1045"/>
      <c r="D1045"/>
      <c r="E1045"/>
      <c r="F1045"/>
      <c r="G1045"/>
      <c r="H1045"/>
      <c r="I1045"/>
      <c r="J1045"/>
    </row>
    <row r="1046" spans="1:10" ht="16" x14ac:dyDescent="0.2">
      <c r="A1046"/>
      <c r="B1046"/>
      <c r="C1046"/>
      <c r="D1046"/>
      <c r="E1046"/>
      <c r="F1046"/>
      <c r="G1046"/>
      <c r="H1046"/>
      <c r="I1046"/>
      <c r="J1046"/>
    </row>
    <row r="1047" spans="1:10" ht="16" x14ac:dyDescent="0.2">
      <c r="A1047"/>
      <c r="B1047"/>
      <c r="C1047"/>
      <c r="D1047"/>
      <c r="E1047"/>
      <c r="F1047"/>
      <c r="G1047"/>
      <c r="H1047"/>
      <c r="I1047"/>
      <c r="J1047"/>
    </row>
    <row r="1048" spans="1:10" ht="16" x14ac:dyDescent="0.2">
      <c r="A1048"/>
      <c r="B1048"/>
      <c r="C1048"/>
      <c r="D1048"/>
      <c r="E1048"/>
      <c r="F1048"/>
      <c r="G1048"/>
      <c r="H1048"/>
      <c r="I1048"/>
      <c r="J1048"/>
    </row>
    <row r="1049" spans="1:10" ht="16" x14ac:dyDescent="0.2">
      <c r="A1049"/>
      <c r="B1049"/>
      <c r="C1049"/>
      <c r="D1049"/>
      <c r="E1049"/>
      <c r="F1049"/>
      <c r="G1049"/>
      <c r="H1049"/>
      <c r="I1049"/>
      <c r="J1049"/>
    </row>
    <row r="1050" spans="1:10" ht="16" x14ac:dyDescent="0.2">
      <c r="A1050"/>
      <c r="B1050"/>
      <c r="C1050"/>
      <c r="D1050"/>
      <c r="E1050"/>
      <c r="F1050"/>
      <c r="G1050"/>
      <c r="H1050"/>
      <c r="I1050"/>
      <c r="J1050"/>
    </row>
    <row r="1051" spans="1:10" ht="16" x14ac:dyDescent="0.2">
      <c r="A1051"/>
      <c r="B1051"/>
      <c r="C1051"/>
      <c r="D1051"/>
      <c r="E1051"/>
      <c r="F1051"/>
      <c r="G1051"/>
      <c r="H1051"/>
      <c r="I1051"/>
      <c r="J1051"/>
    </row>
    <row r="1052" spans="1:10" ht="16" x14ac:dyDescent="0.2">
      <c r="A1052"/>
      <c r="B1052"/>
      <c r="C1052"/>
      <c r="D1052"/>
      <c r="E1052"/>
      <c r="F1052"/>
      <c r="G1052"/>
      <c r="H1052"/>
      <c r="I1052"/>
      <c r="J1052"/>
    </row>
    <row r="1053" spans="1:10" ht="16" x14ac:dyDescent="0.2">
      <c r="A1053"/>
      <c r="B1053"/>
      <c r="C1053"/>
      <c r="D1053"/>
      <c r="E1053"/>
      <c r="F1053"/>
      <c r="G1053"/>
      <c r="H1053"/>
      <c r="I1053"/>
      <c r="J1053"/>
    </row>
    <row r="1054" spans="1:10" ht="16" x14ac:dyDescent="0.2">
      <c r="A1054"/>
      <c r="B1054"/>
      <c r="C1054"/>
      <c r="D1054"/>
      <c r="E1054"/>
      <c r="F1054"/>
      <c r="G1054"/>
      <c r="H1054"/>
      <c r="I1054"/>
      <c r="J1054"/>
    </row>
    <row r="1055" spans="1:10" ht="16" x14ac:dyDescent="0.2">
      <c r="A1055"/>
      <c r="B1055"/>
      <c r="C1055"/>
      <c r="D1055"/>
      <c r="E1055"/>
      <c r="F1055"/>
      <c r="G1055"/>
      <c r="H1055"/>
      <c r="I1055"/>
      <c r="J1055"/>
    </row>
    <row r="1056" spans="1:10" ht="16" x14ac:dyDescent="0.2">
      <c r="A1056"/>
      <c r="B1056"/>
      <c r="C1056"/>
      <c r="D1056"/>
      <c r="E1056"/>
      <c r="F1056"/>
      <c r="G1056"/>
      <c r="H1056"/>
      <c r="I1056"/>
      <c r="J1056"/>
    </row>
    <row r="1057" spans="1:10" ht="16" x14ac:dyDescent="0.2">
      <c r="A1057"/>
      <c r="B1057"/>
      <c r="C1057"/>
      <c r="D1057"/>
      <c r="E1057"/>
      <c r="F1057"/>
      <c r="G1057"/>
      <c r="H1057"/>
      <c r="I1057"/>
      <c r="J1057"/>
    </row>
    <row r="1058" spans="1:10" ht="16" x14ac:dyDescent="0.2">
      <c r="A1058"/>
      <c r="B1058"/>
      <c r="C1058"/>
      <c r="D1058"/>
      <c r="E1058"/>
      <c r="F1058"/>
      <c r="G1058"/>
      <c r="H1058"/>
      <c r="I1058"/>
      <c r="J1058"/>
    </row>
    <row r="1059" spans="1:10" ht="16" x14ac:dyDescent="0.2">
      <c r="A1059"/>
      <c r="B1059"/>
      <c r="C1059"/>
      <c r="D1059"/>
      <c r="E1059"/>
      <c r="F1059"/>
      <c r="G1059"/>
      <c r="H1059"/>
      <c r="I1059"/>
      <c r="J1059"/>
    </row>
    <row r="1060" spans="1:10" ht="16" x14ac:dyDescent="0.2">
      <c r="A1060"/>
      <c r="B1060"/>
      <c r="C1060"/>
      <c r="D1060"/>
      <c r="E1060"/>
      <c r="F1060"/>
      <c r="G1060"/>
      <c r="H1060"/>
      <c r="I1060"/>
      <c r="J1060"/>
    </row>
    <row r="1061" spans="1:10" ht="16" x14ac:dyDescent="0.2">
      <c r="A1061"/>
      <c r="B1061"/>
      <c r="C1061"/>
      <c r="D1061"/>
      <c r="E1061"/>
      <c r="F1061"/>
      <c r="G1061"/>
      <c r="H1061"/>
      <c r="I1061"/>
      <c r="J1061"/>
    </row>
    <row r="1062" spans="1:10" ht="16" x14ac:dyDescent="0.2">
      <c r="A1062"/>
      <c r="B1062"/>
      <c r="C1062"/>
      <c r="D1062"/>
      <c r="E1062"/>
      <c r="F1062"/>
      <c r="G1062"/>
      <c r="H1062"/>
      <c r="I1062"/>
      <c r="J1062"/>
    </row>
    <row r="1063" spans="1:10" ht="16" x14ac:dyDescent="0.2">
      <c r="A1063"/>
      <c r="B1063"/>
      <c r="C1063"/>
      <c r="D1063"/>
      <c r="E1063"/>
      <c r="F1063"/>
      <c r="G1063"/>
      <c r="H1063"/>
      <c r="I1063"/>
      <c r="J1063"/>
    </row>
    <row r="1064" spans="1:10" ht="16" x14ac:dyDescent="0.2">
      <c r="A1064"/>
      <c r="B1064"/>
      <c r="C1064"/>
      <c r="D1064"/>
      <c r="E1064"/>
      <c r="F1064"/>
      <c r="G1064"/>
      <c r="H1064"/>
      <c r="I1064"/>
      <c r="J1064"/>
    </row>
    <row r="1065" spans="1:10" ht="16" x14ac:dyDescent="0.2">
      <c r="A1065"/>
      <c r="B1065"/>
      <c r="C1065"/>
      <c r="D1065"/>
      <c r="E1065"/>
      <c r="F1065"/>
      <c r="G1065"/>
      <c r="H1065"/>
      <c r="I1065"/>
      <c r="J1065"/>
    </row>
    <row r="1066" spans="1:10" ht="16" x14ac:dyDescent="0.2">
      <c r="A1066"/>
      <c r="B1066"/>
      <c r="C1066"/>
      <c r="D1066"/>
      <c r="E1066"/>
      <c r="F1066"/>
      <c r="G1066"/>
      <c r="H1066"/>
      <c r="I1066"/>
      <c r="J1066"/>
    </row>
    <row r="1067" spans="1:10" ht="16" x14ac:dyDescent="0.2">
      <c r="A1067"/>
      <c r="B1067"/>
      <c r="C1067"/>
      <c r="D1067"/>
      <c r="E1067"/>
      <c r="F1067"/>
      <c r="G1067"/>
      <c r="H1067"/>
      <c r="I1067"/>
      <c r="J1067"/>
    </row>
    <row r="1068" spans="1:10" ht="16" x14ac:dyDescent="0.2">
      <c r="A1068"/>
      <c r="B1068"/>
      <c r="C1068"/>
      <c r="D1068"/>
      <c r="E1068"/>
      <c r="F1068"/>
      <c r="G1068"/>
      <c r="H1068"/>
      <c r="I1068"/>
      <c r="J1068"/>
    </row>
    <row r="1069" spans="1:10" ht="16" x14ac:dyDescent="0.2">
      <c r="A1069"/>
      <c r="B1069"/>
      <c r="C1069"/>
      <c r="D1069"/>
      <c r="E1069"/>
      <c r="F1069"/>
      <c r="G1069"/>
      <c r="H1069"/>
      <c r="I1069"/>
      <c r="J1069"/>
    </row>
    <row r="1070" spans="1:10" ht="16" x14ac:dyDescent="0.2">
      <c r="A1070"/>
      <c r="B1070"/>
      <c r="C1070"/>
      <c r="D1070"/>
      <c r="E1070"/>
      <c r="F1070"/>
      <c r="G1070"/>
      <c r="H1070"/>
      <c r="I1070"/>
      <c r="J1070"/>
    </row>
    <row r="1071" spans="1:10" ht="16" x14ac:dyDescent="0.2">
      <c r="A1071"/>
      <c r="B1071"/>
      <c r="C1071"/>
      <c r="D1071"/>
      <c r="E1071"/>
      <c r="F1071"/>
      <c r="G1071"/>
      <c r="H1071"/>
      <c r="I1071"/>
      <c r="J1071"/>
    </row>
    <row r="1072" spans="1:10" ht="16" x14ac:dyDescent="0.2">
      <c r="A1072"/>
      <c r="B1072"/>
      <c r="C1072"/>
      <c r="D1072"/>
      <c r="E1072"/>
      <c r="F1072"/>
      <c r="G1072"/>
      <c r="H1072"/>
      <c r="I1072"/>
      <c r="J1072"/>
    </row>
    <row r="1073" spans="1:10" ht="16" x14ac:dyDescent="0.2">
      <c r="A1073"/>
      <c r="B1073"/>
      <c r="C1073"/>
      <c r="D1073"/>
      <c r="E1073"/>
      <c r="F1073"/>
      <c r="G1073"/>
      <c r="H1073"/>
      <c r="I1073"/>
      <c r="J1073"/>
    </row>
    <row r="1074" spans="1:10" ht="16" x14ac:dyDescent="0.2">
      <c r="A1074"/>
      <c r="B1074"/>
      <c r="C1074"/>
      <c r="D1074"/>
      <c r="E1074"/>
      <c r="F1074"/>
      <c r="G1074"/>
      <c r="H1074"/>
      <c r="I1074"/>
      <c r="J1074"/>
    </row>
    <row r="1075" spans="1:10" ht="16" x14ac:dyDescent="0.2">
      <c r="A1075"/>
      <c r="B1075"/>
      <c r="C1075"/>
      <c r="D1075"/>
      <c r="E1075"/>
      <c r="F1075"/>
      <c r="G1075"/>
      <c r="H1075"/>
      <c r="I1075"/>
      <c r="J1075"/>
    </row>
    <row r="1076" spans="1:10" ht="16" x14ac:dyDescent="0.2">
      <c r="A1076"/>
      <c r="B1076"/>
      <c r="C1076"/>
      <c r="D1076"/>
      <c r="E1076"/>
      <c r="F1076"/>
      <c r="G1076"/>
      <c r="H1076"/>
      <c r="I1076"/>
      <c r="J1076"/>
    </row>
    <row r="1077" spans="1:10" ht="16" x14ac:dyDescent="0.2">
      <c r="A1077"/>
      <c r="B1077"/>
      <c r="C1077"/>
      <c r="D1077"/>
      <c r="E1077"/>
      <c r="F1077"/>
      <c r="G1077"/>
      <c r="H1077"/>
      <c r="I1077"/>
      <c r="J1077"/>
    </row>
    <row r="1078" spans="1:10" ht="16" x14ac:dyDescent="0.2">
      <c r="A1078"/>
      <c r="B1078"/>
      <c r="C1078"/>
      <c r="D1078"/>
      <c r="E1078"/>
      <c r="F1078"/>
      <c r="G1078"/>
      <c r="H1078"/>
      <c r="I1078"/>
      <c r="J1078"/>
    </row>
    <row r="1079" spans="1:10" ht="16" x14ac:dyDescent="0.2">
      <c r="A1079"/>
      <c r="B1079"/>
      <c r="C1079"/>
      <c r="D1079"/>
      <c r="E1079"/>
      <c r="F1079"/>
      <c r="G1079"/>
      <c r="H1079"/>
      <c r="I1079"/>
      <c r="J1079"/>
    </row>
    <row r="1080" spans="1:10" ht="16" x14ac:dyDescent="0.2">
      <c r="A1080"/>
      <c r="B1080"/>
      <c r="C1080"/>
      <c r="D1080"/>
      <c r="E1080"/>
      <c r="F1080"/>
      <c r="G1080"/>
      <c r="H1080"/>
      <c r="I1080"/>
      <c r="J1080"/>
    </row>
    <row r="1081" spans="1:10" ht="16" x14ac:dyDescent="0.2">
      <c r="A1081"/>
      <c r="B1081"/>
      <c r="C1081"/>
      <c r="D1081"/>
      <c r="E1081"/>
      <c r="F1081"/>
      <c r="G1081"/>
      <c r="H1081"/>
      <c r="I1081"/>
      <c r="J1081"/>
    </row>
    <row r="1082" spans="1:10" ht="16" x14ac:dyDescent="0.2">
      <c r="A1082"/>
      <c r="B1082"/>
      <c r="C1082"/>
      <c r="D1082"/>
      <c r="E1082"/>
      <c r="F1082"/>
      <c r="G1082"/>
      <c r="H1082"/>
      <c r="I1082"/>
      <c r="J1082"/>
    </row>
    <row r="1083" spans="1:10" ht="16" x14ac:dyDescent="0.2">
      <c r="A1083"/>
      <c r="B1083"/>
      <c r="C1083"/>
      <c r="D1083"/>
      <c r="E1083"/>
      <c r="F1083"/>
      <c r="G1083"/>
      <c r="H1083"/>
      <c r="I1083"/>
      <c r="J1083"/>
    </row>
    <row r="1084" spans="1:10" ht="16" x14ac:dyDescent="0.2">
      <c r="A1084"/>
      <c r="B1084"/>
      <c r="C1084"/>
      <c r="D1084"/>
      <c r="E1084"/>
      <c r="F1084"/>
      <c r="G1084"/>
      <c r="H1084"/>
      <c r="I1084"/>
      <c r="J1084"/>
    </row>
    <row r="1085" spans="1:10" ht="16" x14ac:dyDescent="0.2">
      <c r="A1085"/>
      <c r="B1085"/>
      <c r="C1085"/>
      <c r="D1085"/>
      <c r="E1085"/>
      <c r="F1085"/>
      <c r="G1085"/>
      <c r="H1085"/>
      <c r="I1085"/>
      <c r="J1085"/>
    </row>
    <row r="1086" spans="1:10" ht="16" x14ac:dyDescent="0.2">
      <c r="A1086"/>
      <c r="B1086"/>
      <c r="C1086"/>
      <c r="D1086"/>
      <c r="E1086"/>
      <c r="F1086"/>
      <c r="G1086"/>
      <c r="H1086"/>
      <c r="I1086"/>
      <c r="J1086"/>
    </row>
    <row r="1087" spans="1:10" ht="16" x14ac:dyDescent="0.2">
      <c r="A1087"/>
      <c r="B1087"/>
      <c r="C1087"/>
      <c r="D1087"/>
      <c r="E1087"/>
      <c r="F1087"/>
      <c r="G1087"/>
      <c r="H1087"/>
      <c r="I1087"/>
      <c r="J1087"/>
    </row>
    <row r="1088" spans="1:10" ht="16" x14ac:dyDescent="0.2">
      <c r="A1088"/>
      <c r="B1088"/>
      <c r="C1088"/>
      <c r="D1088"/>
      <c r="E1088"/>
      <c r="F1088"/>
      <c r="G1088"/>
      <c r="H1088"/>
      <c r="I1088"/>
      <c r="J1088"/>
    </row>
    <row r="1089" spans="1:10" ht="16" x14ac:dyDescent="0.2">
      <c r="A1089"/>
      <c r="B1089"/>
      <c r="C1089"/>
      <c r="D1089"/>
      <c r="E1089"/>
      <c r="F1089"/>
      <c r="G1089"/>
      <c r="H1089"/>
      <c r="I1089"/>
      <c r="J1089"/>
    </row>
    <row r="1090" spans="1:10" ht="16" x14ac:dyDescent="0.2">
      <c r="A1090"/>
      <c r="B1090"/>
      <c r="C1090"/>
      <c r="D1090"/>
      <c r="E1090"/>
      <c r="F1090"/>
      <c r="G1090"/>
      <c r="H1090"/>
      <c r="I1090"/>
      <c r="J1090"/>
    </row>
    <row r="1091" spans="1:10" ht="16" x14ac:dyDescent="0.2">
      <c r="A1091"/>
      <c r="B1091"/>
      <c r="C1091"/>
      <c r="D1091"/>
      <c r="E1091"/>
      <c r="F1091"/>
      <c r="G1091"/>
      <c r="H1091"/>
      <c r="I1091"/>
      <c r="J1091"/>
    </row>
    <row r="1092" spans="1:10" ht="16" x14ac:dyDescent="0.2">
      <c r="A1092"/>
      <c r="B1092"/>
      <c r="C1092"/>
      <c r="D1092"/>
      <c r="E1092"/>
      <c r="F1092"/>
      <c r="G1092"/>
      <c r="H1092"/>
      <c r="I1092"/>
      <c r="J1092"/>
    </row>
    <row r="1093" spans="1:10" ht="16" x14ac:dyDescent="0.2">
      <c r="A1093"/>
      <c r="B1093"/>
      <c r="C1093"/>
      <c r="D1093"/>
      <c r="E1093"/>
      <c r="F1093"/>
      <c r="G1093"/>
      <c r="H1093"/>
      <c r="I1093"/>
      <c r="J1093"/>
    </row>
    <row r="1094" spans="1:10" ht="16" x14ac:dyDescent="0.2">
      <c r="A1094"/>
      <c r="B1094"/>
      <c r="C1094"/>
      <c r="D1094"/>
      <c r="E1094"/>
      <c r="F1094"/>
      <c r="G1094"/>
      <c r="H1094"/>
      <c r="I1094"/>
      <c r="J1094"/>
    </row>
    <row r="1095" spans="1:10" ht="16" x14ac:dyDescent="0.2">
      <c r="A1095"/>
      <c r="B1095"/>
      <c r="C1095"/>
      <c r="D1095"/>
      <c r="E1095"/>
      <c r="F1095"/>
      <c r="G1095"/>
      <c r="H1095"/>
      <c r="I1095"/>
      <c r="J1095"/>
    </row>
    <row r="1096" spans="1:10" ht="16" x14ac:dyDescent="0.2">
      <c r="A1096"/>
      <c r="B1096"/>
      <c r="C1096"/>
      <c r="D1096"/>
      <c r="E1096"/>
      <c r="F1096"/>
      <c r="G1096"/>
      <c r="H1096"/>
      <c r="I1096"/>
      <c r="J1096"/>
    </row>
    <row r="1097" spans="1:10" ht="16" x14ac:dyDescent="0.2">
      <c r="A1097"/>
      <c r="B1097"/>
      <c r="C1097"/>
      <c r="D1097"/>
      <c r="E1097"/>
      <c r="F1097"/>
      <c r="G1097"/>
      <c r="H1097"/>
      <c r="I1097"/>
      <c r="J1097"/>
    </row>
    <row r="1098" spans="1:10" ht="16" x14ac:dyDescent="0.2">
      <c r="A1098"/>
      <c r="B1098"/>
      <c r="C1098"/>
      <c r="D1098"/>
      <c r="E1098"/>
      <c r="F1098"/>
      <c r="G1098"/>
      <c r="H1098"/>
      <c r="I1098"/>
      <c r="J1098"/>
    </row>
    <row r="1099" spans="1:10" ht="16" x14ac:dyDescent="0.2">
      <c r="A1099"/>
      <c r="B1099"/>
      <c r="C1099"/>
      <c r="D1099"/>
      <c r="E1099"/>
      <c r="F1099"/>
      <c r="G1099"/>
      <c r="H1099"/>
      <c r="I1099"/>
      <c r="J1099"/>
    </row>
    <row r="1100" spans="1:10" ht="16" x14ac:dyDescent="0.2">
      <c r="A1100"/>
      <c r="B1100"/>
      <c r="C1100"/>
      <c r="D1100"/>
      <c r="E1100"/>
      <c r="F1100"/>
      <c r="G1100"/>
      <c r="H1100"/>
      <c r="I1100"/>
      <c r="J1100"/>
    </row>
    <row r="1101" spans="1:10" ht="16" x14ac:dyDescent="0.2">
      <c r="A1101"/>
      <c r="B1101"/>
      <c r="C1101"/>
      <c r="D1101"/>
      <c r="E1101"/>
      <c r="F1101"/>
      <c r="G1101"/>
      <c r="H1101"/>
      <c r="I1101"/>
      <c r="J1101"/>
    </row>
    <row r="1102" spans="1:10" ht="16" x14ac:dyDescent="0.2">
      <c r="A1102"/>
      <c r="B1102"/>
      <c r="C1102"/>
      <c r="D1102"/>
      <c r="E1102"/>
      <c r="F1102"/>
      <c r="G1102"/>
      <c r="H1102"/>
      <c r="I1102"/>
      <c r="J1102"/>
    </row>
    <row r="1103" spans="1:10" ht="16" x14ac:dyDescent="0.2">
      <c r="A1103"/>
      <c r="B1103"/>
      <c r="C1103"/>
      <c r="D1103"/>
      <c r="E1103"/>
      <c r="F1103"/>
      <c r="G1103"/>
      <c r="H1103"/>
      <c r="I1103"/>
      <c r="J1103"/>
    </row>
    <row r="1104" spans="1:10" ht="16" x14ac:dyDescent="0.2">
      <c r="A1104"/>
      <c r="B1104"/>
      <c r="C1104"/>
      <c r="D1104"/>
      <c r="E1104"/>
      <c r="F1104"/>
      <c r="G1104"/>
      <c r="H1104"/>
      <c r="I1104"/>
      <c r="J1104"/>
    </row>
    <row r="1105" spans="1:10" ht="16" x14ac:dyDescent="0.2">
      <c r="A1105"/>
      <c r="B1105"/>
      <c r="C1105"/>
      <c r="D1105"/>
      <c r="E1105"/>
      <c r="F1105"/>
      <c r="G1105"/>
      <c r="H1105"/>
      <c r="I1105"/>
      <c r="J1105"/>
    </row>
    <row r="1106" spans="1:10" ht="16" x14ac:dyDescent="0.2">
      <c r="A1106"/>
      <c r="B1106"/>
      <c r="C1106"/>
      <c r="D1106"/>
      <c r="E1106"/>
      <c r="F1106"/>
      <c r="G1106"/>
      <c r="H1106"/>
      <c r="I1106"/>
      <c r="J1106"/>
    </row>
    <row r="1107" spans="1:10" ht="16" x14ac:dyDescent="0.2">
      <c r="A1107"/>
      <c r="B1107"/>
      <c r="C1107"/>
      <c r="D1107"/>
      <c r="E1107"/>
      <c r="F1107"/>
      <c r="G1107"/>
      <c r="H1107"/>
      <c r="I1107"/>
      <c r="J1107"/>
    </row>
    <row r="1108" spans="1:10" ht="16" x14ac:dyDescent="0.2">
      <c r="A1108"/>
      <c r="B1108"/>
      <c r="C1108"/>
      <c r="D1108"/>
      <c r="E1108"/>
      <c r="F1108"/>
      <c r="G1108"/>
      <c r="H1108"/>
      <c r="I1108"/>
      <c r="J1108"/>
    </row>
    <row r="1109" spans="1:10" ht="16" x14ac:dyDescent="0.2">
      <c r="A1109"/>
      <c r="B1109"/>
      <c r="C1109"/>
      <c r="D1109"/>
      <c r="E1109"/>
      <c r="F1109"/>
      <c r="G1109"/>
      <c r="H1109"/>
      <c r="I1109"/>
      <c r="J1109"/>
    </row>
    <row r="1110" spans="1:10" ht="16" x14ac:dyDescent="0.2">
      <c r="A1110"/>
      <c r="B1110"/>
      <c r="C1110"/>
      <c r="D1110"/>
      <c r="E1110"/>
      <c r="F1110"/>
      <c r="G1110"/>
      <c r="H1110"/>
      <c r="I1110"/>
      <c r="J1110"/>
    </row>
    <row r="1111" spans="1:10" ht="16" x14ac:dyDescent="0.2">
      <c r="A1111"/>
      <c r="B1111"/>
      <c r="C1111"/>
      <c r="D1111"/>
      <c r="E1111"/>
      <c r="F1111"/>
      <c r="G1111"/>
      <c r="H1111"/>
      <c r="I1111"/>
      <c r="J1111"/>
    </row>
    <row r="1112" spans="1:10" ht="16" x14ac:dyDescent="0.2">
      <c r="A1112"/>
      <c r="B1112"/>
      <c r="C1112"/>
      <c r="D1112"/>
      <c r="E1112"/>
      <c r="F1112"/>
      <c r="G1112"/>
      <c r="H1112"/>
      <c r="I1112"/>
      <c r="J1112"/>
    </row>
    <row r="1113" spans="1:10" ht="16" x14ac:dyDescent="0.2">
      <c r="A1113"/>
      <c r="B1113"/>
      <c r="C1113"/>
      <c r="D1113"/>
      <c r="E1113"/>
      <c r="F1113"/>
      <c r="G1113"/>
      <c r="H1113"/>
      <c r="I1113"/>
      <c r="J1113"/>
    </row>
    <row r="1114" spans="1:10" ht="16" x14ac:dyDescent="0.2">
      <c r="A1114"/>
      <c r="B1114"/>
      <c r="C1114"/>
      <c r="D1114"/>
      <c r="E1114"/>
      <c r="F1114"/>
      <c r="G1114"/>
      <c r="H1114"/>
      <c r="I1114"/>
      <c r="J1114"/>
    </row>
    <row r="1115" spans="1:10" ht="16" x14ac:dyDescent="0.2">
      <c r="A1115"/>
      <c r="B1115"/>
      <c r="C1115"/>
      <c r="D1115"/>
      <c r="E1115"/>
      <c r="F1115"/>
      <c r="G1115"/>
      <c r="H1115"/>
      <c r="I1115"/>
      <c r="J1115"/>
    </row>
    <row r="1116" spans="1:10" ht="16" x14ac:dyDescent="0.2">
      <c r="A1116"/>
      <c r="B1116"/>
      <c r="C1116"/>
      <c r="D1116"/>
      <c r="E1116"/>
      <c r="F1116"/>
      <c r="G1116"/>
      <c r="H1116"/>
      <c r="I1116"/>
      <c r="J1116"/>
    </row>
    <row r="1117" spans="1:10" ht="16" x14ac:dyDescent="0.2">
      <c r="A1117"/>
      <c r="B1117"/>
      <c r="C1117"/>
      <c r="D1117"/>
      <c r="E1117"/>
      <c r="F1117"/>
      <c r="G1117"/>
      <c r="H1117"/>
      <c r="I1117"/>
      <c r="J1117"/>
    </row>
    <row r="1118" spans="1:10" ht="16" x14ac:dyDescent="0.2">
      <c r="A1118"/>
      <c r="B1118"/>
      <c r="C1118"/>
      <c r="D1118"/>
      <c r="E1118"/>
      <c r="F1118"/>
      <c r="G1118"/>
      <c r="H1118"/>
      <c r="I1118"/>
      <c r="J1118"/>
    </row>
    <row r="1119" spans="1:10" ht="16" x14ac:dyDescent="0.2">
      <c r="A1119"/>
      <c r="B1119"/>
      <c r="C1119"/>
      <c r="D1119"/>
      <c r="E1119"/>
      <c r="F1119"/>
      <c r="G1119"/>
      <c r="H1119"/>
      <c r="I1119"/>
      <c r="J1119"/>
    </row>
    <row r="1120" spans="1:10" ht="16" x14ac:dyDescent="0.2">
      <c r="A1120"/>
      <c r="B1120"/>
      <c r="C1120"/>
      <c r="D1120"/>
      <c r="E1120"/>
      <c r="F1120"/>
      <c r="G1120"/>
      <c r="H1120"/>
      <c r="I1120"/>
      <c r="J1120"/>
    </row>
    <row r="1121" spans="1:10" ht="16" x14ac:dyDescent="0.2">
      <c r="A1121"/>
      <c r="B1121"/>
      <c r="C1121"/>
      <c r="D1121"/>
      <c r="E1121"/>
      <c r="F1121"/>
      <c r="G1121"/>
      <c r="H1121"/>
      <c r="I1121"/>
      <c r="J1121"/>
    </row>
    <row r="1122" spans="1:10" ht="16" x14ac:dyDescent="0.2">
      <c r="A1122"/>
      <c r="B1122"/>
      <c r="C1122"/>
      <c r="D1122"/>
      <c r="E1122"/>
      <c r="F1122"/>
      <c r="G1122"/>
      <c r="H1122"/>
      <c r="I1122"/>
      <c r="J1122"/>
    </row>
    <row r="1123" spans="1:10" ht="16" x14ac:dyDescent="0.2">
      <c r="A1123"/>
      <c r="B1123"/>
      <c r="C1123"/>
      <c r="D1123"/>
      <c r="E1123"/>
      <c r="F1123"/>
      <c r="G1123"/>
      <c r="H1123"/>
      <c r="I1123"/>
      <c r="J1123"/>
    </row>
    <row r="1124" spans="1:10" ht="16" x14ac:dyDescent="0.2">
      <c r="A1124"/>
      <c r="B1124"/>
      <c r="C1124"/>
      <c r="D1124"/>
      <c r="E1124"/>
      <c r="F1124"/>
      <c r="G1124"/>
      <c r="H1124"/>
      <c r="I1124"/>
      <c r="J1124"/>
    </row>
    <row r="1125" spans="1:10" ht="16" x14ac:dyDescent="0.2">
      <c r="A1125"/>
      <c r="B1125"/>
      <c r="C1125"/>
      <c r="D1125"/>
      <c r="E1125"/>
      <c r="F1125"/>
      <c r="G1125"/>
      <c r="H1125"/>
      <c r="I1125"/>
      <c r="J1125"/>
    </row>
    <row r="1126" spans="1:10" ht="16" x14ac:dyDescent="0.2">
      <c r="A1126"/>
      <c r="B1126"/>
      <c r="C1126"/>
      <c r="D1126"/>
      <c r="E1126"/>
      <c r="F1126"/>
      <c r="G1126"/>
      <c r="H1126"/>
      <c r="I1126"/>
      <c r="J1126"/>
    </row>
    <row r="1127" spans="1:10" ht="16" x14ac:dyDescent="0.2">
      <c r="A1127"/>
      <c r="B1127"/>
      <c r="C1127"/>
      <c r="D1127"/>
      <c r="E1127"/>
      <c r="F1127"/>
      <c r="G1127"/>
      <c r="H1127"/>
      <c r="I1127"/>
      <c r="J1127"/>
    </row>
    <row r="1128" spans="1:10" ht="16" x14ac:dyDescent="0.2">
      <c r="A1128"/>
      <c r="B1128"/>
      <c r="C1128"/>
      <c r="D1128"/>
      <c r="E1128"/>
      <c r="F1128"/>
      <c r="G1128"/>
      <c r="H1128"/>
      <c r="I1128"/>
      <c r="J1128"/>
    </row>
    <row r="1129" spans="1:10" ht="16" x14ac:dyDescent="0.2">
      <c r="A1129"/>
      <c r="B1129"/>
      <c r="C1129"/>
      <c r="D1129"/>
      <c r="E1129"/>
      <c r="F1129"/>
      <c r="G1129"/>
      <c r="H1129"/>
      <c r="I1129"/>
      <c r="J1129"/>
    </row>
    <row r="1130" spans="1:10" ht="16" x14ac:dyDescent="0.2">
      <c r="A1130"/>
      <c r="B1130"/>
      <c r="C1130"/>
      <c r="D1130"/>
      <c r="E1130"/>
      <c r="F1130"/>
      <c r="G1130"/>
      <c r="H1130"/>
      <c r="I1130"/>
      <c r="J1130"/>
    </row>
    <row r="1131" spans="1:10" ht="16" x14ac:dyDescent="0.2">
      <c r="A1131"/>
      <c r="B1131"/>
      <c r="C1131"/>
      <c r="D1131"/>
      <c r="E1131"/>
      <c r="F1131"/>
      <c r="G1131"/>
      <c r="H1131"/>
      <c r="I1131"/>
      <c r="J1131"/>
    </row>
    <row r="1132" spans="1:10" ht="16" x14ac:dyDescent="0.2">
      <c r="A1132"/>
      <c r="B1132"/>
      <c r="C1132"/>
      <c r="D1132"/>
      <c r="E1132"/>
      <c r="F1132"/>
      <c r="G1132"/>
      <c r="H1132"/>
      <c r="I1132"/>
      <c r="J1132"/>
    </row>
    <row r="1133" spans="1:10" ht="16" x14ac:dyDescent="0.2">
      <c r="A1133"/>
      <c r="B1133"/>
      <c r="C1133"/>
      <c r="D1133"/>
      <c r="E1133"/>
      <c r="F1133"/>
      <c r="G1133"/>
      <c r="H1133"/>
      <c r="I1133"/>
      <c r="J1133"/>
    </row>
    <row r="1134" spans="1:10" ht="16" x14ac:dyDescent="0.2">
      <c r="A1134"/>
      <c r="B1134"/>
      <c r="C1134"/>
      <c r="D1134"/>
      <c r="E1134"/>
      <c r="F1134"/>
      <c r="G1134"/>
      <c r="H1134"/>
      <c r="I1134"/>
      <c r="J1134"/>
    </row>
    <row r="1135" spans="1:10" ht="16" x14ac:dyDescent="0.2">
      <c r="A1135"/>
      <c r="B1135"/>
      <c r="C1135"/>
      <c r="D1135"/>
      <c r="E1135"/>
      <c r="F1135"/>
      <c r="G1135"/>
      <c r="H1135"/>
      <c r="I1135"/>
      <c r="J1135"/>
    </row>
    <row r="1136" spans="1:10" ht="16" x14ac:dyDescent="0.2">
      <c r="A1136"/>
      <c r="B1136"/>
      <c r="C1136"/>
      <c r="D1136"/>
      <c r="E1136"/>
      <c r="F1136"/>
      <c r="G1136"/>
      <c r="H1136"/>
      <c r="I1136"/>
      <c r="J1136"/>
    </row>
    <row r="1137" spans="1:10" ht="16" x14ac:dyDescent="0.2">
      <c r="A1137"/>
      <c r="B1137"/>
      <c r="C1137"/>
      <c r="D1137"/>
      <c r="E1137"/>
      <c r="F1137"/>
      <c r="G1137"/>
      <c r="H1137"/>
      <c r="I1137"/>
      <c r="J1137"/>
    </row>
    <row r="1138" spans="1:10" ht="16" x14ac:dyDescent="0.2">
      <c r="A1138"/>
      <c r="B1138"/>
      <c r="C1138"/>
      <c r="D1138"/>
      <c r="E1138"/>
      <c r="F1138"/>
      <c r="G1138"/>
      <c r="H1138"/>
      <c r="I1138"/>
      <c r="J1138"/>
    </row>
    <row r="1139" spans="1:10" ht="16" x14ac:dyDescent="0.2">
      <c r="A1139"/>
      <c r="B1139"/>
      <c r="C1139"/>
      <c r="D1139"/>
      <c r="E1139"/>
      <c r="F1139"/>
      <c r="G1139"/>
      <c r="H1139"/>
      <c r="I1139"/>
      <c r="J1139"/>
    </row>
    <row r="1140" spans="1:10" ht="16" x14ac:dyDescent="0.2">
      <c r="A1140"/>
      <c r="B1140"/>
      <c r="C1140"/>
      <c r="D1140"/>
      <c r="E1140"/>
      <c r="F1140"/>
      <c r="G1140"/>
      <c r="H1140"/>
      <c r="I1140"/>
      <c r="J1140"/>
    </row>
    <row r="1141" spans="1:10" ht="16" x14ac:dyDescent="0.2">
      <c r="A1141"/>
      <c r="B1141"/>
      <c r="C1141"/>
      <c r="D1141"/>
      <c r="E1141"/>
      <c r="F1141"/>
      <c r="G1141"/>
      <c r="H1141"/>
      <c r="I1141"/>
      <c r="J1141"/>
    </row>
    <row r="1142" spans="1:10" ht="16" x14ac:dyDescent="0.2">
      <c r="A1142"/>
      <c r="B1142"/>
      <c r="C1142"/>
      <c r="D1142"/>
      <c r="E1142"/>
      <c r="F1142"/>
      <c r="G1142"/>
      <c r="H1142"/>
      <c r="I1142"/>
      <c r="J1142"/>
    </row>
    <row r="1143" spans="1:10" ht="16" x14ac:dyDescent="0.2">
      <c r="A1143"/>
      <c r="B1143"/>
      <c r="C1143"/>
      <c r="D1143"/>
      <c r="E1143"/>
      <c r="F1143"/>
      <c r="G1143"/>
      <c r="H1143"/>
      <c r="I1143"/>
      <c r="J1143"/>
    </row>
    <row r="1144" spans="1:10" ht="16" x14ac:dyDescent="0.2">
      <c r="A1144"/>
      <c r="B1144"/>
      <c r="C1144"/>
      <c r="D1144"/>
      <c r="E1144"/>
      <c r="F1144"/>
      <c r="G1144"/>
      <c r="H1144"/>
      <c r="I1144"/>
      <c r="J1144"/>
    </row>
    <row r="1145" spans="1:10" ht="16" x14ac:dyDescent="0.2">
      <c r="A1145"/>
      <c r="B1145"/>
      <c r="C1145"/>
      <c r="D1145"/>
      <c r="E1145"/>
      <c r="F1145"/>
      <c r="G1145"/>
      <c r="H1145"/>
      <c r="I1145"/>
      <c r="J1145"/>
    </row>
    <row r="1146" spans="1:10" ht="16" x14ac:dyDescent="0.2">
      <c r="A1146"/>
      <c r="B1146"/>
      <c r="C1146"/>
      <c r="D1146"/>
      <c r="E1146"/>
      <c r="F1146"/>
      <c r="G1146"/>
      <c r="H1146"/>
      <c r="I1146"/>
      <c r="J1146"/>
    </row>
    <row r="1147" spans="1:10" ht="16" x14ac:dyDescent="0.2">
      <c r="A1147"/>
      <c r="B1147"/>
      <c r="C1147"/>
      <c r="D1147"/>
      <c r="E1147"/>
      <c r="F1147"/>
      <c r="G1147"/>
      <c r="H1147"/>
      <c r="I1147"/>
      <c r="J1147"/>
    </row>
    <row r="1148" spans="1:10" ht="16" x14ac:dyDescent="0.2">
      <c r="A1148"/>
      <c r="B1148"/>
      <c r="C1148"/>
      <c r="D1148"/>
      <c r="E1148"/>
      <c r="F1148"/>
      <c r="G1148"/>
      <c r="H1148"/>
      <c r="I1148"/>
      <c r="J1148"/>
    </row>
    <row r="1149" spans="1:10" ht="16" x14ac:dyDescent="0.2">
      <c r="A1149"/>
      <c r="B1149"/>
      <c r="C1149"/>
      <c r="D1149"/>
      <c r="E1149"/>
      <c r="F1149"/>
      <c r="G1149"/>
      <c r="H1149"/>
      <c r="I1149"/>
      <c r="J1149"/>
    </row>
    <row r="1150" spans="1:10" ht="16" x14ac:dyDescent="0.2">
      <c r="A1150"/>
      <c r="B1150"/>
      <c r="C1150"/>
      <c r="D1150"/>
      <c r="E1150"/>
      <c r="F1150"/>
      <c r="G1150"/>
      <c r="H1150"/>
      <c r="I1150"/>
      <c r="J1150"/>
    </row>
    <row r="1151" spans="1:10" ht="16" x14ac:dyDescent="0.2">
      <c r="A1151"/>
      <c r="B1151"/>
      <c r="C1151"/>
      <c r="D1151"/>
      <c r="E1151"/>
      <c r="F1151"/>
      <c r="G1151"/>
      <c r="H1151"/>
      <c r="I1151"/>
      <c r="J1151"/>
    </row>
    <row r="1152" spans="1:10" ht="16" x14ac:dyDescent="0.2">
      <c r="A1152"/>
      <c r="B1152"/>
      <c r="C1152"/>
      <c r="D1152"/>
      <c r="E1152"/>
      <c r="F1152"/>
      <c r="G1152"/>
      <c r="H1152"/>
      <c r="I1152"/>
      <c r="J1152"/>
    </row>
    <row r="1153" spans="1:10" ht="16" x14ac:dyDescent="0.2">
      <c r="A1153"/>
      <c r="B1153"/>
      <c r="C1153"/>
      <c r="D1153"/>
      <c r="E1153"/>
      <c r="F1153"/>
      <c r="G1153"/>
      <c r="H1153"/>
      <c r="I1153"/>
      <c r="J1153"/>
    </row>
    <row r="1154" spans="1:10" ht="16" x14ac:dyDescent="0.2">
      <c r="A1154"/>
      <c r="B1154"/>
      <c r="C1154"/>
      <c r="D1154"/>
      <c r="E1154"/>
      <c r="F1154"/>
      <c r="G1154"/>
      <c r="H1154"/>
      <c r="I1154"/>
      <c r="J1154"/>
    </row>
    <row r="1155" spans="1:10" ht="16" x14ac:dyDescent="0.2">
      <c r="A1155"/>
      <c r="B1155"/>
      <c r="C1155"/>
      <c r="D1155"/>
      <c r="E1155"/>
      <c r="F1155"/>
      <c r="G1155"/>
      <c r="H1155"/>
      <c r="I1155"/>
      <c r="J1155"/>
    </row>
    <row r="1156" spans="1:10" ht="16" x14ac:dyDescent="0.2">
      <c r="A1156"/>
      <c r="B1156"/>
      <c r="C1156"/>
      <c r="D1156"/>
      <c r="E1156"/>
      <c r="F1156"/>
      <c r="G1156"/>
      <c r="H1156"/>
      <c r="I1156"/>
      <c r="J1156"/>
    </row>
    <row r="1157" spans="1:10" ht="16" x14ac:dyDescent="0.2">
      <c r="A1157"/>
      <c r="B1157"/>
      <c r="C1157"/>
      <c r="D1157"/>
      <c r="E1157"/>
      <c r="F1157"/>
      <c r="G1157"/>
      <c r="H1157"/>
      <c r="I1157"/>
      <c r="J1157"/>
    </row>
    <row r="1158" spans="1:10" ht="16" x14ac:dyDescent="0.2">
      <c r="A1158"/>
      <c r="B1158"/>
      <c r="C1158"/>
      <c r="D1158"/>
      <c r="E1158"/>
      <c r="F1158"/>
      <c r="G1158"/>
      <c r="H1158"/>
      <c r="I1158"/>
      <c r="J1158"/>
    </row>
    <row r="1159" spans="1:10" ht="16" x14ac:dyDescent="0.2">
      <c r="A1159"/>
      <c r="B1159"/>
      <c r="C1159"/>
      <c r="D1159"/>
      <c r="E1159"/>
      <c r="F1159"/>
      <c r="G1159"/>
      <c r="H1159"/>
      <c r="I1159"/>
      <c r="J1159"/>
    </row>
    <row r="1160" spans="1:10" ht="16" x14ac:dyDescent="0.2">
      <c r="A1160"/>
      <c r="B1160"/>
      <c r="C1160"/>
      <c r="D1160"/>
      <c r="E1160"/>
      <c r="F1160"/>
      <c r="G1160"/>
      <c r="H1160"/>
      <c r="I1160"/>
      <c r="J1160"/>
    </row>
    <row r="1161" spans="1:10" ht="16" x14ac:dyDescent="0.2">
      <c r="A1161"/>
      <c r="B1161"/>
      <c r="C1161"/>
      <c r="D1161"/>
      <c r="E1161"/>
      <c r="F1161"/>
      <c r="G1161"/>
      <c r="H1161"/>
      <c r="I1161"/>
      <c r="J1161"/>
    </row>
    <row r="1162" spans="1:10" ht="16" x14ac:dyDescent="0.2">
      <c r="A1162"/>
      <c r="B1162"/>
      <c r="C1162"/>
      <c r="D1162"/>
      <c r="E1162"/>
      <c r="F1162"/>
      <c r="G1162"/>
      <c r="H1162"/>
      <c r="I1162"/>
      <c r="J1162"/>
    </row>
    <row r="1163" spans="1:10" ht="16" x14ac:dyDescent="0.2">
      <c r="A1163"/>
      <c r="B1163"/>
      <c r="C1163"/>
      <c r="D1163"/>
      <c r="E1163"/>
      <c r="F1163"/>
      <c r="G1163"/>
      <c r="H1163"/>
      <c r="I1163"/>
      <c r="J1163"/>
    </row>
    <row r="1164" spans="1:10" ht="16" x14ac:dyDescent="0.2">
      <c r="A1164"/>
      <c r="B1164"/>
      <c r="C1164"/>
      <c r="D1164"/>
      <c r="E1164"/>
      <c r="F1164"/>
      <c r="G1164"/>
      <c r="H1164"/>
      <c r="I1164"/>
      <c r="J1164"/>
    </row>
    <row r="1165" spans="1:10" ht="16" x14ac:dyDescent="0.2">
      <c r="A1165"/>
      <c r="B1165"/>
      <c r="C1165"/>
      <c r="D1165"/>
      <c r="E1165"/>
      <c r="F1165"/>
      <c r="G1165"/>
      <c r="H1165"/>
      <c r="I1165"/>
      <c r="J1165"/>
    </row>
    <row r="1166" spans="1:10" ht="16" x14ac:dyDescent="0.2">
      <c r="A1166"/>
      <c r="B1166"/>
      <c r="C1166"/>
      <c r="D1166"/>
      <c r="E1166"/>
      <c r="F1166"/>
      <c r="G1166"/>
      <c r="H1166"/>
      <c r="I1166"/>
      <c r="J1166"/>
    </row>
    <row r="1167" spans="1:10" ht="16" x14ac:dyDescent="0.2">
      <c r="A1167"/>
      <c r="B1167"/>
      <c r="C1167"/>
      <c r="D1167"/>
      <c r="E1167"/>
      <c r="F1167"/>
      <c r="G1167"/>
      <c r="H1167"/>
      <c r="I1167"/>
      <c r="J1167"/>
    </row>
    <row r="1168" spans="1:10" ht="16" x14ac:dyDescent="0.2">
      <c r="A1168"/>
      <c r="B1168"/>
      <c r="C1168"/>
      <c r="D1168"/>
      <c r="E1168"/>
      <c r="F1168"/>
      <c r="G1168"/>
      <c r="H1168"/>
      <c r="I1168"/>
      <c r="J1168"/>
    </row>
    <row r="1169" spans="1:10" ht="16" x14ac:dyDescent="0.2">
      <c r="A1169"/>
      <c r="B1169"/>
      <c r="C1169"/>
      <c r="D1169"/>
      <c r="E1169"/>
      <c r="F1169"/>
      <c r="G1169"/>
      <c r="H1169"/>
      <c r="I1169"/>
      <c r="J1169"/>
    </row>
    <row r="1170" spans="1:10" ht="16" x14ac:dyDescent="0.2">
      <c r="A1170"/>
      <c r="B1170"/>
      <c r="C1170"/>
      <c r="D1170"/>
      <c r="E1170"/>
      <c r="F1170"/>
      <c r="G1170"/>
      <c r="H1170"/>
      <c r="I1170"/>
      <c r="J1170"/>
    </row>
    <row r="1171" spans="1:10" ht="16" x14ac:dyDescent="0.2">
      <c r="A1171"/>
      <c r="B1171"/>
      <c r="C1171"/>
      <c r="D1171"/>
      <c r="E1171"/>
      <c r="F1171"/>
      <c r="G1171"/>
      <c r="H1171"/>
      <c r="I1171"/>
      <c r="J1171"/>
    </row>
    <row r="1172" spans="1:10" ht="16" x14ac:dyDescent="0.2">
      <c r="A1172"/>
      <c r="B1172"/>
      <c r="C1172"/>
      <c r="D1172"/>
      <c r="E1172"/>
      <c r="F1172"/>
      <c r="G1172"/>
      <c r="H1172"/>
      <c r="I1172"/>
      <c r="J1172"/>
    </row>
    <row r="1173" spans="1:10" ht="16" x14ac:dyDescent="0.2">
      <c r="A1173"/>
      <c r="B1173"/>
      <c r="C1173"/>
      <c r="D1173"/>
      <c r="E1173"/>
      <c r="F1173"/>
      <c r="G1173"/>
      <c r="H1173"/>
      <c r="I1173"/>
      <c r="J1173"/>
    </row>
    <row r="1174" spans="1:10" ht="16" x14ac:dyDescent="0.2">
      <c r="A1174"/>
      <c r="B1174"/>
      <c r="C1174"/>
      <c r="D1174"/>
      <c r="E1174"/>
      <c r="F1174"/>
      <c r="G1174"/>
      <c r="H1174"/>
      <c r="I1174"/>
      <c r="J1174"/>
    </row>
    <row r="1175" spans="1:10" ht="16" x14ac:dyDescent="0.2">
      <c r="A1175"/>
      <c r="B1175"/>
      <c r="C1175"/>
      <c r="D1175"/>
      <c r="E1175"/>
      <c r="F1175"/>
      <c r="G1175"/>
      <c r="H1175"/>
      <c r="I1175"/>
      <c r="J1175"/>
    </row>
    <row r="1176" spans="1:10" ht="16" x14ac:dyDescent="0.2">
      <c r="A1176"/>
      <c r="B1176"/>
      <c r="C1176"/>
      <c r="D1176"/>
      <c r="E1176"/>
      <c r="F1176"/>
      <c r="G1176"/>
      <c r="H1176"/>
      <c r="I1176"/>
      <c r="J1176"/>
    </row>
    <row r="1177" spans="1:10" ht="16" x14ac:dyDescent="0.2">
      <c r="A1177"/>
      <c r="B1177"/>
      <c r="C1177"/>
      <c r="D1177"/>
      <c r="E1177"/>
      <c r="F1177"/>
      <c r="G1177"/>
      <c r="H1177"/>
      <c r="I1177"/>
      <c r="J1177"/>
    </row>
    <row r="1178" spans="1:10" ht="16" x14ac:dyDescent="0.2">
      <c r="A1178"/>
      <c r="B1178"/>
      <c r="C1178"/>
      <c r="D1178"/>
      <c r="E1178"/>
      <c r="F1178"/>
      <c r="G1178"/>
      <c r="H1178"/>
      <c r="I1178"/>
      <c r="J1178"/>
    </row>
    <row r="1179" spans="1:10" ht="16" x14ac:dyDescent="0.2">
      <c r="A1179"/>
      <c r="B1179"/>
      <c r="C1179"/>
      <c r="D1179"/>
      <c r="E1179"/>
      <c r="F1179"/>
      <c r="G1179"/>
      <c r="H1179"/>
      <c r="I1179"/>
      <c r="J1179"/>
    </row>
    <row r="1180" spans="1:10" ht="16" x14ac:dyDescent="0.2">
      <c r="A1180"/>
      <c r="B1180"/>
      <c r="C1180"/>
      <c r="D1180"/>
      <c r="E1180"/>
      <c r="F1180"/>
      <c r="G1180"/>
      <c r="H1180"/>
      <c r="I1180"/>
      <c r="J1180"/>
    </row>
    <row r="1181" spans="1:10" ht="16" x14ac:dyDescent="0.2">
      <c r="A1181"/>
      <c r="B1181"/>
      <c r="C1181"/>
      <c r="D1181"/>
      <c r="E1181"/>
      <c r="F1181"/>
      <c r="G1181"/>
      <c r="H1181"/>
      <c r="I1181"/>
      <c r="J1181"/>
    </row>
    <row r="1182" spans="1:10" ht="16" x14ac:dyDescent="0.2">
      <c r="A1182"/>
      <c r="B1182"/>
      <c r="C1182"/>
      <c r="D1182"/>
      <c r="E1182"/>
      <c r="F1182"/>
      <c r="G1182"/>
      <c r="H1182"/>
      <c r="I1182"/>
      <c r="J1182"/>
    </row>
    <row r="1183" spans="1:10" ht="16" x14ac:dyDescent="0.2">
      <c r="A1183"/>
      <c r="B1183"/>
      <c r="C1183"/>
      <c r="D1183"/>
      <c r="E1183"/>
      <c r="F1183"/>
      <c r="G1183"/>
      <c r="H1183"/>
      <c r="I1183"/>
      <c r="J1183"/>
    </row>
    <row r="1184" spans="1:10" ht="16" x14ac:dyDescent="0.2">
      <c r="A1184"/>
      <c r="B1184"/>
      <c r="C1184"/>
      <c r="D1184"/>
      <c r="E1184"/>
      <c r="F1184"/>
      <c r="G1184"/>
      <c r="H1184"/>
      <c r="I1184"/>
      <c r="J1184"/>
    </row>
    <row r="1185" spans="1:10" ht="16" x14ac:dyDescent="0.2">
      <c r="A1185"/>
      <c r="B1185"/>
      <c r="C1185"/>
      <c r="D1185"/>
      <c r="E1185"/>
      <c r="F1185"/>
      <c r="G1185"/>
      <c r="H1185"/>
      <c r="I1185"/>
      <c r="J1185"/>
    </row>
    <row r="1186" spans="1:10" ht="16" x14ac:dyDescent="0.2">
      <c r="A1186"/>
      <c r="B1186"/>
      <c r="C1186"/>
      <c r="D1186"/>
      <c r="E1186"/>
      <c r="F1186"/>
      <c r="G1186"/>
      <c r="H1186"/>
      <c r="I1186"/>
      <c r="J1186"/>
    </row>
    <row r="1187" spans="1:10" ht="16" x14ac:dyDescent="0.2">
      <c r="A1187"/>
      <c r="B1187"/>
      <c r="C1187"/>
      <c r="D1187"/>
      <c r="E1187"/>
      <c r="F1187"/>
      <c r="G1187"/>
      <c r="H1187"/>
      <c r="I1187"/>
      <c r="J1187"/>
    </row>
    <row r="1188" spans="1:10" ht="16" x14ac:dyDescent="0.2">
      <c r="A1188"/>
      <c r="B1188"/>
      <c r="C1188"/>
      <c r="D1188"/>
      <c r="E1188"/>
      <c r="F1188"/>
      <c r="G1188"/>
      <c r="H1188"/>
      <c r="I1188"/>
      <c r="J1188"/>
    </row>
    <row r="1189" spans="1:10" ht="16" x14ac:dyDescent="0.2">
      <c r="A1189"/>
      <c r="B1189"/>
      <c r="C1189"/>
      <c r="D1189"/>
      <c r="E1189"/>
      <c r="F1189"/>
      <c r="G1189"/>
      <c r="H1189"/>
      <c r="I1189"/>
      <c r="J1189"/>
    </row>
    <row r="1190" spans="1:10" ht="16" x14ac:dyDescent="0.2">
      <c r="A1190"/>
      <c r="B1190"/>
      <c r="C1190"/>
      <c r="D1190"/>
      <c r="E1190"/>
      <c r="F1190"/>
      <c r="G1190"/>
      <c r="H1190"/>
      <c r="I1190"/>
      <c r="J1190"/>
    </row>
    <row r="1191" spans="1:10" ht="16" x14ac:dyDescent="0.2">
      <c r="A1191"/>
      <c r="B1191"/>
      <c r="C1191"/>
      <c r="D1191"/>
      <c r="E1191"/>
      <c r="F1191"/>
      <c r="G1191"/>
      <c r="H1191"/>
      <c r="I1191"/>
      <c r="J1191"/>
    </row>
    <row r="1192" spans="1:10" ht="16" x14ac:dyDescent="0.2">
      <c r="A1192"/>
      <c r="B1192"/>
      <c r="C1192"/>
      <c r="D1192"/>
      <c r="E1192"/>
      <c r="F1192"/>
      <c r="G1192"/>
      <c r="H1192"/>
      <c r="I1192"/>
      <c r="J1192"/>
    </row>
    <row r="1193" spans="1:10" ht="16" x14ac:dyDescent="0.2">
      <c r="A1193"/>
      <c r="B1193"/>
      <c r="C1193"/>
      <c r="D1193"/>
      <c r="E1193"/>
      <c r="F1193"/>
      <c r="G1193"/>
      <c r="H1193"/>
      <c r="I1193"/>
      <c r="J1193"/>
    </row>
    <row r="1194" spans="1:10" ht="16" x14ac:dyDescent="0.2">
      <c r="A1194"/>
      <c r="B1194"/>
      <c r="C1194"/>
      <c r="D1194"/>
      <c r="E1194"/>
      <c r="F1194"/>
      <c r="G1194"/>
      <c r="H1194"/>
      <c r="I1194"/>
      <c r="J1194"/>
    </row>
    <row r="1195" spans="1:10" ht="16" x14ac:dyDescent="0.2">
      <c r="A1195"/>
      <c r="B1195"/>
      <c r="C1195"/>
      <c r="D1195"/>
      <c r="E1195"/>
      <c r="F1195"/>
      <c r="G1195"/>
      <c r="H1195"/>
      <c r="I1195"/>
      <c r="J1195"/>
    </row>
    <row r="1196" spans="1:10" ht="16" x14ac:dyDescent="0.2">
      <c r="A1196"/>
      <c r="B1196"/>
      <c r="C1196"/>
      <c r="D1196"/>
      <c r="E1196"/>
      <c r="F1196"/>
      <c r="G1196"/>
      <c r="H1196"/>
      <c r="I1196"/>
      <c r="J1196"/>
    </row>
    <row r="1197" spans="1:10" ht="16" x14ac:dyDescent="0.2">
      <c r="A1197"/>
      <c r="B1197"/>
      <c r="C1197"/>
      <c r="D1197"/>
      <c r="E1197"/>
      <c r="F1197"/>
      <c r="G1197"/>
      <c r="H1197"/>
      <c r="I1197"/>
      <c r="J1197"/>
    </row>
    <row r="1198" spans="1:10" ht="16" x14ac:dyDescent="0.2">
      <c r="A1198"/>
      <c r="B1198"/>
      <c r="C1198"/>
      <c r="D1198"/>
      <c r="E1198"/>
      <c r="F1198"/>
      <c r="G1198"/>
      <c r="H1198"/>
      <c r="I1198"/>
      <c r="J1198"/>
    </row>
    <row r="1199" spans="1:10" ht="16" x14ac:dyDescent="0.2">
      <c r="A1199"/>
      <c r="B1199"/>
      <c r="C1199"/>
      <c r="D1199"/>
      <c r="E1199"/>
      <c r="F1199"/>
      <c r="G1199"/>
      <c r="H1199"/>
      <c r="I1199"/>
      <c r="J1199"/>
    </row>
    <row r="1200" spans="1:10" ht="16" x14ac:dyDescent="0.2">
      <c r="A1200"/>
      <c r="B1200"/>
      <c r="C1200"/>
      <c r="D1200"/>
      <c r="E1200"/>
      <c r="F1200"/>
      <c r="G1200"/>
      <c r="H1200"/>
      <c r="I1200"/>
      <c r="J1200"/>
    </row>
    <row r="1201" spans="1:10" ht="16" x14ac:dyDescent="0.2">
      <c r="A1201"/>
      <c r="B1201"/>
      <c r="C1201"/>
      <c r="D1201"/>
      <c r="E1201"/>
      <c r="F1201"/>
      <c r="G1201"/>
      <c r="H1201"/>
      <c r="I1201"/>
      <c r="J1201"/>
    </row>
    <row r="1202" spans="1:10" ht="16" x14ac:dyDescent="0.2">
      <c r="A1202"/>
      <c r="B1202"/>
      <c r="C1202"/>
      <c r="D1202"/>
      <c r="E1202"/>
      <c r="F1202"/>
      <c r="G1202"/>
      <c r="H1202"/>
      <c r="I1202"/>
      <c r="J1202"/>
    </row>
    <row r="1203" spans="1:10" ht="16" x14ac:dyDescent="0.2">
      <c r="A1203"/>
      <c r="B1203"/>
      <c r="C1203"/>
      <c r="D1203"/>
      <c r="E1203"/>
      <c r="F1203"/>
      <c r="G1203"/>
      <c r="H1203"/>
      <c r="I1203"/>
      <c r="J1203"/>
    </row>
    <row r="1204" spans="1:10" ht="16" x14ac:dyDescent="0.2">
      <c r="A1204"/>
      <c r="B1204"/>
      <c r="C1204"/>
      <c r="D1204"/>
      <c r="E1204"/>
      <c r="F1204"/>
      <c r="G1204"/>
      <c r="H1204"/>
      <c r="I1204"/>
      <c r="J1204"/>
    </row>
    <row r="1205" spans="1:10" ht="16" x14ac:dyDescent="0.2">
      <c r="A1205"/>
      <c r="B1205"/>
      <c r="C1205"/>
      <c r="D1205"/>
      <c r="E1205"/>
      <c r="F1205"/>
      <c r="G1205"/>
      <c r="H1205"/>
      <c r="I1205"/>
      <c r="J1205"/>
    </row>
    <row r="1206" spans="1:10" ht="16" x14ac:dyDescent="0.2">
      <c r="A1206"/>
      <c r="B1206"/>
      <c r="C1206"/>
      <c r="D1206"/>
      <c r="E1206"/>
      <c r="F1206"/>
      <c r="G1206"/>
      <c r="H1206"/>
      <c r="I1206"/>
      <c r="J1206"/>
    </row>
    <row r="1207" spans="1:10" ht="16" x14ac:dyDescent="0.2">
      <c r="A1207"/>
      <c r="B1207"/>
      <c r="C1207"/>
      <c r="D1207"/>
      <c r="E1207"/>
      <c r="F1207"/>
      <c r="G1207"/>
      <c r="H1207"/>
      <c r="I1207"/>
      <c r="J1207"/>
    </row>
    <row r="1208" spans="1:10" ht="16" x14ac:dyDescent="0.2">
      <c r="A1208"/>
      <c r="B1208"/>
      <c r="C1208"/>
      <c r="D1208"/>
      <c r="E1208"/>
      <c r="F1208"/>
      <c r="G1208"/>
      <c r="H1208"/>
      <c r="I1208"/>
      <c r="J1208"/>
    </row>
    <row r="1209" spans="1:10" ht="16" x14ac:dyDescent="0.2">
      <c r="A1209"/>
      <c r="B1209"/>
      <c r="C1209"/>
      <c r="D1209"/>
      <c r="E1209"/>
      <c r="F1209"/>
      <c r="G1209"/>
      <c r="H1209"/>
      <c r="I1209"/>
      <c r="J1209"/>
    </row>
    <row r="1210" spans="1:10" ht="16" x14ac:dyDescent="0.2">
      <c r="A1210"/>
      <c r="B1210"/>
      <c r="C1210"/>
      <c r="D1210"/>
      <c r="E1210"/>
      <c r="F1210"/>
      <c r="G1210"/>
      <c r="H1210"/>
      <c r="I1210"/>
      <c r="J1210"/>
    </row>
    <row r="1211" spans="1:10" ht="16" x14ac:dyDescent="0.2">
      <c r="A1211"/>
      <c r="B1211"/>
      <c r="C1211"/>
      <c r="D1211"/>
      <c r="E1211"/>
      <c r="F1211"/>
      <c r="G1211"/>
      <c r="H1211"/>
      <c r="I1211"/>
      <c r="J1211"/>
    </row>
    <row r="1212" spans="1:10" ht="16" x14ac:dyDescent="0.2">
      <c r="A1212"/>
      <c r="B1212"/>
      <c r="C1212"/>
      <c r="D1212"/>
      <c r="E1212"/>
      <c r="F1212"/>
      <c r="G1212"/>
      <c r="H1212"/>
      <c r="I1212"/>
      <c r="J1212"/>
    </row>
    <row r="1213" spans="1:10" ht="16" x14ac:dyDescent="0.2">
      <c r="A1213"/>
      <c r="B1213"/>
      <c r="C1213"/>
      <c r="D1213"/>
      <c r="E1213"/>
      <c r="F1213"/>
      <c r="G1213"/>
      <c r="H1213"/>
      <c r="I1213"/>
      <c r="J1213"/>
    </row>
    <row r="1214" spans="1:10" ht="16" x14ac:dyDescent="0.2">
      <c r="A1214"/>
      <c r="B1214"/>
      <c r="C1214"/>
      <c r="D1214"/>
      <c r="E1214"/>
      <c r="F1214"/>
      <c r="G1214"/>
      <c r="H1214"/>
      <c r="I1214"/>
      <c r="J1214"/>
    </row>
    <row r="1215" spans="1:10" ht="16" x14ac:dyDescent="0.2">
      <c r="A1215"/>
      <c r="B1215"/>
      <c r="C1215"/>
      <c r="D1215"/>
      <c r="E1215"/>
      <c r="F1215"/>
      <c r="G1215"/>
      <c r="H1215"/>
      <c r="I1215"/>
      <c r="J1215"/>
    </row>
    <row r="1216" spans="1:10" ht="16" x14ac:dyDescent="0.2">
      <c r="A1216"/>
      <c r="B1216"/>
      <c r="C1216"/>
      <c r="D1216"/>
      <c r="E1216"/>
      <c r="F1216"/>
      <c r="G1216"/>
      <c r="H1216"/>
      <c r="I1216"/>
      <c r="J1216"/>
    </row>
    <row r="1217" spans="1:10" ht="16" x14ac:dyDescent="0.2">
      <c r="A1217"/>
      <c r="B1217"/>
      <c r="C1217"/>
      <c r="D1217"/>
      <c r="E1217"/>
      <c r="F1217"/>
      <c r="G1217"/>
      <c r="H1217"/>
      <c r="I1217"/>
      <c r="J1217"/>
    </row>
    <row r="1218" spans="1:10" ht="16" x14ac:dyDescent="0.2">
      <c r="A1218"/>
      <c r="B1218"/>
      <c r="C1218"/>
      <c r="D1218"/>
      <c r="E1218"/>
      <c r="F1218"/>
      <c r="G1218"/>
      <c r="H1218"/>
      <c r="I1218"/>
      <c r="J1218"/>
    </row>
    <row r="1219" spans="1:10" ht="16" x14ac:dyDescent="0.2">
      <c r="A1219"/>
      <c r="B1219"/>
      <c r="C1219"/>
      <c r="D1219"/>
      <c r="E1219"/>
      <c r="F1219"/>
      <c r="G1219"/>
      <c r="H1219"/>
      <c r="I1219"/>
      <c r="J1219"/>
    </row>
    <row r="1220" spans="1:10" ht="16" x14ac:dyDescent="0.2">
      <c r="A1220"/>
      <c r="B1220"/>
      <c r="C1220"/>
      <c r="D1220"/>
      <c r="E1220"/>
      <c r="F1220"/>
      <c r="G1220"/>
      <c r="H1220"/>
      <c r="I1220"/>
      <c r="J1220"/>
    </row>
    <row r="1221" spans="1:10" ht="16" x14ac:dyDescent="0.2">
      <c r="A1221"/>
      <c r="B1221"/>
      <c r="C1221"/>
      <c r="D1221"/>
      <c r="E1221"/>
      <c r="F1221"/>
      <c r="G1221"/>
      <c r="H1221"/>
      <c r="I1221"/>
      <c r="J1221"/>
    </row>
    <row r="1222" spans="1:10" ht="16" x14ac:dyDescent="0.2">
      <c r="A1222"/>
      <c r="B1222"/>
      <c r="C1222"/>
      <c r="D1222"/>
      <c r="E1222"/>
      <c r="F1222"/>
      <c r="G1222"/>
      <c r="H1222"/>
      <c r="I1222"/>
      <c r="J1222"/>
    </row>
    <row r="1223" spans="1:10" ht="16" x14ac:dyDescent="0.2">
      <c r="A1223"/>
      <c r="B1223"/>
      <c r="C1223"/>
      <c r="D1223"/>
      <c r="E1223"/>
      <c r="F1223"/>
      <c r="G1223"/>
      <c r="H1223"/>
      <c r="I1223"/>
      <c r="J1223"/>
    </row>
    <row r="1224" spans="1:10" ht="16" x14ac:dyDescent="0.2">
      <c r="A1224"/>
      <c r="B1224"/>
      <c r="C1224"/>
      <c r="D1224"/>
      <c r="E1224"/>
      <c r="F1224"/>
      <c r="G1224"/>
      <c r="H1224"/>
      <c r="I1224"/>
      <c r="J1224"/>
    </row>
    <row r="1225" spans="1:10" ht="16" x14ac:dyDescent="0.2">
      <c r="A1225"/>
      <c r="B1225"/>
      <c r="C1225"/>
      <c r="D1225"/>
      <c r="E1225"/>
      <c r="F1225"/>
      <c r="G1225"/>
      <c r="H1225"/>
      <c r="I1225"/>
      <c r="J1225"/>
    </row>
    <row r="1226" spans="1:10" ht="16" x14ac:dyDescent="0.2">
      <c r="A1226"/>
      <c r="B1226"/>
      <c r="C1226"/>
      <c r="D1226"/>
      <c r="E1226"/>
      <c r="F1226"/>
      <c r="G1226"/>
      <c r="H1226"/>
      <c r="I1226"/>
      <c r="J1226"/>
    </row>
    <row r="1227" spans="1:10" ht="16" x14ac:dyDescent="0.2">
      <c r="A1227"/>
      <c r="B1227"/>
      <c r="C1227"/>
      <c r="D1227"/>
      <c r="E1227"/>
      <c r="F1227"/>
      <c r="G1227"/>
      <c r="H1227"/>
      <c r="I1227"/>
      <c r="J1227"/>
    </row>
    <row r="1228" spans="1:10" ht="16" x14ac:dyDescent="0.2">
      <c r="A1228"/>
      <c r="B1228"/>
      <c r="C1228"/>
      <c r="D1228"/>
      <c r="E1228"/>
      <c r="F1228"/>
      <c r="G1228"/>
      <c r="H1228"/>
      <c r="I1228"/>
      <c r="J1228"/>
    </row>
    <row r="1229" spans="1:10" ht="16" x14ac:dyDescent="0.2">
      <c r="A1229"/>
      <c r="B1229"/>
      <c r="C1229"/>
      <c r="D1229"/>
      <c r="E1229"/>
      <c r="F1229"/>
      <c r="G1229"/>
      <c r="H1229"/>
      <c r="I1229"/>
      <c r="J1229"/>
    </row>
    <row r="1230" spans="1:10" ht="16" x14ac:dyDescent="0.2">
      <c r="A1230"/>
      <c r="B1230"/>
      <c r="C1230"/>
      <c r="D1230"/>
      <c r="E1230"/>
      <c r="F1230"/>
      <c r="G1230"/>
      <c r="H1230"/>
      <c r="I1230"/>
      <c r="J1230"/>
    </row>
    <row r="1231" spans="1:10" ht="16" x14ac:dyDescent="0.2">
      <c r="A1231"/>
      <c r="B1231"/>
      <c r="C1231"/>
      <c r="D1231"/>
      <c r="E1231"/>
      <c r="F1231"/>
      <c r="G1231"/>
      <c r="H1231"/>
      <c r="I1231"/>
      <c r="J1231"/>
    </row>
    <row r="1232" spans="1:10" ht="16" x14ac:dyDescent="0.2">
      <c r="A1232"/>
      <c r="B1232"/>
      <c r="C1232"/>
      <c r="D1232"/>
      <c r="E1232"/>
      <c r="F1232"/>
      <c r="G1232"/>
      <c r="H1232"/>
      <c r="I1232"/>
      <c r="J1232"/>
    </row>
    <row r="1233" spans="1:10" ht="16" x14ac:dyDescent="0.2">
      <c r="A1233"/>
      <c r="B1233"/>
      <c r="C1233"/>
      <c r="D1233"/>
      <c r="E1233"/>
      <c r="F1233"/>
      <c r="G1233"/>
      <c r="H1233"/>
      <c r="I1233"/>
      <c r="J1233"/>
    </row>
    <row r="1234" spans="1:10" ht="16" x14ac:dyDescent="0.2">
      <c r="A1234"/>
      <c r="B1234"/>
      <c r="C1234"/>
      <c r="D1234"/>
      <c r="E1234"/>
      <c r="F1234"/>
      <c r="G1234"/>
      <c r="H1234"/>
      <c r="I1234"/>
      <c r="J1234"/>
    </row>
    <row r="1235" spans="1:10" ht="16" x14ac:dyDescent="0.2">
      <c r="A1235"/>
      <c r="B1235"/>
      <c r="C1235"/>
      <c r="D1235"/>
      <c r="E1235"/>
      <c r="F1235"/>
      <c r="G1235"/>
      <c r="H1235"/>
      <c r="I1235"/>
      <c r="J1235"/>
    </row>
    <row r="1236" spans="1:10" ht="16" x14ac:dyDescent="0.2">
      <c r="A1236"/>
      <c r="B1236"/>
      <c r="C1236"/>
      <c r="D1236"/>
      <c r="E1236"/>
      <c r="F1236"/>
      <c r="G1236"/>
      <c r="H1236"/>
      <c r="I1236"/>
      <c r="J1236"/>
    </row>
    <row r="1237" spans="1:10" ht="16" x14ac:dyDescent="0.2">
      <c r="A1237"/>
      <c r="B1237"/>
      <c r="C1237"/>
      <c r="D1237"/>
      <c r="E1237"/>
      <c r="F1237"/>
      <c r="G1237"/>
      <c r="H1237"/>
      <c r="I1237"/>
      <c r="J1237"/>
    </row>
    <row r="1238" spans="1:10" ht="16" x14ac:dyDescent="0.2">
      <c r="A1238"/>
      <c r="B1238"/>
      <c r="C1238"/>
      <c r="D1238"/>
      <c r="E1238"/>
      <c r="F1238"/>
      <c r="G1238"/>
      <c r="H1238"/>
      <c r="I1238"/>
      <c r="J1238"/>
    </row>
    <row r="1239" spans="1:10" ht="16" x14ac:dyDescent="0.2">
      <c r="A1239"/>
      <c r="B1239"/>
      <c r="C1239"/>
      <c r="D1239"/>
      <c r="E1239"/>
      <c r="F1239"/>
      <c r="G1239"/>
      <c r="H1239"/>
      <c r="I1239"/>
      <c r="J1239"/>
    </row>
    <row r="1240" spans="1:10" ht="16" x14ac:dyDescent="0.2">
      <c r="A1240"/>
      <c r="B1240"/>
      <c r="C1240"/>
      <c r="D1240"/>
      <c r="E1240"/>
      <c r="F1240"/>
      <c r="G1240"/>
      <c r="H1240"/>
      <c r="I1240"/>
      <c r="J1240"/>
    </row>
    <row r="1241" spans="1:10" ht="16" x14ac:dyDescent="0.2">
      <c r="A1241"/>
      <c r="B1241"/>
      <c r="C1241"/>
      <c r="D1241"/>
      <c r="E1241"/>
      <c r="F1241"/>
      <c r="G1241"/>
      <c r="H1241"/>
      <c r="I1241"/>
      <c r="J1241"/>
    </row>
    <row r="1242" spans="1:10" ht="16" x14ac:dyDescent="0.2">
      <c r="A1242"/>
      <c r="B1242"/>
      <c r="C1242"/>
      <c r="D1242"/>
      <c r="E1242"/>
      <c r="F1242"/>
      <c r="G1242"/>
      <c r="H1242"/>
      <c r="I1242"/>
      <c r="J1242"/>
    </row>
    <row r="1243" spans="1:10" ht="16" x14ac:dyDescent="0.2">
      <c r="A1243"/>
      <c r="B1243"/>
      <c r="C1243"/>
      <c r="D1243"/>
      <c r="E1243"/>
      <c r="F1243"/>
      <c r="G1243"/>
      <c r="H1243"/>
      <c r="I1243"/>
      <c r="J1243"/>
    </row>
    <row r="1244" spans="1:10" ht="16" x14ac:dyDescent="0.2">
      <c r="A1244"/>
      <c r="B1244"/>
      <c r="C1244"/>
      <c r="D1244"/>
      <c r="E1244"/>
      <c r="F1244"/>
      <c r="G1244"/>
      <c r="H1244"/>
      <c r="I1244"/>
      <c r="J1244"/>
    </row>
    <row r="1245" spans="1:10" ht="16" x14ac:dyDescent="0.2">
      <c r="A1245"/>
      <c r="B1245"/>
      <c r="C1245"/>
      <c r="D1245"/>
      <c r="E1245"/>
      <c r="F1245"/>
      <c r="G1245"/>
      <c r="H1245"/>
      <c r="I1245"/>
      <c r="J1245"/>
    </row>
    <row r="1246" spans="1:10" ht="16" x14ac:dyDescent="0.2">
      <c r="A1246"/>
      <c r="B1246"/>
      <c r="C1246"/>
      <c r="D1246"/>
      <c r="E1246"/>
      <c r="F1246"/>
      <c r="G1246"/>
      <c r="H1246"/>
      <c r="I1246"/>
      <c r="J1246"/>
    </row>
    <row r="1247" spans="1:10" ht="16" x14ac:dyDescent="0.2">
      <c r="A1247"/>
      <c r="B1247"/>
      <c r="C1247"/>
      <c r="D1247"/>
      <c r="E1247"/>
      <c r="F1247"/>
      <c r="G1247"/>
      <c r="H1247"/>
      <c r="I1247"/>
      <c r="J1247"/>
    </row>
    <row r="1248" spans="1:10" ht="16" x14ac:dyDescent="0.2">
      <c r="A1248"/>
      <c r="B1248"/>
      <c r="C1248"/>
      <c r="D1248"/>
      <c r="E1248"/>
      <c r="F1248"/>
      <c r="G1248"/>
      <c r="H1248"/>
      <c r="I1248"/>
      <c r="J1248"/>
    </row>
    <row r="1249" spans="1:10" ht="16" x14ac:dyDescent="0.2">
      <c r="A1249"/>
      <c r="B1249"/>
      <c r="C1249"/>
      <c r="D1249"/>
      <c r="E1249"/>
      <c r="F1249"/>
      <c r="G1249"/>
      <c r="H1249"/>
      <c r="I1249"/>
      <c r="J1249"/>
    </row>
    <row r="1250" spans="1:10" ht="16" x14ac:dyDescent="0.2">
      <c r="A1250"/>
      <c r="B1250"/>
      <c r="C1250"/>
      <c r="D1250"/>
      <c r="E1250"/>
      <c r="F1250"/>
      <c r="G1250"/>
      <c r="H1250"/>
      <c r="I1250"/>
      <c r="J1250"/>
    </row>
    <row r="1251" spans="1:10" ht="16" x14ac:dyDescent="0.2">
      <c r="A1251"/>
      <c r="B1251"/>
      <c r="C1251"/>
      <c r="D1251"/>
      <c r="E1251"/>
      <c r="F1251"/>
      <c r="G1251"/>
      <c r="H1251"/>
      <c r="I1251"/>
      <c r="J1251"/>
    </row>
    <row r="1252" spans="1:10" ht="16" x14ac:dyDescent="0.2">
      <c r="A1252"/>
      <c r="B1252"/>
      <c r="C1252"/>
      <c r="D1252"/>
      <c r="E1252"/>
      <c r="F1252"/>
      <c r="G1252"/>
      <c r="H1252"/>
      <c r="I1252"/>
      <c r="J1252"/>
    </row>
    <row r="1253" spans="1:10" ht="16" x14ac:dyDescent="0.2">
      <c r="A1253"/>
      <c r="B1253"/>
      <c r="C1253"/>
      <c r="D1253"/>
      <c r="E1253"/>
      <c r="F1253"/>
      <c r="G1253"/>
      <c r="H1253"/>
      <c r="I1253"/>
      <c r="J1253"/>
    </row>
    <row r="1254" spans="1:10" ht="16" x14ac:dyDescent="0.2">
      <c r="A1254"/>
      <c r="B1254"/>
      <c r="C1254"/>
      <c r="D1254"/>
      <c r="E1254"/>
      <c r="F1254"/>
      <c r="G1254"/>
      <c r="H1254"/>
      <c r="I1254"/>
      <c r="J1254"/>
    </row>
    <row r="1255" spans="1:10" ht="16" x14ac:dyDescent="0.2">
      <c r="A1255"/>
      <c r="B1255"/>
      <c r="C1255"/>
      <c r="D1255"/>
      <c r="E1255"/>
      <c r="F1255"/>
      <c r="G1255"/>
      <c r="H1255"/>
      <c r="I1255"/>
      <c r="J1255"/>
    </row>
    <row r="1256" spans="1:10" ht="16" x14ac:dyDescent="0.2">
      <c r="A1256"/>
      <c r="B1256"/>
      <c r="C1256"/>
      <c r="D1256"/>
      <c r="E1256"/>
      <c r="F1256"/>
      <c r="G1256"/>
      <c r="H1256"/>
      <c r="I1256"/>
      <c r="J1256"/>
    </row>
    <row r="1257" spans="1:10" ht="16" x14ac:dyDescent="0.2">
      <c r="A1257"/>
      <c r="B1257"/>
      <c r="C1257"/>
      <c r="D1257"/>
      <c r="E1257"/>
      <c r="F1257"/>
      <c r="G1257"/>
      <c r="H1257"/>
      <c r="I1257"/>
      <c r="J1257"/>
    </row>
    <row r="1258" spans="1:10" ht="16" x14ac:dyDescent="0.2">
      <c r="A1258"/>
      <c r="B1258"/>
      <c r="C1258"/>
      <c r="D1258"/>
      <c r="E1258"/>
      <c r="F1258"/>
      <c r="G1258"/>
      <c r="H1258"/>
      <c r="I1258"/>
      <c r="J1258"/>
    </row>
    <row r="1259" spans="1:10" ht="16" x14ac:dyDescent="0.2">
      <c r="A1259"/>
      <c r="B1259"/>
      <c r="C1259"/>
      <c r="D1259"/>
      <c r="E1259"/>
      <c r="F1259"/>
      <c r="G1259"/>
      <c r="H1259"/>
      <c r="I1259"/>
      <c r="J1259"/>
    </row>
    <row r="1260" spans="1:10" ht="16" x14ac:dyDescent="0.2">
      <c r="A1260"/>
      <c r="B1260"/>
      <c r="C1260"/>
      <c r="D1260"/>
      <c r="E1260"/>
      <c r="F1260"/>
      <c r="G1260"/>
      <c r="H1260"/>
      <c r="I1260"/>
      <c r="J1260"/>
    </row>
    <row r="1261" spans="1:10" ht="16" x14ac:dyDescent="0.2">
      <c r="A1261"/>
      <c r="B1261"/>
      <c r="C1261"/>
      <c r="D1261"/>
      <c r="E1261"/>
      <c r="F1261"/>
      <c r="G1261"/>
      <c r="H1261"/>
      <c r="I1261"/>
      <c r="J1261"/>
    </row>
    <row r="1262" spans="1:10" ht="16" x14ac:dyDescent="0.2">
      <c r="A1262"/>
      <c r="B1262"/>
      <c r="C1262"/>
      <c r="D1262"/>
      <c r="E1262"/>
      <c r="F1262"/>
      <c r="G1262"/>
      <c r="H1262"/>
      <c r="I1262"/>
      <c r="J1262"/>
    </row>
    <row r="1263" spans="1:10" ht="16" x14ac:dyDescent="0.2">
      <c r="A1263"/>
      <c r="B1263"/>
      <c r="C1263"/>
      <c r="D1263"/>
      <c r="E1263"/>
      <c r="F1263"/>
      <c r="G1263"/>
      <c r="H1263"/>
      <c r="I1263"/>
      <c r="J1263"/>
    </row>
    <row r="1264" spans="1:10" ht="16" x14ac:dyDescent="0.2">
      <c r="A1264"/>
      <c r="B1264"/>
      <c r="C1264"/>
      <c r="D1264"/>
      <c r="E1264"/>
      <c r="F1264"/>
      <c r="G1264"/>
      <c r="H1264"/>
      <c r="I1264"/>
      <c r="J1264"/>
    </row>
    <row r="1265" spans="1:10" ht="16" x14ac:dyDescent="0.2">
      <c r="A1265"/>
      <c r="B1265"/>
      <c r="C1265"/>
      <c r="D1265"/>
      <c r="E1265"/>
      <c r="F1265"/>
      <c r="G1265"/>
      <c r="H1265"/>
      <c r="I1265"/>
      <c r="J1265"/>
    </row>
    <row r="1266" spans="1:10" ht="16" x14ac:dyDescent="0.2">
      <c r="A1266"/>
      <c r="B1266"/>
      <c r="C1266"/>
      <c r="D1266"/>
      <c r="E1266"/>
      <c r="F1266"/>
      <c r="G1266"/>
      <c r="H1266"/>
      <c r="I1266"/>
      <c r="J1266"/>
    </row>
    <row r="1267" spans="1:10" ht="16" x14ac:dyDescent="0.2">
      <c r="A1267"/>
      <c r="B1267"/>
      <c r="C1267"/>
      <c r="D1267"/>
      <c r="E1267"/>
      <c r="F1267"/>
      <c r="G1267"/>
      <c r="H1267"/>
      <c r="I1267"/>
      <c r="J1267"/>
    </row>
    <row r="1268" spans="1:10" ht="16" x14ac:dyDescent="0.2">
      <c r="A1268"/>
      <c r="B1268"/>
      <c r="C1268"/>
      <c r="D1268"/>
      <c r="E1268"/>
      <c r="F1268"/>
      <c r="G1268"/>
      <c r="H1268"/>
      <c r="I1268"/>
      <c r="J1268"/>
    </row>
    <row r="1269" spans="1:10" ht="16" x14ac:dyDescent="0.2">
      <c r="A1269"/>
      <c r="B1269"/>
      <c r="C1269"/>
      <c r="D1269"/>
      <c r="E1269"/>
      <c r="F1269"/>
      <c r="G1269"/>
      <c r="H1269"/>
      <c r="I1269"/>
      <c r="J1269"/>
    </row>
    <row r="1270" spans="1:10" ht="16" x14ac:dyDescent="0.2">
      <c r="A1270"/>
      <c r="B1270"/>
      <c r="C1270"/>
      <c r="D1270"/>
      <c r="E1270"/>
      <c r="F1270"/>
      <c r="G1270"/>
      <c r="H1270"/>
      <c r="I1270"/>
      <c r="J1270"/>
    </row>
    <row r="1271" spans="1:10" ht="16" x14ac:dyDescent="0.2">
      <c r="A1271"/>
      <c r="B1271"/>
      <c r="C1271"/>
      <c r="D1271"/>
      <c r="E1271"/>
      <c r="F1271"/>
      <c r="G1271"/>
      <c r="H1271"/>
      <c r="I1271"/>
      <c r="J1271"/>
    </row>
    <row r="1272" spans="1:10" ht="16" x14ac:dyDescent="0.2">
      <c r="A1272"/>
      <c r="B1272"/>
      <c r="C1272"/>
      <c r="D1272"/>
      <c r="E1272"/>
      <c r="F1272"/>
      <c r="G1272"/>
      <c r="H1272"/>
      <c r="I1272"/>
      <c r="J1272"/>
    </row>
    <row r="1273" spans="1:10" ht="16" x14ac:dyDescent="0.2">
      <c r="A1273"/>
      <c r="B1273"/>
      <c r="C1273"/>
      <c r="D1273"/>
      <c r="E1273"/>
      <c r="F1273"/>
      <c r="G1273"/>
      <c r="H1273"/>
      <c r="I1273"/>
      <c r="J1273"/>
    </row>
    <row r="1274" spans="1:10" ht="16" x14ac:dyDescent="0.2">
      <c r="A1274"/>
      <c r="B1274"/>
      <c r="C1274"/>
      <c r="D1274"/>
      <c r="E1274"/>
      <c r="F1274"/>
      <c r="G1274"/>
      <c r="H1274"/>
      <c r="I1274"/>
      <c r="J1274"/>
    </row>
    <row r="1275" spans="1:10" ht="16" x14ac:dyDescent="0.2">
      <c r="A1275"/>
      <c r="B1275"/>
      <c r="C1275"/>
      <c r="D1275"/>
      <c r="E1275"/>
      <c r="F1275"/>
      <c r="G1275"/>
      <c r="H1275"/>
      <c r="I1275"/>
      <c r="J1275"/>
    </row>
    <row r="1276" spans="1:10" ht="16" x14ac:dyDescent="0.2">
      <c r="A1276"/>
      <c r="B1276"/>
      <c r="C1276"/>
      <c r="D1276"/>
      <c r="E1276"/>
      <c r="F1276"/>
      <c r="G1276"/>
      <c r="H1276"/>
      <c r="I1276"/>
      <c r="J1276"/>
    </row>
    <row r="1277" spans="1:10" ht="16" x14ac:dyDescent="0.2">
      <c r="A1277"/>
      <c r="B1277"/>
      <c r="C1277"/>
      <c r="D1277"/>
      <c r="E1277"/>
      <c r="F1277"/>
      <c r="G1277"/>
      <c r="H1277"/>
      <c r="I1277"/>
      <c r="J1277"/>
    </row>
    <row r="1278" spans="1:10" ht="16" x14ac:dyDescent="0.2">
      <c r="A1278"/>
      <c r="B1278"/>
      <c r="C1278"/>
      <c r="D1278"/>
      <c r="E1278"/>
      <c r="F1278"/>
      <c r="G1278"/>
      <c r="H1278"/>
      <c r="I1278"/>
      <c r="J1278"/>
    </row>
    <row r="1279" spans="1:10" ht="16" x14ac:dyDescent="0.2">
      <c r="A1279"/>
      <c r="B1279"/>
      <c r="C1279"/>
      <c r="D1279"/>
      <c r="E1279"/>
      <c r="F1279"/>
      <c r="G1279"/>
      <c r="H1279"/>
      <c r="I1279"/>
      <c r="J1279"/>
    </row>
    <row r="1280" spans="1:10" ht="16" x14ac:dyDescent="0.2">
      <c r="A1280"/>
      <c r="B1280"/>
      <c r="C1280"/>
      <c r="D1280"/>
      <c r="E1280"/>
      <c r="F1280"/>
      <c r="G1280"/>
      <c r="H1280"/>
      <c r="I1280"/>
      <c r="J1280"/>
    </row>
    <row r="1281" spans="1:10" ht="16" x14ac:dyDescent="0.2">
      <c r="A1281"/>
      <c r="B1281"/>
      <c r="C1281"/>
      <c r="D1281"/>
      <c r="E1281"/>
      <c r="F1281"/>
      <c r="G1281"/>
      <c r="H1281"/>
      <c r="I1281"/>
      <c r="J1281"/>
    </row>
    <row r="1282" spans="1:10" ht="16" x14ac:dyDescent="0.2">
      <c r="A1282"/>
      <c r="B1282"/>
      <c r="C1282"/>
      <c r="D1282"/>
      <c r="E1282"/>
      <c r="F1282"/>
      <c r="G1282"/>
      <c r="H1282"/>
      <c r="I1282"/>
      <c r="J1282"/>
    </row>
    <row r="1283" spans="1:10" ht="16" x14ac:dyDescent="0.2">
      <c r="A1283"/>
      <c r="B1283"/>
      <c r="C1283"/>
      <c r="D1283"/>
      <c r="E1283"/>
      <c r="F1283"/>
      <c r="G1283"/>
      <c r="H1283"/>
      <c r="I1283"/>
      <c r="J1283"/>
    </row>
    <row r="1284" spans="1:10" ht="16" x14ac:dyDescent="0.2">
      <c r="A1284"/>
      <c r="B1284"/>
      <c r="C1284"/>
      <c r="D1284"/>
      <c r="E1284"/>
      <c r="F1284"/>
      <c r="G1284"/>
      <c r="H1284"/>
      <c r="I1284"/>
      <c r="J1284"/>
    </row>
    <row r="1285" spans="1:10" ht="16" x14ac:dyDescent="0.2">
      <c r="A1285"/>
      <c r="B1285"/>
      <c r="C1285"/>
      <c r="D1285"/>
      <c r="E1285"/>
      <c r="F1285"/>
      <c r="G1285"/>
      <c r="H1285"/>
      <c r="I1285"/>
      <c r="J1285"/>
    </row>
    <row r="1286" spans="1:10" ht="16" x14ac:dyDescent="0.2">
      <c r="A1286"/>
      <c r="B1286"/>
      <c r="C1286"/>
      <c r="D1286"/>
      <c r="E1286"/>
      <c r="F1286"/>
      <c r="G1286"/>
      <c r="H1286"/>
      <c r="I1286"/>
      <c r="J1286"/>
    </row>
    <row r="1287" spans="1:10" ht="16" x14ac:dyDescent="0.2">
      <c r="A1287"/>
      <c r="B1287"/>
      <c r="C1287"/>
      <c r="D1287"/>
      <c r="E1287"/>
      <c r="F1287"/>
      <c r="G1287"/>
      <c r="H1287"/>
      <c r="I1287"/>
      <c r="J1287"/>
    </row>
    <row r="1288" spans="1:10" ht="16" x14ac:dyDescent="0.2">
      <c r="A1288"/>
      <c r="B1288"/>
      <c r="C1288"/>
      <c r="D1288"/>
      <c r="E1288"/>
      <c r="F1288"/>
      <c r="G1288"/>
      <c r="H1288"/>
      <c r="I1288"/>
      <c r="J1288"/>
    </row>
    <row r="1289" spans="1:10" ht="16" x14ac:dyDescent="0.2">
      <c r="A1289"/>
      <c r="B1289"/>
      <c r="C1289"/>
      <c r="D1289"/>
      <c r="E1289"/>
      <c r="F1289"/>
      <c r="G1289"/>
      <c r="H1289"/>
      <c r="I1289"/>
      <c r="J1289"/>
    </row>
    <row r="1290" spans="1:10" ht="16" x14ac:dyDescent="0.2">
      <c r="A1290"/>
      <c r="B1290"/>
      <c r="C1290"/>
      <c r="D1290"/>
      <c r="E1290"/>
      <c r="F1290"/>
      <c r="G1290"/>
      <c r="H1290"/>
      <c r="I1290"/>
      <c r="J1290"/>
    </row>
    <row r="1291" spans="1:10" ht="16" x14ac:dyDescent="0.2">
      <c r="A1291"/>
      <c r="B1291"/>
      <c r="C1291"/>
      <c r="D1291"/>
      <c r="E1291"/>
      <c r="F1291"/>
      <c r="G1291"/>
      <c r="H1291"/>
      <c r="I1291"/>
      <c r="J1291"/>
    </row>
    <row r="1292" spans="1:10" ht="16" x14ac:dyDescent="0.2">
      <c r="A1292"/>
      <c r="B1292"/>
      <c r="C1292"/>
      <c r="D1292"/>
      <c r="E1292"/>
      <c r="F1292"/>
      <c r="G1292"/>
      <c r="H1292"/>
      <c r="I1292"/>
      <c r="J1292"/>
    </row>
    <row r="1293" spans="1:10" ht="16" x14ac:dyDescent="0.2">
      <c r="A1293"/>
      <c r="B1293"/>
      <c r="C1293"/>
      <c r="D1293"/>
      <c r="E1293"/>
      <c r="F1293"/>
      <c r="G1293"/>
      <c r="H1293"/>
      <c r="I1293"/>
      <c r="J1293"/>
    </row>
    <row r="1294" spans="1:10" ht="16" x14ac:dyDescent="0.2">
      <c r="A1294"/>
      <c r="B1294"/>
      <c r="C1294"/>
      <c r="D1294"/>
      <c r="E1294"/>
      <c r="F1294"/>
      <c r="G1294"/>
      <c r="H1294"/>
      <c r="I1294"/>
      <c r="J1294"/>
    </row>
    <row r="1295" spans="1:10" ht="16" x14ac:dyDescent="0.2">
      <c r="A1295"/>
      <c r="B1295"/>
      <c r="C1295"/>
      <c r="D1295"/>
      <c r="E1295"/>
      <c r="F1295"/>
      <c r="G1295"/>
      <c r="H1295"/>
      <c r="I1295"/>
      <c r="J1295"/>
    </row>
    <row r="1296" spans="1:10" ht="16" x14ac:dyDescent="0.2">
      <c r="A1296"/>
      <c r="B1296"/>
      <c r="C1296"/>
      <c r="D1296"/>
      <c r="E1296"/>
      <c r="F1296"/>
      <c r="G1296"/>
      <c r="H1296"/>
      <c r="I1296"/>
      <c r="J1296"/>
    </row>
    <row r="1297" spans="1:10" ht="16" x14ac:dyDescent="0.2">
      <c r="A1297"/>
      <c r="B1297"/>
      <c r="C1297"/>
      <c r="D1297"/>
      <c r="E1297"/>
      <c r="F1297"/>
      <c r="G1297"/>
      <c r="H1297"/>
      <c r="I1297"/>
      <c r="J1297"/>
    </row>
    <row r="1298" spans="1:10" ht="16" x14ac:dyDescent="0.2">
      <c r="A1298"/>
      <c r="B1298"/>
      <c r="C1298"/>
      <c r="D1298"/>
      <c r="E1298"/>
      <c r="F1298"/>
      <c r="G1298"/>
      <c r="H1298"/>
      <c r="I1298"/>
      <c r="J1298"/>
    </row>
    <row r="1299" spans="1:10" ht="16" x14ac:dyDescent="0.2">
      <c r="A1299"/>
      <c r="B1299"/>
      <c r="C1299"/>
      <c r="D1299"/>
      <c r="E1299"/>
      <c r="F1299"/>
      <c r="G1299"/>
      <c r="H1299"/>
      <c r="I1299"/>
      <c r="J1299"/>
    </row>
    <row r="1300" spans="1:10" ht="16" x14ac:dyDescent="0.2">
      <c r="A1300"/>
      <c r="B1300"/>
      <c r="C1300"/>
      <c r="D1300"/>
      <c r="E1300"/>
      <c r="F1300"/>
      <c r="G1300"/>
      <c r="H1300"/>
      <c r="I1300"/>
      <c r="J1300"/>
    </row>
    <row r="1301" spans="1:10" ht="16" x14ac:dyDescent="0.2">
      <c r="A1301"/>
      <c r="B1301"/>
      <c r="C1301"/>
      <c r="D1301"/>
      <c r="E1301"/>
      <c r="F1301"/>
      <c r="G1301"/>
      <c r="H1301"/>
      <c r="I1301"/>
      <c r="J1301"/>
    </row>
    <row r="1302" spans="1:10" ht="16" x14ac:dyDescent="0.2">
      <c r="A1302"/>
      <c r="B1302"/>
      <c r="C1302"/>
      <c r="D1302"/>
      <c r="E1302"/>
      <c r="F1302"/>
      <c r="G1302"/>
      <c r="H1302"/>
      <c r="I1302"/>
      <c r="J1302"/>
    </row>
    <row r="1303" spans="1:10" ht="16" x14ac:dyDescent="0.2">
      <c r="A1303"/>
      <c r="B1303"/>
      <c r="C1303"/>
      <c r="D1303"/>
      <c r="E1303"/>
      <c r="F1303"/>
      <c r="G1303"/>
      <c r="H1303"/>
      <c r="I1303"/>
      <c r="J1303"/>
    </row>
    <row r="1304" spans="1:10" ht="16" x14ac:dyDescent="0.2">
      <c r="A1304"/>
      <c r="B1304"/>
      <c r="C1304"/>
      <c r="D1304"/>
      <c r="E1304"/>
      <c r="F1304"/>
      <c r="G1304"/>
      <c r="H1304"/>
      <c r="I1304"/>
      <c r="J1304"/>
    </row>
    <row r="1305" spans="1:10" ht="16" x14ac:dyDescent="0.2">
      <c r="A1305"/>
      <c r="B1305"/>
      <c r="C1305"/>
      <c r="D1305"/>
      <c r="E1305"/>
      <c r="F1305"/>
      <c r="G1305"/>
      <c r="H1305"/>
      <c r="I1305"/>
      <c r="J1305"/>
    </row>
    <row r="1306" spans="1:10" ht="16" x14ac:dyDescent="0.2">
      <c r="A1306"/>
      <c r="B1306"/>
      <c r="C1306"/>
      <c r="D1306"/>
      <c r="E1306"/>
      <c r="F1306"/>
      <c r="G1306"/>
      <c r="H1306"/>
      <c r="I1306"/>
      <c r="J1306"/>
    </row>
    <row r="1307" spans="1:10" ht="16" x14ac:dyDescent="0.2">
      <c r="A1307"/>
      <c r="B1307"/>
      <c r="C1307"/>
      <c r="D1307"/>
      <c r="E1307"/>
      <c r="F1307"/>
      <c r="G1307"/>
      <c r="H1307"/>
      <c r="I1307"/>
      <c r="J1307"/>
    </row>
    <row r="1308" spans="1:10" ht="16" x14ac:dyDescent="0.2">
      <c r="A1308"/>
      <c r="B1308"/>
      <c r="C1308"/>
      <c r="D1308"/>
      <c r="E1308"/>
      <c r="F1308"/>
      <c r="G1308"/>
      <c r="H1308"/>
      <c r="I1308"/>
      <c r="J1308"/>
    </row>
    <row r="1309" spans="1:10" ht="16" x14ac:dyDescent="0.2">
      <c r="A1309"/>
      <c r="B1309"/>
      <c r="C1309"/>
      <c r="D1309"/>
      <c r="E1309"/>
      <c r="F1309"/>
      <c r="G1309"/>
      <c r="H1309"/>
      <c r="I1309"/>
      <c r="J1309"/>
    </row>
    <row r="1310" spans="1:10" ht="16" x14ac:dyDescent="0.2">
      <c r="A1310"/>
      <c r="B1310"/>
      <c r="C1310"/>
      <c r="D1310"/>
      <c r="E1310"/>
      <c r="F1310"/>
      <c r="G1310"/>
      <c r="H1310"/>
      <c r="I1310"/>
      <c r="J1310"/>
    </row>
    <row r="1311" spans="1:10" ht="16" x14ac:dyDescent="0.2">
      <c r="A1311"/>
      <c r="B1311"/>
      <c r="C1311"/>
      <c r="D1311"/>
      <c r="E1311"/>
      <c r="F1311"/>
      <c r="G1311"/>
      <c r="H1311"/>
      <c r="I1311"/>
      <c r="J1311"/>
    </row>
    <row r="1312" spans="1:10" ht="16" x14ac:dyDescent="0.2">
      <c r="A1312"/>
      <c r="B1312"/>
      <c r="C1312"/>
      <c r="D1312"/>
      <c r="E1312"/>
      <c r="F1312"/>
      <c r="G1312"/>
      <c r="H1312"/>
      <c r="I1312"/>
      <c r="J1312"/>
    </row>
    <row r="1313" spans="1:10" ht="16" x14ac:dyDescent="0.2">
      <c r="A1313"/>
      <c r="B1313"/>
      <c r="C1313"/>
      <c r="D1313"/>
      <c r="E1313"/>
      <c r="F1313"/>
      <c r="G1313"/>
      <c r="H1313"/>
      <c r="I1313"/>
      <c r="J1313"/>
    </row>
    <row r="1314" spans="1:10" ht="16" x14ac:dyDescent="0.2">
      <c r="A1314"/>
      <c r="B1314"/>
      <c r="C1314"/>
      <c r="D1314"/>
      <c r="E1314"/>
      <c r="F1314"/>
      <c r="G1314"/>
      <c r="H1314"/>
      <c r="I1314"/>
      <c r="J1314"/>
    </row>
    <row r="1315" spans="1:10" ht="16" x14ac:dyDescent="0.2">
      <c r="A1315"/>
      <c r="B1315"/>
      <c r="C1315"/>
      <c r="D1315"/>
      <c r="E1315"/>
      <c r="F1315"/>
      <c r="G1315"/>
      <c r="H1315"/>
      <c r="I1315"/>
      <c r="J1315"/>
    </row>
    <row r="1316" spans="1:10" ht="16" x14ac:dyDescent="0.2">
      <c r="A1316"/>
      <c r="B1316"/>
      <c r="C1316"/>
      <c r="D1316"/>
      <c r="E1316"/>
      <c r="F1316"/>
      <c r="G1316"/>
      <c r="H1316"/>
      <c r="I1316"/>
      <c r="J1316"/>
    </row>
    <row r="1317" spans="1:10" ht="16" x14ac:dyDescent="0.2">
      <c r="A1317"/>
      <c r="B1317"/>
      <c r="C1317"/>
      <c r="D1317"/>
      <c r="E1317"/>
      <c r="F1317"/>
      <c r="G1317"/>
      <c r="H1317"/>
      <c r="I1317"/>
      <c r="J1317"/>
    </row>
    <row r="1318" spans="1:10" ht="16" x14ac:dyDescent="0.2">
      <c r="A1318"/>
      <c r="B1318"/>
      <c r="C1318"/>
      <c r="D1318"/>
      <c r="E1318"/>
      <c r="F1318"/>
      <c r="G1318"/>
      <c r="H1318"/>
      <c r="I1318"/>
      <c r="J1318"/>
    </row>
    <row r="1319" spans="1:10" ht="16" x14ac:dyDescent="0.2">
      <c r="A1319"/>
      <c r="B1319"/>
      <c r="C1319"/>
      <c r="D1319"/>
      <c r="E1319"/>
      <c r="F1319"/>
      <c r="G1319"/>
      <c r="H1319"/>
      <c r="I1319"/>
      <c r="J1319"/>
    </row>
    <row r="1320" spans="1:10" ht="16" x14ac:dyDescent="0.2">
      <c r="A1320"/>
      <c r="B1320"/>
      <c r="C1320"/>
      <c r="D1320"/>
      <c r="E1320"/>
      <c r="F1320"/>
      <c r="G1320"/>
      <c r="H1320"/>
      <c r="I1320"/>
      <c r="J1320"/>
    </row>
    <row r="1321" spans="1:10" ht="16" x14ac:dyDescent="0.2">
      <c r="A1321"/>
      <c r="B1321"/>
      <c r="C1321"/>
      <c r="D1321"/>
      <c r="E1321"/>
      <c r="F1321"/>
      <c r="G1321"/>
      <c r="H1321"/>
      <c r="I1321"/>
      <c r="J1321"/>
    </row>
    <row r="1322" spans="1:10" ht="16" x14ac:dyDescent="0.2">
      <c r="A1322"/>
      <c r="B1322"/>
      <c r="C1322"/>
      <c r="D1322"/>
      <c r="E1322"/>
      <c r="F1322"/>
      <c r="G1322"/>
      <c r="H1322"/>
      <c r="I1322"/>
      <c r="J1322"/>
    </row>
    <row r="1323" spans="1:10" ht="16" x14ac:dyDescent="0.2">
      <c r="A1323"/>
      <c r="B1323"/>
      <c r="C1323"/>
      <c r="D1323"/>
      <c r="E1323"/>
      <c r="F1323"/>
      <c r="G1323"/>
      <c r="H1323"/>
      <c r="I1323"/>
      <c r="J1323"/>
    </row>
    <row r="1324" spans="1:10" ht="16" x14ac:dyDescent="0.2">
      <c r="A1324"/>
      <c r="B1324"/>
      <c r="C1324"/>
      <c r="D1324"/>
      <c r="E1324"/>
      <c r="F1324"/>
      <c r="G1324"/>
      <c r="H1324"/>
      <c r="I1324"/>
      <c r="J1324"/>
    </row>
    <row r="1325" spans="1:10" ht="16" x14ac:dyDescent="0.2">
      <c r="A1325"/>
      <c r="B1325"/>
      <c r="C1325"/>
      <c r="D1325"/>
      <c r="E1325"/>
      <c r="F1325"/>
      <c r="G1325"/>
      <c r="H1325"/>
      <c r="I1325"/>
      <c r="J1325"/>
    </row>
    <row r="1326" spans="1:10" ht="16" x14ac:dyDescent="0.2">
      <c r="A1326"/>
      <c r="B1326"/>
      <c r="C1326"/>
      <c r="D1326"/>
      <c r="E1326"/>
      <c r="F1326"/>
      <c r="G1326"/>
      <c r="H1326"/>
      <c r="I1326"/>
      <c r="J1326"/>
    </row>
    <row r="1327" spans="1:10" ht="16" x14ac:dyDescent="0.2">
      <c r="A1327"/>
      <c r="B1327"/>
      <c r="C1327"/>
      <c r="D1327"/>
      <c r="E1327"/>
      <c r="F1327"/>
      <c r="G1327"/>
      <c r="H1327"/>
      <c r="I1327"/>
      <c r="J1327"/>
    </row>
    <row r="1328" spans="1:10" ht="16" x14ac:dyDescent="0.2">
      <c r="A1328"/>
      <c r="B1328"/>
      <c r="C1328"/>
      <c r="D1328"/>
      <c r="E1328"/>
      <c r="F1328"/>
      <c r="G1328"/>
      <c r="H1328"/>
      <c r="I1328"/>
      <c r="J1328"/>
    </row>
    <row r="1329" spans="1:10" ht="16" x14ac:dyDescent="0.2">
      <c r="A1329"/>
      <c r="B1329"/>
      <c r="C1329"/>
      <c r="D1329"/>
      <c r="E1329"/>
      <c r="F1329"/>
      <c r="G1329"/>
      <c r="H1329"/>
      <c r="I1329"/>
      <c r="J1329"/>
    </row>
    <row r="1330" spans="1:10" ht="16" x14ac:dyDescent="0.2">
      <c r="A1330"/>
      <c r="B1330"/>
      <c r="C1330"/>
      <c r="D1330"/>
      <c r="E1330"/>
      <c r="F1330"/>
      <c r="G1330"/>
      <c r="H1330"/>
      <c r="I1330"/>
      <c r="J1330"/>
    </row>
    <row r="1331" spans="1:10" ht="16" x14ac:dyDescent="0.2">
      <c r="A1331"/>
      <c r="B1331"/>
      <c r="C1331"/>
      <c r="D1331"/>
      <c r="E1331"/>
      <c r="F1331"/>
      <c r="G1331"/>
      <c r="H1331"/>
      <c r="I1331"/>
      <c r="J1331"/>
    </row>
    <row r="1332" spans="1:10" ht="16" x14ac:dyDescent="0.2">
      <c r="A1332"/>
      <c r="B1332"/>
      <c r="C1332"/>
      <c r="D1332"/>
      <c r="E1332"/>
      <c r="F1332"/>
      <c r="G1332"/>
      <c r="H1332"/>
      <c r="I1332"/>
      <c r="J1332"/>
    </row>
    <row r="1333" spans="1:10" ht="16" x14ac:dyDescent="0.2">
      <c r="A1333"/>
      <c r="B1333"/>
      <c r="C1333"/>
      <c r="D1333"/>
      <c r="E1333"/>
      <c r="F1333"/>
      <c r="G1333"/>
      <c r="H1333"/>
      <c r="I1333"/>
      <c r="J1333"/>
    </row>
    <row r="1334" spans="1:10" ht="16" x14ac:dyDescent="0.2">
      <c r="A1334"/>
      <c r="B1334"/>
      <c r="C1334"/>
      <c r="D1334"/>
      <c r="E1334"/>
      <c r="F1334"/>
      <c r="G1334"/>
      <c r="H1334"/>
      <c r="I1334"/>
      <c r="J1334"/>
    </row>
    <row r="1335" spans="1:10" ht="16" x14ac:dyDescent="0.2">
      <c r="A1335"/>
      <c r="B1335"/>
      <c r="C1335"/>
      <c r="D1335"/>
      <c r="E1335"/>
      <c r="F1335"/>
      <c r="G1335"/>
      <c r="H1335"/>
      <c r="I1335"/>
      <c r="J1335"/>
    </row>
    <row r="1336" spans="1:10" ht="16" x14ac:dyDescent="0.2">
      <c r="A1336"/>
      <c r="B1336"/>
      <c r="C1336"/>
      <c r="D1336"/>
      <c r="E1336"/>
      <c r="F1336"/>
      <c r="G1336"/>
      <c r="H1336"/>
      <c r="I1336"/>
      <c r="J1336"/>
    </row>
    <row r="1337" spans="1:10" ht="16" x14ac:dyDescent="0.2">
      <c r="A1337"/>
      <c r="B1337"/>
      <c r="C1337"/>
      <c r="D1337"/>
      <c r="E1337"/>
      <c r="F1337"/>
      <c r="G1337"/>
      <c r="H1337"/>
      <c r="I1337"/>
      <c r="J1337"/>
    </row>
    <row r="1338" spans="1:10" ht="16" x14ac:dyDescent="0.2">
      <c r="A1338"/>
      <c r="B1338"/>
      <c r="C1338"/>
      <c r="D1338"/>
      <c r="E1338"/>
      <c r="F1338"/>
      <c r="G1338"/>
      <c r="H1338"/>
      <c r="I1338"/>
      <c r="J1338"/>
    </row>
    <row r="1339" spans="1:10" ht="16" x14ac:dyDescent="0.2">
      <c r="A1339"/>
      <c r="B1339"/>
      <c r="C1339"/>
      <c r="D1339"/>
      <c r="E1339"/>
      <c r="F1339"/>
      <c r="G1339"/>
      <c r="H1339"/>
      <c r="I1339"/>
      <c r="J1339"/>
    </row>
    <row r="1340" spans="1:10" ht="16" x14ac:dyDescent="0.2">
      <c r="A1340"/>
      <c r="B1340"/>
      <c r="C1340"/>
      <c r="D1340"/>
      <c r="E1340"/>
      <c r="F1340"/>
      <c r="G1340"/>
      <c r="H1340"/>
      <c r="I1340"/>
      <c r="J1340"/>
    </row>
    <row r="1341" spans="1:10" ht="16" x14ac:dyDescent="0.2">
      <c r="A1341"/>
      <c r="B1341"/>
      <c r="C1341"/>
      <c r="D1341"/>
      <c r="E1341"/>
      <c r="F1341"/>
      <c r="G1341"/>
      <c r="H1341"/>
      <c r="I1341"/>
      <c r="J1341"/>
    </row>
    <row r="1342" spans="1:10" ht="16" x14ac:dyDescent="0.2">
      <c r="A1342"/>
      <c r="B1342"/>
      <c r="C1342"/>
      <c r="D1342"/>
      <c r="E1342"/>
      <c r="F1342"/>
      <c r="G1342"/>
      <c r="H1342"/>
      <c r="I1342"/>
      <c r="J1342"/>
    </row>
    <row r="1343" spans="1:10" ht="16" x14ac:dyDescent="0.2">
      <c r="A1343"/>
      <c r="B1343"/>
      <c r="C1343"/>
      <c r="D1343"/>
      <c r="E1343"/>
      <c r="F1343"/>
      <c r="G1343"/>
      <c r="H1343"/>
      <c r="I1343"/>
      <c r="J1343"/>
    </row>
    <row r="1344" spans="1:10" ht="16" x14ac:dyDescent="0.2">
      <c r="A1344"/>
      <c r="B1344"/>
      <c r="C1344"/>
      <c r="D1344"/>
      <c r="E1344"/>
      <c r="F1344"/>
      <c r="G1344"/>
      <c r="H1344"/>
      <c r="I1344"/>
      <c r="J1344"/>
    </row>
    <row r="1345" spans="1:10" ht="16" x14ac:dyDescent="0.2">
      <c r="A1345"/>
      <c r="B1345"/>
      <c r="C1345"/>
      <c r="D1345"/>
      <c r="E1345"/>
      <c r="F1345"/>
      <c r="G1345"/>
      <c r="H1345"/>
      <c r="I1345"/>
      <c r="J1345"/>
    </row>
    <row r="1346" spans="1:10" ht="16" x14ac:dyDescent="0.2">
      <c r="A1346"/>
      <c r="B1346"/>
      <c r="C1346"/>
      <c r="D1346"/>
      <c r="E1346"/>
      <c r="F1346"/>
      <c r="G1346"/>
      <c r="H1346"/>
      <c r="I1346"/>
      <c r="J1346"/>
    </row>
    <row r="1347" spans="1:10" ht="16" x14ac:dyDescent="0.2">
      <c r="A1347"/>
      <c r="B1347"/>
      <c r="C1347"/>
      <c r="D1347"/>
      <c r="E1347"/>
      <c r="F1347"/>
      <c r="G1347"/>
      <c r="H1347"/>
      <c r="I1347"/>
      <c r="J1347"/>
    </row>
    <row r="1348" spans="1:10" ht="16" x14ac:dyDescent="0.2">
      <c r="A1348"/>
      <c r="B1348"/>
      <c r="C1348"/>
      <c r="D1348"/>
      <c r="E1348"/>
      <c r="F1348"/>
      <c r="G1348"/>
      <c r="H1348"/>
      <c r="I1348"/>
      <c r="J1348"/>
    </row>
    <row r="1349" spans="1:10" ht="16" x14ac:dyDescent="0.2">
      <c r="A1349"/>
      <c r="B1349"/>
      <c r="C1349"/>
      <c r="D1349"/>
      <c r="E1349"/>
      <c r="F1349"/>
      <c r="G1349"/>
      <c r="H1349"/>
      <c r="I1349"/>
      <c r="J1349"/>
    </row>
    <row r="1350" spans="1:10" ht="16" x14ac:dyDescent="0.2">
      <c r="A1350"/>
      <c r="B1350"/>
      <c r="C1350"/>
      <c r="D1350"/>
      <c r="E1350"/>
      <c r="F1350"/>
      <c r="G1350"/>
      <c r="H1350"/>
      <c r="I1350"/>
      <c r="J1350"/>
    </row>
    <row r="1351" spans="1:10" ht="16" x14ac:dyDescent="0.2">
      <c r="A1351"/>
      <c r="B1351"/>
      <c r="C1351"/>
      <c r="D1351"/>
      <c r="E1351"/>
      <c r="F1351"/>
      <c r="G1351"/>
      <c r="H1351"/>
      <c r="I1351"/>
      <c r="J1351"/>
    </row>
    <row r="1352" spans="1:10" ht="16" x14ac:dyDescent="0.2">
      <c r="A1352"/>
      <c r="B1352"/>
      <c r="C1352"/>
      <c r="D1352"/>
      <c r="E1352"/>
      <c r="F1352"/>
      <c r="G1352"/>
      <c r="H1352"/>
      <c r="I1352"/>
      <c r="J1352"/>
    </row>
    <row r="1353" spans="1:10" ht="16" x14ac:dyDescent="0.2">
      <c r="A1353"/>
      <c r="B1353"/>
      <c r="C1353"/>
      <c r="D1353"/>
      <c r="E1353"/>
      <c r="F1353"/>
      <c r="G1353"/>
      <c r="H1353"/>
      <c r="I1353"/>
      <c r="J1353"/>
    </row>
    <row r="1354" spans="1:10" ht="16" x14ac:dyDescent="0.2">
      <c r="A1354"/>
      <c r="B1354"/>
      <c r="C1354"/>
      <c r="D1354"/>
      <c r="E1354"/>
      <c r="F1354"/>
      <c r="G1354"/>
      <c r="H1354"/>
      <c r="I1354"/>
      <c r="J1354"/>
    </row>
    <row r="1355" spans="1:10" ht="16" x14ac:dyDescent="0.2">
      <c r="A1355"/>
      <c r="B1355"/>
      <c r="C1355"/>
      <c r="D1355"/>
      <c r="E1355"/>
      <c r="F1355"/>
      <c r="G1355"/>
      <c r="H1355"/>
      <c r="I1355"/>
      <c r="J1355"/>
    </row>
    <row r="1356" spans="1:10" ht="16" x14ac:dyDescent="0.2">
      <c r="A1356"/>
      <c r="B1356"/>
      <c r="C1356"/>
      <c r="D1356"/>
      <c r="E1356"/>
      <c r="F1356"/>
      <c r="G1356"/>
      <c r="H1356"/>
      <c r="I1356"/>
      <c r="J1356"/>
    </row>
    <row r="1357" spans="1:10" ht="16" x14ac:dyDescent="0.2">
      <c r="A1357"/>
      <c r="B1357"/>
      <c r="C1357"/>
      <c r="D1357"/>
      <c r="E1357"/>
      <c r="F1357"/>
      <c r="G1357"/>
      <c r="H1357"/>
      <c r="I1357"/>
      <c r="J1357"/>
    </row>
    <row r="1358" spans="1:10" ht="16" x14ac:dyDescent="0.2">
      <c r="A1358"/>
      <c r="B1358"/>
      <c r="C1358"/>
      <c r="D1358"/>
      <c r="E1358"/>
      <c r="F1358"/>
      <c r="G1358"/>
      <c r="H1358"/>
      <c r="I1358"/>
      <c r="J1358"/>
    </row>
    <row r="1359" spans="1:10" ht="16" x14ac:dyDescent="0.2">
      <c r="A1359"/>
      <c r="B1359"/>
      <c r="C1359"/>
      <c r="D1359"/>
      <c r="E1359"/>
      <c r="F1359"/>
      <c r="G1359"/>
      <c r="H1359"/>
      <c r="I1359"/>
      <c r="J1359"/>
    </row>
    <row r="1360" spans="1:10" ht="16" x14ac:dyDescent="0.2">
      <c r="A1360"/>
      <c r="B1360"/>
      <c r="C1360"/>
      <c r="D1360"/>
      <c r="E1360"/>
      <c r="F1360"/>
      <c r="G1360"/>
      <c r="H1360"/>
      <c r="I1360"/>
      <c r="J1360"/>
    </row>
    <row r="1361" spans="1:10" ht="16" x14ac:dyDescent="0.2">
      <c r="A1361"/>
      <c r="B1361"/>
      <c r="C1361"/>
      <c r="D1361"/>
      <c r="E1361"/>
      <c r="F1361"/>
      <c r="G1361"/>
      <c r="H1361"/>
      <c r="I1361"/>
      <c r="J1361"/>
    </row>
    <row r="1362" spans="1:10" ht="16" x14ac:dyDescent="0.2">
      <c r="A1362"/>
      <c r="B1362"/>
      <c r="C1362"/>
      <c r="D1362"/>
      <c r="E1362"/>
      <c r="F1362"/>
      <c r="G1362"/>
      <c r="H1362"/>
      <c r="I1362"/>
      <c r="J1362"/>
    </row>
    <row r="1363" spans="1:10" ht="16" x14ac:dyDescent="0.2">
      <c r="A1363"/>
      <c r="B1363"/>
      <c r="C1363"/>
      <c r="D1363"/>
      <c r="E1363"/>
      <c r="F1363"/>
      <c r="G1363"/>
      <c r="H1363"/>
      <c r="I1363"/>
      <c r="J1363"/>
    </row>
    <row r="1364" spans="1:10" ht="16" x14ac:dyDescent="0.2">
      <c r="A1364"/>
      <c r="B1364"/>
      <c r="C1364"/>
      <c r="D1364"/>
      <c r="E1364"/>
      <c r="F1364"/>
      <c r="G1364"/>
      <c r="H1364"/>
      <c r="I1364"/>
      <c r="J1364"/>
    </row>
    <row r="1365" spans="1:10" ht="16" x14ac:dyDescent="0.2">
      <c r="A1365"/>
      <c r="B1365"/>
      <c r="C1365"/>
      <c r="D1365"/>
      <c r="E1365"/>
      <c r="F1365"/>
      <c r="G1365"/>
      <c r="H1365"/>
      <c r="I1365"/>
      <c r="J1365"/>
    </row>
    <row r="1366" spans="1:10" ht="16" x14ac:dyDescent="0.2">
      <c r="A1366"/>
      <c r="B1366"/>
      <c r="C1366"/>
      <c r="D1366"/>
      <c r="E1366"/>
      <c r="F1366"/>
      <c r="G1366"/>
      <c r="H1366"/>
      <c r="I1366"/>
      <c r="J1366"/>
    </row>
    <row r="1367" spans="1:10" ht="16" x14ac:dyDescent="0.2">
      <c r="A1367"/>
      <c r="B1367"/>
      <c r="C1367"/>
      <c r="D1367"/>
      <c r="E1367"/>
      <c r="F1367"/>
      <c r="G1367"/>
      <c r="H1367"/>
      <c r="I1367"/>
      <c r="J1367"/>
    </row>
    <row r="1368" spans="1:10" ht="16" x14ac:dyDescent="0.2">
      <c r="A1368"/>
      <c r="B1368"/>
      <c r="C1368"/>
      <c r="D1368"/>
      <c r="E1368"/>
      <c r="F1368"/>
      <c r="G1368"/>
      <c r="H1368"/>
      <c r="I1368"/>
      <c r="J1368"/>
    </row>
    <row r="1369" spans="1:10" ht="16" x14ac:dyDescent="0.2">
      <c r="A1369"/>
      <c r="B1369"/>
      <c r="C1369"/>
      <c r="D1369"/>
      <c r="E1369"/>
      <c r="F1369"/>
      <c r="G1369"/>
      <c r="H1369"/>
      <c r="I1369"/>
      <c r="J1369"/>
    </row>
    <row r="1370" spans="1:10" ht="16" x14ac:dyDescent="0.2">
      <c r="A1370"/>
      <c r="B1370"/>
      <c r="C1370"/>
      <c r="D1370"/>
      <c r="E1370"/>
      <c r="F1370"/>
      <c r="G1370"/>
      <c r="H1370"/>
      <c r="I1370"/>
      <c r="J1370"/>
    </row>
    <row r="1371" spans="1:10" ht="16" x14ac:dyDescent="0.2">
      <c r="A1371"/>
      <c r="B1371"/>
      <c r="C1371"/>
      <c r="D1371"/>
      <c r="E1371"/>
      <c r="F1371"/>
      <c r="G1371"/>
      <c r="H1371"/>
      <c r="I1371"/>
      <c r="J1371"/>
    </row>
    <row r="1372" spans="1:10" ht="16" x14ac:dyDescent="0.2">
      <c r="A1372"/>
      <c r="B1372"/>
      <c r="C1372"/>
      <c r="D1372"/>
      <c r="E1372"/>
      <c r="F1372"/>
      <c r="G1372"/>
      <c r="H1372"/>
      <c r="I1372"/>
      <c r="J1372"/>
    </row>
    <row r="1373" spans="1:10" ht="16" x14ac:dyDescent="0.2">
      <c r="A1373"/>
      <c r="B1373"/>
      <c r="C1373"/>
      <c r="D1373"/>
      <c r="E1373"/>
      <c r="F1373"/>
      <c r="G1373"/>
      <c r="H1373"/>
      <c r="I1373"/>
      <c r="J1373"/>
    </row>
    <row r="1374" spans="1:10" ht="16" x14ac:dyDescent="0.2">
      <c r="A1374"/>
      <c r="B1374"/>
      <c r="C1374"/>
      <c r="D1374"/>
      <c r="E1374"/>
      <c r="F1374"/>
      <c r="G1374"/>
      <c r="H1374"/>
      <c r="I1374"/>
      <c r="J1374"/>
    </row>
    <row r="1375" spans="1:10" ht="16" x14ac:dyDescent="0.2">
      <c r="A1375"/>
      <c r="B1375"/>
      <c r="C1375"/>
      <c r="D1375"/>
      <c r="E1375"/>
      <c r="F1375"/>
      <c r="G1375"/>
      <c r="H1375"/>
      <c r="I1375"/>
      <c r="J1375"/>
    </row>
    <row r="1376" spans="1:10" ht="16" x14ac:dyDescent="0.2">
      <c r="A1376"/>
      <c r="B1376"/>
      <c r="C1376"/>
      <c r="D1376"/>
      <c r="E1376"/>
      <c r="F1376"/>
      <c r="G1376"/>
      <c r="H1376"/>
      <c r="I1376"/>
      <c r="J1376"/>
    </row>
    <row r="1377" spans="1:10" ht="16" x14ac:dyDescent="0.2">
      <c r="A1377"/>
      <c r="B1377"/>
      <c r="C1377"/>
      <c r="D1377"/>
      <c r="E1377"/>
      <c r="F1377"/>
      <c r="G1377"/>
      <c r="H1377"/>
      <c r="I1377"/>
      <c r="J1377"/>
    </row>
    <row r="1378" spans="1:10" ht="16" x14ac:dyDescent="0.2">
      <c r="A1378"/>
      <c r="B1378"/>
      <c r="C1378"/>
      <c r="D1378"/>
      <c r="E1378"/>
      <c r="F1378"/>
      <c r="G1378"/>
      <c r="H1378"/>
      <c r="I1378"/>
      <c r="J1378"/>
    </row>
    <row r="1379" spans="1:10" ht="16" x14ac:dyDescent="0.2">
      <c r="A1379"/>
      <c r="B1379"/>
      <c r="C1379"/>
      <c r="D1379"/>
      <c r="E1379"/>
      <c r="F1379"/>
      <c r="G1379"/>
      <c r="H1379"/>
      <c r="I1379"/>
      <c r="J1379"/>
    </row>
    <row r="1380" spans="1:10" ht="16" x14ac:dyDescent="0.2">
      <c r="A1380"/>
      <c r="B1380"/>
      <c r="C1380"/>
      <c r="D1380"/>
      <c r="E1380"/>
      <c r="F1380"/>
      <c r="G1380"/>
      <c r="H1380"/>
      <c r="I1380"/>
      <c r="J1380"/>
    </row>
    <row r="1381" spans="1:10" ht="16" x14ac:dyDescent="0.2">
      <c r="A1381"/>
      <c r="B1381"/>
      <c r="C1381"/>
      <c r="D1381"/>
      <c r="E1381"/>
      <c r="F1381"/>
      <c r="G1381"/>
      <c r="H1381"/>
      <c r="I1381"/>
      <c r="J1381"/>
    </row>
    <row r="1382" spans="1:10" ht="16" x14ac:dyDescent="0.2">
      <c r="A1382"/>
      <c r="B1382"/>
      <c r="C1382"/>
      <c r="D1382"/>
      <c r="E1382"/>
      <c r="F1382"/>
      <c r="G1382"/>
      <c r="H1382"/>
      <c r="I1382"/>
      <c r="J1382"/>
    </row>
    <row r="1383" spans="1:10" ht="16" x14ac:dyDescent="0.2">
      <c r="A1383"/>
      <c r="B1383"/>
      <c r="C1383"/>
      <c r="D1383"/>
      <c r="E1383"/>
      <c r="F1383"/>
      <c r="G1383"/>
      <c r="H1383"/>
      <c r="I1383"/>
      <c r="J1383"/>
    </row>
    <row r="1384" spans="1:10" ht="16" x14ac:dyDescent="0.2">
      <c r="A1384"/>
      <c r="B1384"/>
      <c r="C1384"/>
      <c r="D1384"/>
      <c r="E1384"/>
      <c r="F1384"/>
      <c r="G1384"/>
      <c r="H1384"/>
      <c r="I1384"/>
      <c r="J1384"/>
    </row>
    <row r="1385" spans="1:10" ht="16" x14ac:dyDescent="0.2">
      <c r="A1385"/>
      <c r="B1385"/>
      <c r="C1385"/>
      <c r="D1385"/>
      <c r="E1385"/>
      <c r="F1385"/>
      <c r="G1385"/>
      <c r="H1385"/>
      <c r="I1385"/>
      <c r="J1385"/>
    </row>
    <row r="1386" spans="1:10" ht="16" x14ac:dyDescent="0.2">
      <c r="A1386"/>
      <c r="B1386"/>
      <c r="C1386"/>
      <c r="D1386"/>
      <c r="E1386"/>
      <c r="F1386"/>
      <c r="G1386"/>
      <c r="H1386"/>
      <c r="I1386"/>
      <c r="J1386"/>
    </row>
    <row r="1387" spans="1:10" ht="16" x14ac:dyDescent="0.2">
      <c r="A1387"/>
      <c r="B1387"/>
      <c r="C1387"/>
      <c r="D1387"/>
      <c r="E1387"/>
      <c r="F1387"/>
      <c r="G1387"/>
      <c r="H1387"/>
      <c r="I1387"/>
      <c r="J1387"/>
    </row>
    <row r="1388" spans="1:10" ht="16" x14ac:dyDescent="0.2">
      <c r="A1388"/>
      <c r="B1388"/>
      <c r="C1388"/>
      <c r="D1388"/>
      <c r="E1388"/>
      <c r="F1388"/>
      <c r="G1388"/>
      <c r="H1388"/>
      <c r="I1388"/>
      <c r="J1388"/>
    </row>
    <row r="1389" spans="1:10" ht="16" x14ac:dyDescent="0.2">
      <c r="A1389"/>
      <c r="B1389"/>
      <c r="C1389"/>
      <c r="D1389"/>
      <c r="E1389"/>
      <c r="F1389"/>
      <c r="G1389"/>
      <c r="H1389"/>
      <c r="I1389"/>
      <c r="J1389"/>
    </row>
    <row r="1390" spans="1:10" ht="16" x14ac:dyDescent="0.2">
      <c r="A1390"/>
      <c r="B1390"/>
      <c r="C1390"/>
      <c r="D1390"/>
      <c r="E1390"/>
      <c r="F1390"/>
      <c r="G1390"/>
      <c r="H1390"/>
      <c r="I1390"/>
      <c r="J1390"/>
    </row>
    <row r="1391" spans="1:10" ht="16" x14ac:dyDescent="0.2">
      <c r="A1391"/>
      <c r="B1391"/>
      <c r="C1391"/>
      <c r="D1391"/>
      <c r="E1391"/>
      <c r="F1391"/>
      <c r="G1391"/>
      <c r="H1391"/>
      <c r="I1391"/>
      <c r="J1391"/>
    </row>
    <row r="1392" spans="1:10" ht="16" x14ac:dyDescent="0.2">
      <c r="A1392"/>
      <c r="B1392"/>
      <c r="C1392"/>
      <c r="D1392"/>
      <c r="E1392"/>
      <c r="F1392"/>
      <c r="G1392"/>
      <c r="H1392"/>
      <c r="I1392"/>
      <c r="J1392"/>
    </row>
    <row r="1393" spans="1:10" ht="16" x14ac:dyDescent="0.2">
      <c r="A1393"/>
      <c r="B1393"/>
      <c r="C1393"/>
      <c r="D1393"/>
      <c r="E1393"/>
      <c r="F1393"/>
      <c r="G1393"/>
      <c r="H1393"/>
      <c r="I1393"/>
      <c r="J1393"/>
    </row>
    <row r="1394" spans="1:10" ht="16" x14ac:dyDescent="0.2">
      <c r="A1394"/>
      <c r="B1394"/>
      <c r="C1394"/>
      <c r="D1394"/>
      <c r="E1394"/>
      <c r="F1394"/>
      <c r="G1394"/>
      <c r="H1394"/>
      <c r="I1394"/>
      <c r="J1394"/>
    </row>
    <row r="1395" spans="1:10" ht="16" x14ac:dyDescent="0.2">
      <c r="A1395"/>
      <c r="B1395"/>
      <c r="C1395"/>
      <c r="D1395"/>
      <c r="E1395"/>
      <c r="F1395"/>
      <c r="G1395"/>
      <c r="H1395"/>
      <c r="I1395"/>
      <c r="J1395"/>
    </row>
    <row r="1396" spans="1:10" ht="16" x14ac:dyDescent="0.2">
      <c r="A1396"/>
      <c r="B1396"/>
      <c r="C1396"/>
      <c r="D1396"/>
      <c r="E1396"/>
      <c r="F1396"/>
      <c r="G1396"/>
      <c r="H1396"/>
      <c r="I1396"/>
      <c r="J1396"/>
    </row>
    <row r="1397" spans="1:10" ht="16" x14ac:dyDescent="0.2">
      <c r="A1397"/>
      <c r="B1397"/>
      <c r="C1397"/>
      <c r="D1397"/>
      <c r="E1397"/>
      <c r="F1397"/>
      <c r="G1397"/>
      <c r="H1397"/>
      <c r="I1397"/>
      <c r="J1397"/>
    </row>
    <row r="1398" spans="1:10" ht="16" x14ac:dyDescent="0.2">
      <c r="A1398"/>
      <c r="B1398"/>
      <c r="C1398"/>
      <c r="D1398"/>
      <c r="E1398"/>
      <c r="F1398"/>
      <c r="G1398"/>
      <c r="H1398"/>
      <c r="I1398"/>
      <c r="J1398"/>
    </row>
    <row r="1399" spans="1:10" ht="16" x14ac:dyDescent="0.2">
      <c r="A1399"/>
      <c r="B1399"/>
      <c r="C1399"/>
      <c r="D1399"/>
      <c r="E1399"/>
      <c r="F1399"/>
      <c r="G1399"/>
      <c r="H1399"/>
      <c r="I1399"/>
      <c r="J1399"/>
    </row>
    <row r="1400" spans="1:10" ht="16" x14ac:dyDescent="0.2">
      <c r="A1400"/>
      <c r="B1400"/>
      <c r="C1400"/>
      <c r="D1400"/>
      <c r="E1400"/>
      <c r="F1400"/>
      <c r="G1400"/>
      <c r="H1400"/>
      <c r="I1400"/>
      <c r="J1400"/>
    </row>
    <row r="1401" spans="1:10" ht="16" x14ac:dyDescent="0.2">
      <c r="A1401"/>
      <c r="B1401"/>
      <c r="C1401"/>
      <c r="D1401"/>
      <c r="E1401"/>
      <c r="F1401"/>
      <c r="G1401"/>
      <c r="H1401"/>
      <c r="I1401"/>
      <c r="J1401"/>
    </row>
    <row r="1402" spans="1:10" ht="16" x14ac:dyDescent="0.2">
      <c r="A1402"/>
      <c r="B1402"/>
      <c r="C1402"/>
      <c r="D1402"/>
      <c r="E1402"/>
      <c r="F1402"/>
      <c r="G1402"/>
      <c r="H1402"/>
      <c r="I1402"/>
      <c r="J1402"/>
    </row>
    <row r="1403" spans="1:10" ht="16" x14ac:dyDescent="0.2">
      <c r="A1403"/>
      <c r="B1403"/>
      <c r="C1403"/>
      <c r="D1403"/>
      <c r="E1403"/>
      <c r="F1403"/>
      <c r="G1403"/>
      <c r="H1403"/>
      <c r="I1403"/>
      <c r="J1403"/>
    </row>
    <row r="1404" spans="1:10" ht="16" x14ac:dyDescent="0.2">
      <c r="A1404"/>
      <c r="B1404"/>
      <c r="C1404"/>
      <c r="D1404"/>
      <c r="E1404"/>
      <c r="F1404"/>
      <c r="G1404"/>
      <c r="H1404"/>
      <c r="I1404"/>
      <c r="J1404"/>
    </row>
    <row r="1405" spans="1:10" ht="16" x14ac:dyDescent="0.2">
      <c r="A1405"/>
      <c r="B1405"/>
      <c r="C1405"/>
      <c r="D1405"/>
      <c r="E1405"/>
      <c r="F1405"/>
      <c r="G1405"/>
      <c r="H1405"/>
      <c r="I1405"/>
      <c r="J1405"/>
    </row>
    <row r="1406" spans="1:10" ht="16" x14ac:dyDescent="0.2">
      <c r="A1406"/>
      <c r="B1406"/>
      <c r="C1406"/>
      <c r="D1406"/>
      <c r="E1406"/>
      <c r="F1406"/>
      <c r="G1406"/>
      <c r="H1406"/>
      <c r="I1406"/>
      <c r="J1406"/>
    </row>
    <row r="1407" spans="1:10" ht="16" x14ac:dyDescent="0.2">
      <c r="A1407"/>
      <c r="B1407"/>
      <c r="C1407"/>
      <c r="D1407"/>
      <c r="E1407"/>
      <c r="F1407"/>
      <c r="G1407"/>
      <c r="H1407"/>
      <c r="I1407"/>
      <c r="J1407"/>
    </row>
    <row r="1408" spans="1:10" ht="16" x14ac:dyDescent="0.2">
      <c r="A1408"/>
      <c r="B1408"/>
      <c r="C1408"/>
      <c r="D1408"/>
      <c r="E1408"/>
      <c r="F1408"/>
      <c r="G1408"/>
      <c r="H1408"/>
      <c r="I1408"/>
      <c r="J1408"/>
    </row>
    <row r="1409" spans="1:10" ht="16" x14ac:dyDescent="0.2">
      <c r="A1409"/>
      <c r="B1409"/>
      <c r="C1409"/>
      <c r="D1409"/>
      <c r="E1409"/>
      <c r="F1409"/>
      <c r="G1409"/>
      <c r="H1409"/>
      <c r="I1409"/>
      <c r="J1409"/>
    </row>
    <row r="1410" spans="1:10" ht="16" x14ac:dyDescent="0.2">
      <c r="A1410"/>
      <c r="B1410"/>
      <c r="C1410"/>
      <c r="D1410"/>
      <c r="E1410"/>
      <c r="F1410"/>
      <c r="G1410"/>
      <c r="H1410"/>
      <c r="I1410"/>
      <c r="J1410"/>
    </row>
    <row r="1411" spans="1:10" ht="16" x14ac:dyDescent="0.2">
      <c r="A1411"/>
      <c r="B1411"/>
      <c r="C1411"/>
      <c r="D1411"/>
      <c r="E1411"/>
      <c r="F1411"/>
      <c r="G1411"/>
      <c r="H1411"/>
      <c r="I1411"/>
      <c r="J1411"/>
    </row>
    <row r="1412" spans="1:10" ht="16" x14ac:dyDescent="0.2">
      <c r="A1412"/>
      <c r="B1412"/>
      <c r="C1412"/>
      <c r="D1412"/>
      <c r="E1412"/>
      <c r="F1412"/>
      <c r="G1412"/>
      <c r="H1412"/>
      <c r="I1412"/>
      <c r="J1412"/>
    </row>
    <row r="1413" spans="1:10" ht="16" x14ac:dyDescent="0.2">
      <c r="A1413"/>
      <c r="B1413"/>
      <c r="C1413"/>
      <c r="D1413"/>
      <c r="E1413"/>
      <c r="F1413"/>
      <c r="G1413"/>
      <c r="H1413"/>
      <c r="I1413"/>
      <c r="J1413"/>
    </row>
    <row r="1414" spans="1:10" ht="16" x14ac:dyDescent="0.2">
      <c r="A1414"/>
      <c r="B1414"/>
      <c r="C1414"/>
      <c r="D1414"/>
      <c r="E1414"/>
      <c r="F1414"/>
      <c r="G1414"/>
      <c r="H1414"/>
      <c r="I1414"/>
      <c r="J1414"/>
    </row>
    <row r="1415" spans="1:10" ht="16" x14ac:dyDescent="0.2">
      <c r="A1415"/>
      <c r="B1415"/>
      <c r="C1415"/>
      <c r="D1415"/>
      <c r="E1415"/>
      <c r="F1415"/>
      <c r="G1415"/>
      <c r="H1415"/>
      <c r="I1415"/>
      <c r="J1415"/>
    </row>
    <row r="1416" spans="1:10" ht="16" x14ac:dyDescent="0.2">
      <c r="A1416"/>
      <c r="B1416"/>
      <c r="C1416"/>
      <c r="D1416"/>
      <c r="E1416"/>
      <c r="F1416"/>
      <c r="G1416"/>
      <c r="H1416"/>
      <c r="I1416"/>
      <c r="J1416"/>
    </row>
    <row r="1417" spans="1:10" ht="16" x14ac:dyDescent="0.2">
      <c r="A1417"/>
      <c r="B1417"/>
      <c r="C1417"/>
      <c r="D1417"/>
      <c r="E1417"/>
      <c r="F1417"/>
      <c r="G1417"/>
      <c r="H1417"/>
      <c r="I1417"/>
      <c r="J1417"/>
    </row>
    <row r="1418" spans="1:10" ht="16" x14ac:dyDescent="0.2">
      <c r="A1418"/>
      <c r="B1418"/>
      <c r="C1418"/>
      <c r="D1418"/>
      <c r="E1418"/>
      <c r="F1418"/>
      <c r="G1418"/>
      <c r="H1418"/>
      <c r="I1418"/>
      <c r="J1418"/>
    </row>
    <row r="1419" spans="1:10" ht="16" x14ac:dyDescent="0.2">
      <c r="A1419"/>
      <c r="B1419"/>
      <c r="C1419"/>
      <c r="D1419"/>
      <c r="E1419"/>
      <c r="F1419"/>
      <c r="G1419"/>
      <c r="H1419"/>
      <c r="I1419"/>
      <c r="J1419"/>
    </row>
    <row r="1420" spans="1:10" ht="16" x14ac:dyDescent="0.2">
      <c r="A1420"/>
      <c r="B1420"/>
      <c r="C1420"/>
      <c r="D1420"/>
      <c r="E1420"/>
      <c r="F1420"/>
      <c r="G1420"/>
      <c r="H1420"/>
      <c r="I1420"/>
      <c r="J1420"/>
    </row>
    <row r="1421" spans="1:10" ht="16" x14ac:dyDescent="0.2">
      <c r="A1421"/>
      <c r="B1421"/>
      <c r="C1421"/>
      <c r="D1421"/>
      <c r="E1421"/>
      <c r="F1421"/>
      <c r="G1421"/>
      <c r="H1421"/>
      <c r="I1421"/>
      <c r="J1421"/>
    </row>
    <row r="1422" spans="1:10" ht="16" x14ac:dyDescent="0.2">
      <c r="A1422"/>
      <c r="B1422"/>
      <c r="C1422"/>
      <c r="D1422"/>
      <c r="E1422"/>
      <c r="F1422"/>
      <c r="G1422"/>
      <c r="H1422"/>
      <c r="I1422"/>
      <c r="J1422"/>
    </row>
    <row r="1423" spans="1:10" ht="16" x14ac:dyDescent="0.2">
      <c r="A1423"/>
      <c r="B1423"/>
      <c r="C1423"/>
      <c r="D1423"/>
      <c r="E1423"/>
      <c r="F1423"/>
      <c r="G1423"/>
      <c r="H1423"/>
      <c r="I1423"/>
      <c r="J1423"/>
    </row>
    <row r="1424" spans="1:10" ht="16" x14ac:dyDescent="0.2">
      <c r="A1424"/>
      <c r="B1424"/>
      <c r="C1424"/>
      <c r="D1424"/>
      <c r="E1424"/>
      <c r="F1424"/>
      <c r="G1424"/>
      <c r="H1424"/>
      <c r="I1424"/>
      <c r="J1424"/>
    </row>
    <row r="1425" spans="1:10" ht="16" x14ac:dyDescent="0.2">
      <c r="A1425"/>
      <c r="B1425"/>
      <c r="C1425"/>
      <c r="D1425"/>
      <c r="E1425"/>
      <c r="F1425"/>
      <c r="G1425"/>
      <c r="H1425"/>
      <c r="I1425"/>
      <c r="J1425"/>
    </row>
    <row r="1426" spans="1:10" ht="16" x14ac:dyDescent="0.2">
      <c r="A1426"/>
      <c r="B1426"/>
      <c r="C1426"/>
      <c r="D1426"/>
      <c r="E1426"/>
      <c r="F1426"/>
      <c r="G1426"/>
      <c r="H1426"/>
      <c r="I1426"/>
      <c r="J1426"/>
    </row>
    <row r="1427" spans="1:10" ht="16" x14ac:dyDescent="0.2">
      <c r="A1427"/>
      <c r="B1427"/>
      <c r="C1427"/>
      <c r="D1427"/>
      <c r="E1427"/>
      <c r="F1427"/>
      <c r="G1427"/>
      <c r="H1427"/>
      <c r="I1427"/>
      <c r="J1427"/>
    </row>
    <row r="1428" spans="1:10" ht="16" x14ac:dyDescent="0.2">
      <c r="A1428"/>
      <c r="B1428"/>
      <c r="C1428"/>
      <c r="D1428"/>
      <c r="E1428"/>
      <c r="F1428"/>
      <c r="G1428"/>
      <c r="H1428"/>
      <c r="I1428"/>
      <c r="J1428"/>
    </row>
    <row r="1429" spans="1:10" ht="16" x14ac:dyDescent="0.2">
      <c r="A1429"/>
      <c r="B1429"/>
      <c r="C1429"/>
      <c r="D1429"/>
      <c r="E1429"/>
      <c r="F1429"/>
      <c r="G1429"/>
      <c r="H1429"/>
      <c r="I1429"/>
      <c r="J1429"/>
    </row>
    <row r="1430" spans="1:10" ht="16" x14ac:dyDescent="0.2">
      <c r="A1430"/>
      <c r="B1430"/>
      <c r="C1430"/>
      <c r="D1430"/>
      <c r="E1430"/>
      <c r="F1430"/>
      <c r="G1430"/>
      <c r="H1430"/>
      <c r="I1430"/>
      <c r="J1430"/>
    </row>
    <row r="1431" spans="1:10" ht="16" x14ac:dyDescent="0.2">
      <c r="A1431"/>
      <c r="B1431"/>
      <c r="C1431"/>
      <c r="D1431"/>
      <c r="E1431"/>
      <c r="F1431"/>
      <c r="G1431"/>
      <c r="H1431"/>
      <c r="I1431"/>
      <c r="J1431"/>
    </row>
    <row r="1432" spans="1:10" ht="16" x14ac:dyDescent="0.2">
      <c r="A1432"/>
      <c r="B1432"/>
      <c r="C1432"/>
      <c r="D1432"/>
      <c r="E1432"/>
      <c r="F1432"/>
      <c r="G1432"/>
      <c r="H1432"/>
      <c r="I1432"/>
      <c r="J1432"/>
    </row>
    <row r="1433" spans="1:10" ht="16" x14ac:dyDescent="0.2">
      <c r="A1433"/>
      <c r="B1433"/>
      <c r="C1433"/>
      <c r="D1433"/>
      <c r="E1433"/>
      <c r="F1433"/>
      <c r="G1433"/>
      <c r="H1433"/>
      <c r="I1433"/>
      <c r="J1433"/>
    </row>
    <row r="1434" spans="1:10" ht="16" x14ac:dyDescent="0.2">
      <c r="A1434"/>
      <c r="B1434"/>
      <c r="C1434"/>
      <c r="D1434"/>
      <c r="E1434"/>
      <c r="F1434"/>
      <c r="G1434"/>
      <c r="H1434"/>
      <c r="I1434"/>
      <c r="J1434"/>
    </row>
    <row r="1435" spans="1:10" ht="16" x14ac:dyDescent="0.2">
      <c r="A1435"/>
      <c r="B1435"/>
      <c r="C1435"/>
      <c r="D1435"/>
      <c r="E1435"/>
      <c r="F1435"/>
      <c r="G1435"/>
      <c r="H1435"/>
      <c r="I1435"/>
      <c r="J1435"/>
    </row>
    <row r="1436" spans="1:10" ht="16" x14ac:dyDescent="0.2">
      <c r="A1436"/>
      <c r="B1436"/>
      <c r="C1436"/>
      <c r="D1436"/>
      <c r="E1436"/>
      <c r="F1436"/>
      <c r="G1436"/>
      <c r="H1436"/>
      <c r="I1436"/>
      <c r="J1436"/>
    </row>
    <row r="1437" spans="1:10" ht="16" x14ac:dyDescent="0.2">
      <c r="A1437"/>
      <c r="B1437"/>
      <c r="C1437"/>
      <c r="D1437"/>
      <c r="E1437"/>
      <c r="F1437"/>
      <c r="G1437"/>
      <c r="H1437"/>
      <c r="I1437"/>
      <c r="J1437"/>
    </row>
    <row r="1438" spans="1:10" ht="16" x14ac:dyDescent="0.2">
      <c r="A1438"/>
      <c r="B1438"/>
      <c r="C1438"/>
      <c r="D1438"/>
      <c r="E1438"/>
      <c r="F1438"/>
      <c r="G1438"/>
      <c r="H1438"/>
      <c r="I1438"/>
      <c r="J1438"/>
    </row>
    <row r="1439" spans="1:10" ht="16" x14ac:dyDescent="0.2">
      <c r="A1439"/>
      <c r="B1439"/>
      <c r="C1439"/>
      <c r="D1439"/>
      <c r="E1439"/>
      <c r="F1439"/>
      <c r="G1439"/>
      <c r="H1439"/>
      <c r="I1439"/>
      <c r="J1439"/>
    </row>
    <row r="1440" spans="1:10" ht="16" x14ac:dyDescent="0.2">
      <c r="A1440"/>
      <c r="B1440"/>
      <c r="C1440"/>
      <c r="D1440"/>
      <c r="E1440"/>
      <c r="F1440"/>
      <c r="G1440"/>
      <c r="H1440"/>
      <c r="I1440"/>
      <c r="J1440"/>
    </row>
    <row r="1441" spans="1:10" ht="16" x14ac:dyDescent="0.2">
      <c r="A1441"/>
      <c r="B1441"/>
      <c r="C1441"/>
      <c r="D1441"/>
      <c r="E1441"/>
      <c r="F1441"/>
      <c r="G1441"/>
      <c r="H1441"/>
      <c r="I1441"/>
      <c r="J1441"/>
    </row>
    <row r="1442" spans="1:10" ht="16" x14ac:dyDescent="0.2">
      <c r="A1442"/>
      <c r="B1442"/>
      <c r="C1442"/>
      <c r="D1442"/>
      <c r="E1442"/>
      <c r="F1442"/>
      <c r="G1442"/>
      <c r="H1442"/>
      <c r="I1442"/>
      <c r="J1442"/>
    </row>
    <row r="1443" spans="1:10" ht="16" x14ac:dyDescent="0.2">
      <c r="A1443"/>
      <c r="B1443"/>
      <c r="C1443"/>
      <c r="D1443"/>
      <c r="E1443"/>
      <c r="F1443"/>
      <c r="G1443"/>
      <c r="H1443"/>
      <c r="I1443"/>
      <c r="J1443"/>
    </row>
    <row r="1444" spans="1:10" ht="16" x14ac:dyDescent="0.2">
      <c r="A1444"/>
      <c r="B1444"/>
      <c r="C1444"/>
      <c r="D1444"/>
      <c r="E1444"/>
      <c r="F1444"/>
      <c r="G1444"/>
      <c r="H1444"/>
      <c r="I1444"/>
      <c r="J1444"/>
    </row>
    <row r="1445" spans="1:10" ht="16" x14ac:dyDescent="0.2">
      <c r="A1445"/>
      <c r="B1445"/>
      <c r="C1445"/>
      <c r="D1445"/>
      <c r="E1445"/>
      <c r="F1445"/>
      <c r="G1445"/>
      <c r="H1445"/>
      <c r="I1445"/>
      <c r="J1445"/>
    </row>
    <row r="1446" spans="1:10" ht="16" x14ac:dyDescent="0.2">
      <c r="A1446"/>
      <c r="B1446"/>
      <c r="C1446"/>
      <c r="D1446"/>
      <c r="E1446"/>
      <c r="F1446"/>
      <c r="G1446"/>
      <c r="H1446"/>
      <c r="I1446"/>
      <c r="J1446"/>
    </row>
    <row r="1447" spans="1:10" ht="16" x14ac:dyDescent="0.2">
      <c r="A1447"/>
      <c r="B1447"/>
      <c r="C1447"/>
      <c r="D1447"/>
      <c r="E1447"/>
      <c r="F1447"/>
      <c r="G1447"/>
      <c r="H1447"/>
      <c r="I1447"/>
      <c r="J1447"/>
    </row>
    <row r="1448" spans="1:10" ht="16" x14ac:dyDescent="0.2">
      <c r="A1448"/>
      <c r="B1448"/>
      <c r="C1448"/>
      <c r="D1448"/>
      <c r="E1448"/>
      <c r="F1448"/>
      <c r="G1448"/>
      <c r="H1448"/>
      <c r="I1448"/>
      <c r="J1448"/>
    </row>
    <row r="1449" spans="1:10" ht="16" x14ac:dyDescent="0.2">
      <c r="A1449"/>
      <c r="B1449"/>
      <c r="C1449"/>
      <c r="D1449"/>
      <c r="E1449"/>
      <c r="F1449"/>
      <c r="G1449"/>
      <c r="H1449"/>
      <c r="I1449"/>
      <c r="J1449"/>
    </row>
    <row r="1450" spans="1:10" ht="16" x14ac:dyDescent="0.2">
      <c r="A1450"/>
      <c r="B1450"/>
      <c r="C1450"/>
      <c r="D1450"/>
      <c r="E1450"/>
      <c r="F1450"/>
      <c r="G1450"/>
      <c r="H1450"/>
      <c r="I1450"/>
      <c r="J1450"/>
    </row>
    <row r="1451" spans="1:10" ht="16" x14ac:dyDescent="0.2">
      <c r="A1451"/>
      <c r="B1451"/>
      <c r="C1451"/>
      <c r="D1451"/>
      <c r="E1451"/>
      <c r="F1451"/>
      <c r="G1451"/>
      <c r="H1451"/>
      <c r="I1451"/>
      <c r="J1451"/>
    </row>
    <row r="1452" spans="1:10" ht="16" x14ac:dyDescent="0.2">
      <c r="A1452"/>
      <c r="B1452"/>
      <c r="C1452"/>
      <c r="D1452"/>
      <c r="E1452"/>
      <c r="F1452"/>
      <c r="G1452"/>
      <c r="H1452"/>
      <c r="I1452"/>
      <c r="J1452"/>
    </row>
    <row r="1453" spans="1:10" ht="16" x14ac:dyDescent="0.2">
      <c r="A1453"/>
      <c r="B1453"/>
      <c r="C1453"/>
      <c r="D1453"/>
      <c r="E1453"/>
      <c r="F1453"/>
      <c r="G1453"/>
      <c r="H1453"/>
      <c r="I1453"/>
      <c r="J1453"/>
    </row>
    <row r="1454" spans="1:10" ht="16" x14ac:dyDescent="0.2">
      <c r="A1454"/>
      <c r="B1454"/>
      <c r="C1454"/>
      <c r="D1454"/>
      <c r="E1454"/>
      <c r="F1454"/>
      <c r="G1454"/>
      <c r="H1454"/>
      <c r="I1454"/>
      <c r="J1454"/>
    </row>
    <row r="1455" spans="1:10" ht="16" x14ac:dyDescent="0.2">
      <c r="A1455"/>
      <c r="B1455"/>
      <c r="C1455"/>
      <c r="D1455"/>
      <c r="E1455"/>
      <c r="F1455"/>
      <c r="G1455"/>
      <c r="H1455"/>
      <c r="I1455"/>
      <c r="J1455"/>
    </row>
    <row r="1456" spans="1:10" ht="16" x14ac:dyDescent="0.2">
      <c r="A1456"/>
      <c r="B1456"/>
      <c r="C1456"/>
      <c r="D1456"/>
      <c r="E1456"/>
      <c r="F1456"/>
      <c r="G1456"/>
      <c r="H1456"/>
      <c r="I1456"/>
      <c r="J1456"/>
    </row>
    <row r="1457" spans="1:10" ht="16" x14ac:dyDescent="0.2">
      <c r="A1457"/>
      <c r="B1457"/>
      <c r="C1457"/>
      <c r="D1457"/>
      <c r="E1457"/>
      <c r="F1457"/>
      <c r="G1457"/>
      <c r="H1457"/>
      <c r="I1457"/>
      <c r="J1457"/>
    </row>
    <row r="1458" spans="1:10" ht="16" x14ac:dyDescent="0.2">
      <c r="A1458"/>
      <c r="B1458"/>
      <c r="C1458"/>
      <c r="D1458"/>
      <c r="E1458"/>
      <c r="F1458"/>
      <c r="G1458"/>
      <c r="H1458"/>
      <c r="I1458"/>
      <c r="J1458"/>
    </row>
    <row r="1459" spans="1:10" ht="16" x14ac:dyDescent="0.2">
      <c r="A1459"/>
      <c r="B1459"/>
      <c r="C1459"/>
      <c r="D1459"/>
      <c r="E1459"/>
      <c r="F1459"/>
      <c r="G1459"/>
      <c r="H1459"/>
      <c r="I1459"/>
      <c r="J1459"/>
    </row>
    <row r="1460" spans="1:10" ht="16" x14ac:dyDescent="0.2">
      <c r="A1460"/>
      <c r="B1460"/>
      <c r="C1460"/>
      <c r="D1460"/>
      <c r="E1460"/>
      <c r="F1460"/>
      <c r="G1460"/>
      <c r="H1460"/>
      <c r="I1460"/>
      <c r="J1460"/>
    </row>
    <row r="1461" spans="1:10" ht="16" x14ac:dyDescent="0.2">
      <c r="A1461"/>
      <c r="B1461"/>
      <c r="C1461"/>
      <c r="D1461"/>
      <c r="E1461"/>
      <c r="F1461"/>
      <c r="G1461"/>
      <c r="H1461"/>
      <c r="I1461"/>
      <c r="J1461"/>
    </row>
    <row r="1462" spans="1:10" ht="16" x14ac:dyDescent="0.2">
      <c r="A1462"/>
      <c r="B1462"/>
      <c r="C1462"/>
      <c r="D1462"/>
      <c r="E1462"/>
      <c r="F1462"/>
      <c r="G1462"/>
      <c r="H1462"/>
      <c r="I1462"/>
      <c r="J1462"/>
    </row>
    <row r="1463" spans="1:10" ht="16" x14ac:dyDescent="0.2">
      <c r="A1463"/>
      <c r="B1463"/>
      <c r="C1463"/>
      <c r="D1463"/>
      <c r="E1463"/>
      <c r="F1463"/>
      <c r="G1463"/>
      <c r="H1463"/>
      <c r="I1463"/>
      <c r="J1463"/>
    </row>
    <row r="1464" spans="1:10" ht="16" x14ac:dyDescent="0.2">
      <c r="A1464"/>
      <c r="B1464"/>
      <c r="C1464"/>
      <c r="D1464"/>
      <c r="E1464"/>
      <c r="F1464"/>
      <c r="G1464"/>
      <c r="H1464"/>
      <c r="I1464"/>
      <c r="J1464"/>
    </row>
    <row r="1465" spans="1:10" ht="16" x14ac:dyDescent="0.2">
      <c r="A1465"/>
      <c r="B1465"/>
      <c r="C1465"/>
      <c r="D1465"/>
      <c r="E1465"/>
      <c r="F1465"/>
      <c r="G1465"/>
      <c r="H1465"/>
      <c r="I1465"/>
      <c r="J1465"/>
    </row>
    <row r="1466" spans="1:10" ht="16" x14ac:dyDescent="0.2">
      <c r="A1466"/>
      <c r="B1466"/>
      <c r="C1466"/>
      <c r="D1466"/>
      <c r="E1466"/>
      <c r="F1466"/>
      <c r="G1466"/>
      <c r="H1466"/>
      <c r="I1466"/>
      <c r="J1466"/>
    </row>
    <row r="1467" spans="1:10" ht="16" x14ac:dyDescent="0.2">
      <c r="A1467"/>
      <c r="B1467"/>
      <c r="C1467"/>
      <c r="D1467"/>
      <c r="E1467"/>
      <c r="F1467"/>
      <c r="G1467"/>
      <c r="H1467"/>
      <c r="I1467"/>
      <c r="J1467"/>
    </row>
    <row r="1468" spans="1:10" ht="16" x14ac:dyDescent="0.2">
      <c r="A1468"/>
      <c r="B1468"/>
      <c r="C1468"/>
      <c r="D1468"/>
      <c r="E1468"/>
      <c r="F1468"/>
      <c r="G1468"/>
      <c r="H1468"/>
      <c r="I1468"/>
      <c r="J1468"/>
    </row>
    <row r="1469" spans="1:10" ht="16" x14ac:dyDescent="0.2">
      <c r="A1469"/>
      <c r="B1469"/>
      <c r="C1469"/>
      <c r="D1469"/>
      <c r="E1469"/>
      <c r="F1469"/>
      <c r="G1469"/>
      <c r="H1469"/>
      <c r="I1469"/>
      <c r="J1469"/>
    </row>
    <row r="1470" spans="1:10" ht="16" x14ac:dyDescent="0.2">
      <c r="A1470"/>
      <c r="B1470"/>
      <c r="C1470"/>
      <c r="D1470"/>
      <c r="E1470"/>
      <c r="F1470"/>
      <c r="G1470"/>
      <c r="H1470"/>
      <c r="I1470"/>
      <c r="J1470"/>
    </row>
    <row r="1471" spans="1:10" ht="16" x14ac:dyDescent="0.2">
      <c r="A1471"/>
      <c r="B1471"/>
      <c r="C1471"/>
      <c r="D1471"/>
      <c r="E1471"/>
      <c r="F1471"/>
      <c r="G1471"/>
      <c r="H1471"/>
      <c r="I1471"/>
      <c r="J1471"/>
    </row>
    <row r="1472" spans="1:10" ht="16" x14ac:dyDescent="0.2">
      <c r="A1472"/>
      <c r="B1472"/>
      <c r="C1472"/>
      <c r="D1472"/>
      <c r="E1472"/>
      <c r="F1472"/>
      <c r="G1472"/>
      <c r="H1472"/>
      <c r="I1472"/>
      <c r="J1472"/>
    </row>
    <row r="1473" spans="1:10" ht="16" x14ac:dyDescent="0.2">
      <c r="A1473"/>
      <c r="B1473"/>
      <c r="C1473"/>
      <c r="D1473"/>
      <c r="E1473"/>
      <c r="F1473"/>
      <c r="G1473"/>
      <c r="H1473"/>
      <c r="I1473"/>
      <c r="J1473"/>
    </row>
    <row r="1474" spans="1:10" ht="16" x14ac:dyDescent="0.2">
      <c r="A1474"/>
      <c r="B1474"/>
      <c r="C1474"/>
      <c r="D1474"/>
      <c r="E1474"/>
      <c r="F1474"/>
      <c r="G1474"/>
      <c r="H1474"/>
      <c r="I1474"/>
      <c r="J1474"/>
    </row>
    <row r="1475" spans="1:10" ht="16" x14ac:dyDescent="0.2">
      <c r="A1475"/>
      <c r="B1475"/>
      <c r="C1475"/>
      <c r="D1475"/>
      <c r="E1475"/>
      <c r="F1475"/>
      <c r="G1475"/>
      <c r="H1475"/>
      <c r="I1475"/>
      <c r="J1475"/>
    </row>
    <row r="1476" spans="1:10" ht="16" x14ac:dyDescent="0.2">
      <c r="A1476"/>
      <c r="B1476"/>
      <c r="C1476"/>
      <c r="D1476"/>
      <c r="E1476"/>
      <c r="F1476"/>
      <c r="G1476"/>
      <c r="H1476"/>
      <c r="I1476"/>
      <c r="J1476"/>
    </row>
    <row r="1477" spans="1:10" ht="16" x14ac:dyDescent="0.2">
      <c r="A1477"/>
      <c r="B1477"/>
      <c r="C1477"/>
      <c r="D1477"/>
      <c r="E1477"/>
      <c r="F1477"/>
      <c r="G1477"/>
      <c r="H1477"/>
      <c r="I1477"/>
      <c r="J1477"/>
    </row>
    <row r="1478" spans="1:10" ht="16" x14ac:dyDescent="0.2">
      <c r="A1478"/>
      <c r="B1478"/>
      <c r="C1478"/>
      <c r="D1478"/>
      <c r="E1478"/>
      <c r="F1478"/>
      <c r="G1478"/>
      <c r="H1478"/>
      <c r="I1478"/>
      <c r="J1478"/>
    </row>
    <row r="1479" spans="1:10" ht="16" x14ac:dyDescent="0.2">
      <c r="A1479"/>
      <c r="B1479"/>
      <c r="C1479"/>
      <c r="D1479"/>
      <c r="E1479"/>
      <c r="F1479"/>
      <c r="G1479"/>
      <c r="H1479"/>
      <c r="I1479"/>
      <c r="J1479"/>
    </row>
    <row r="1480" spans="1:10" ht="16" x14ac:dyDescent="0.2">
      <c r="A1480"/>
      <c r="B1480"/>
      <c r="C1480"/>
      <c r="D1480"/>
      <c r="E1480"/>
      <c r="F1480"/>
      <c r="G1480"/>
      <c r="H1480"/>
      <c r="I1480"/>
      <c r="J1480"/>
    </row>
    <row r="1481" spans="1:10" ht="16" x14ac:dyDescent="0.2">
      <c r="A1481"/>
      <c r="B1481"/>
      <c r="C1481"/>
      <c r="D1481"/>
      <c r="E1481"/>
      <c r="F1481"/>
      <c r="G1481"/>
      <c r="H1481"/>
      <c r="I1481"/>
      <c r="J1481"/>
    </row>
    <row r="1482" spans="1:10" ht="16" x14ac:dyDescent="0.2">
      <c r="A1482"/>
      <c r="B1482"/>
      <c r="C1482"/>
      <c r="D1482"/>
      <c r="E1482"/>
      <c r="F1482"/>
      <c r="G1482"/>
      <c r="H1482"/>
      <c r="I1482"/>
      <c r="J1482"/>
    </row>
    <row r="1483" spans="1:10" ht="16" x14ac:dyDescent="0.2">
      <c r="A1483"/>
      <c r="B1483"/>
      <c r="C1483"/>
      <c r="D1483"/>
      <c r="E1483"/>
      <c r="F1483"/>
      <c r="G1483"/>
      <c r="H1483"/>
      <c r="I1483"/>
      <c r="J1483"/>
    </row>
    <row r="1484" spans="1:10" ht="16" x14ac:dyDescent="0.2">
      <c r="A1484"/>
      <c r="B1484"/>
      <c r="C1484"/>
      <c r="D1484"/>
      <c r="E1484"/>
      <c r="F1484"/>
      <c r="G1484"/>
      <c r="H1484"/>
      <c r="I1484"/>
      <c r="J1484"/>
    </row>
    <row r="1485" spans="1:10" ht="16" x14ac:dyDescent="0.2">
      <c r="A1485"/>
      <c r="B1485"/>
      <c r="C1485"/>
      <c r="D1485"/>
      <c r="E1485"/>
      <c r="F1485"/>
      <c r="G1485"/>
      <c r="H1485"/>
      <c r="I1485"/>
      <c r="J1485"/>
    </row>
    <row r="1486" spans="1:10" ht="16" x14ac:dyDescent="0.2">
      <c r="A1486"/>
      <c r="B1486"/>
      <c r="C1486"/>
      <c r="D1486"/>
      <c r="E1486"/>
      <c r="F1486"/>
      <c r="G1486"/>
      <c r="H1486"/>
      <c r="I1486"/>
      <c r="J1486"/>
    </row>
    <row r="1487" spans="1:10" ht="16" x14ac:dyDescent="0.2">
      <c r="A1487"/>
      <c r="B1487"/>
      <c r="C1487"/>
      <c r="D1487"/>
      <c r="E1487"/>
      <c r="F1487"/>
      <c r="G1487"/>
      <c r="H1487"/>
      <c r="I1487"/>
      <c r="J1487"/>
    </row>
    <row r="1488" spans="1:10" ht="16" x14ac:dyDescent="0.2">
      <c r="A1488"/>
      <c r="B1488"/>
      <c r="C1488"/>
      <c r="D1488"/>
      <c r="E1488"/>
      <c r="F1488"/>
      <c r="G1488"/>
      <c r="H1488"/>
      <c r="I1488"/>
      <c r="J1488"/>
    </row>
    <row r="1489" spans="1:10" ht="16" x14ac:dyDescent="0.2">
      <c r="A1489"/>
      <c r="B1489"/>
      <c r="C1489"/>
      <c r="D1489"/>
      <c r="E1489"/>
      <c r="F1489"/>
      <c r="G1489"/>
      <c r="H1489"/>
      <c r="I1489"/>
      <c r="J1489"/>
    </row>
    <row r="1490" spans="1:10" ht="16" x14ac:dyDescent="0.2">
      <c r="A1490"/>
      <c r="B1490"/>
      <c r="C1490"/>
      <c r="D1490"/>
      <c r="E1490"/>
      <c r="F1490"/>
      <c r="G1490"/>
      <c r="H1490"/>
      <c r="I1490"/>
      <c r="J1490"/>
    </row>
    <row r="1491" spans="1:10" ht="16" x14ac:dyDescent="0.2">
      <c r="A1491"/>
      <c r="B1491"/>
      <c r="C1491"/>
      <c r="D1491"/>
      <c r="E1491"/>
      <c r="F1491"/>
      <c r="G1491"/>
      <c r="H1491"/>
      <c r="I1491"/>
      <c r="J1491"/>
    </row>
    <row r="1492" spans="1:10" ht="16" x14ac:dyDescent="0.2">
      <c r="A1492"/>
      <c r="B1492"/>
      <c r="C1492"/>
      <c r="D1492"/>
      <c r="E1492"/>
      <c r="F1492"/>
      <c r="G1492"/>
      <c r="H1492"/>
      <c r="I1492"/>
      <c r="J1492"/>
    </row>
    <row r="1493" spans="1:10" ht="16" x14ac:dyDescent="0.2">
      <c r="A1493"/>
      <c r="B1493"/>
      <c r="C1493"/>
      <c r="D1493"/>
      <c r="E1493"/>
      <c r="F1493"/>
      <c r="G1493"/>
      <c r="H1493"/>
      <c r="I1493"/>
      <c r="J1493"/>
    </row>
    <row r="1494" spans="1:10" ht="16" x14ac:dyDescent="0.2">
      <c r="A1494"/>
      <c r="B1494"/>
      <c r="C1494"/>
      <c r="D1494"/>
      <c r="E1494"/>
      <c r="F1494"/>
      <c r="G1494"/>
      <c r="H1494"/>
      <c r="I1494"/>
      <c r="J1494"/>
    </row>
    <row r="1495" spans="1:10" ht="16" x14ac:dyDescent="0.2">
      <c r="A1495"/>
      <c r="B1495"/>
      <c r="C1495"/>
      <c r="D1495"/>
      <c r="E1495"/>
      <c r="F1495"/>
      <c r="G1495"/>
      <c r="H1495"/>
      <c r="I1495"/>
      <c r="J1495"/>
    </row>
    <row r="1496" spans="1:10" ht="16" x14ac:dyDescent="0.2">
      <c r="A1496"/>
      <c r="B1496"/>
      <c r="C1496"/>
      <c r="D1496"/>
      <c r="E1496"/>
      <c r="F1496"/>
      <c r="G1496"/>
      <c r="H1496"/>
      <c r="I1496"/>
      <c r="J1496"/>
    </row>
    <row r="1497" spans="1:10" ht="16" x14ac:dyDescent="0.2">
      <c r="A1497"/>
      <c r="B1497"/>
      <c r="C1497"/>
      <c r="D1497"/>
      <c r="E1497"/>
      <c r="F1497"/>
      <c r="G1497"/>
      <c r="H1497"/>
      <c r="I1497"/>
      <c r="J1497"/>
    </row>
    <row r="1498" spans="1:10" ht="16" x14ac:dyDescent="0.2">
      <c r="A1498"/>
      <c r="B1498"/>
      <c r="C1498"/>
      <c r="D1498"/>
      <c r="E1498"/>
      <c r="F1498"/>
      <c r="G1498"/>
      <c r="H1498"/>
      <c r="I1498"/>
      <c r="J1498"/>
    </row>
    <row r="1499" spans="1:10" ht="16" x14ac:dyDescent="0.2">
      <c r="A1499"/>
      <c r="B1499"/>
      <c r="C1499"/>
      <c r="D1499"/>
      <c r="E1499"/>
      <c r="F1499"/>
      <c r="G1499"/>
      <c r="H1499"/>
      <c r="I1499"/>
      <c r="J1499"/>
    </row>
    <row r="1500" spans="1:10" ht="16" x14ac:dyDescent="0.2">
      <c r="A1500"/>
      <c r="B1500"/>
      <c r="C1500"/>
      <c r="D1500"/>
      <c r="E1500"/>
      <c r="F1500"/>
      <c r="G1500"/>
      <c r="H1500"/>
      <c r="I1500"/>
      <c r="J1500"/>
    </row>
    <row r="1501" spans="1:10" ht="16" x14ac:dyDescent="0.2">
      <c r="A1501"/>
      <c r="B1501"/>
      <c r="C1501"/>
      <c r="D1501"/>
      <c r="E1501"/>
      <c r="F1501"/>
      <c r="G1501"/>
      <c r="H1501"/>
      <c r="I1501"/>
      <c r="J1501"/>
    </row>
    <row r="1502" spans="1:10" ht="16" x14ac:dyDescent="0.2">
      <c r="A1502"/>
      <c r="B1502"/>
      <c r="C1502"/>
      <c r="D1502"/>
      <c r="E1502"/>
      <c r="F1502"/>
      <c r="G1502"/>
      <c r="H1502"/>
      <c r="I1502"/>
      <c r="J1502"/>
    </row>
    <row r="1503" spans="1:10" ht="16" x14ac:dyDescent="0.2">
      <c r="A1503"/>
      <c r="B1503"/>
      <c r="C1503"/>
      <c r="D1503"/>
      <c r="E1503"/>
      <c r="F1503"/>
      <c r="G1503"/>
      <c r="H1503"/>
      <c r="I1503"/>
      <c r="J1503"/>
    </row>
    <row r="1504" spans="1:10" ht="16" x14ac:dyDescent="0.2">
      <c r="A1504"/>
      <c r="B1504"/>
      <c r="C1504"/>
      <c r="D1504"/>
      <c r="E1504"/>
      <c r="F1504"/>
      <c r="G1504"/>
      <c r="H1504"/>
      <c r="I1504"/>
      <c r="J1504"/>
    </row>
    <row r="1505" spans="1:10" ht="16" x14ac:dyDescent="0.2">
      <c r="A1505"/>
      <c r="B1505"/>
      <c r="C1505"/>
      <c r="D1505"/>
      <c r="E1505"/>
      <c r="F1505"/>
      <c r="G1505"/>
      <c r="H1505"/>
      <c r="I1505"/>
      <c r="J1505"/>
    </row>
    <row r="1506" spans="1:10" ht="16" x14ac:dyDescent="0.2">
      <c r="A1506"/>
      <c r="B1506"/>
      <c r="C1506"/>
      <c r="D1506"/>
      <c r="E1506"/>
      <c r="F1506"/>
      <c r="G1506"/>
      <c r="H1506"/>
      <c r="I1506"/>
      <c r="J1506"/>
    </row>
    <row r="1507" spans="1:10" ht="16" x14ac:dyDescent="0.2">
      <c r="A1507"/>
      <c r="B1507"/>
      <c r="C1507"/>
      <c r="D1507"/>
      <c r="E1507"/>
      <c r="F1507"/>
      <c r="G1507"/>
      <c r="H1507"/>
      <c r="I1507"/>
      <c r="J1507"/>
    </row>
    <row r="1508" spans="1:10" ht="16" x14ac:dyDescent="0.2">
      <c r="A1508"/>
      <c r="B1508"/>
      <c r="C1508"/>
      <c r="D1508"/>
      <c r="E1508"/>
      <c r="F1508"/>
      <c r="G1508"/>
      <c r="H1508"/>
      <c r="I1508"/>
      <c r="J1508"/>
    </row>
    <row r="1509" spans="1:10" ht="16" x14ac:dyDescent="0.2">
      <c r="A1509"/>
      <c r="B1509"/>
      <c r="C1509"/>
      <c r="D1509"/>
      <c r="E1509"/>
      <c r="F1509"/>
      <c r="G1509"/>
      <c r="H1509"/>
      <c r="I1509"/>
      <c r="J1509"/>
    </row>
    <row r="1510" spans="1:10" ht="16" x14ac:dyDescent="0.2">
      <c r="A1510"/>
      <c r="B1510"/>
      <c r="C1510"/>
      <c r="D1510"/>
      <c r="E1510"/>
      <c r="F1510"/>
      <c r="G1510"/>
      <c r="H1510"/>
      <c r="I1510"/>
      <c r="J1510"/>
    </row>
    <row r="1511" spans="1:10" ht="16" x14ac:dyDescent="0.2">
      <c r="A1511"/>
      <c r="B1511"/>
      <c r="C1511"/>
      <c r="D1511"/>
      <c r="E1511"/>
      <c r="F1511"/>
      <c r="G1511"/>
      <c r="H1511"/>
      <c r="I1511"/>
      <c r="J1511"/>
    </row>
    <row r="1512" spans="1:10" ht="16" x14ac:dyDescent="0.2">
      <c r="A1512"/>
      <c r="B1512"/>
      <c r="C1512"/>
      <c r="D1512"/>
      <c r="E1512"/>
      <c r="F1512"/>
      <c r="G1512"/>
      <c r="H1512"/>
      <c r="I1512"/>
      <c r="J1512"/>
    </row>
    <row r="1513" spans="1:10" ht="16" x14ac:dyDescent="0.2">
      <c r="A1513"/>
      <c r="B1513"/>
      <c r="C1513"/>
      <c r="D1513"/>
      <c r="E1513"/>
      <c r="F1513"/>
      <c r="G1513"/>
      <c r="H1513"/>
      <c r="I1513"/>
      <c r="J1513"/>
    </row>
    <row r="1514" spans="1:10" ht="16" x14ac:dyDescent="0.2">
      <c r="A1514"/>
      <c r="B1514"/>
      <c r="C1514"/>
      <c r="D1514"/>
      <c r="E1514"/>
      <c r="F1514"/>
      <c r="G1514"/>
      <c r="H1514"/>
      <c r="I1514"/>
      <c r="J1514"/>
    </row>
    <row r="1515" spans="1:10" ht="16" x14ac:dyDescent="0.2">
      <c r="A1515"/>
      <c r="B1515"/>
      <c r="C1515"/>
      <c r="D1515"/>
      <c r="E1515"/>
      <c r="F1515"/>
      <c r="G1515"/>
      <c r="H1515"/>
      <c r="I1515"/>
      <c r="J1515"/>
    </row>
    <row r="1516" spans="1:10" ht="16" x14ac:dyDescent="0.2">
      <c r="A1516"/>
      <c r="B1516"/>
      <c r="C1516"/>
      <c r="D1516"/>
      <c r="E1516"/>
      <c r="F1516"/>
      <c r="G1516"/>
      <c r="H1516"/>
      <c r="I1516"/>
      <c r="J1516"/>
    </row>
    <row r="1517" spans="1:10" ht="16" x14ac:dyDescent="0.2">
      <c r="A1517"/>
      <c r="B1517"/>
      <c r="C1517"/>
      <c r="D1517"/>
      <c r="E1517"/>
      <c r="F1517"/>
      <c r="G1517"/>
      <c r="H1517"/>
      <c r="I1517"/>
      <c r="J1517"/>
    </row>
    <row r="1518" spans="1:10" ht="16" x14ac:dyDescent="0.2">
      <c r="A1518"/>
      <c r="B1518"/>
      <c r="C1518"/>
      <c r="D1518"/>
      <c r="E1518"/>
      <c r="F1518"/>
      <c r="G1518"/>
      <c r="H1518"/>
      <c r="I1518"/>
      <c r="J1518"/>
    </row>
    <row r="1519" spans="1:10" ht="16" x14ac:dyDescent="0.2">
      <c r="A1519"/>
      <c r="B1519"/>
      <c r="C1519"/>
      <c r="D1519"/>
      <c r="E1519"/>
      <c r="F1519"/>
      <c r="G1519"/>
      <c r="H1519"/>
      <c r="I1519"/>
      <c r="J1519"/>
    </row>
    <row r="1520" spans="1:10" ht="16" x14ac:dyDescent="0.2">
      <c r="A1520"/>
      <c r="B1520"/>
      <c r="C1520"/>
      <c r="D1520"/>
      <c r="E1520"/>
      <c r="F1520"/>
      <c r="G1520"/>
      <c r="H1520"/>
      <c r="I1520"/>
      <c r="J1520"/>
    </row>
    <row r="1521" spans="1:10" ht="16" x14ac:dyDescent="0.2">
      <c r="A1521"/>
      <c r="B1521"/>
      <c r="C1521"/>
      <c r="D1521"/>
      <c r="E1521"/>
      <c r="F1521"/>
      <c r="G1521"/>
      <c r="H1521"/>
      <c r="I1521"/>
      <c r="J1521"/>
    </row>
    <row r="1522" spans="1:10" ht="16" x14ac:dyDescent="0.2">
      <c r="A1522"/>
      <c r="B1522"/>
      <c r="C1522"/>
      <c r="D1522"/>
      <c r="E1522"/>
      <c r="F1522"/>
      <c r="G1522"/>
      <c r="H1522"/>
      <c r="I1522"/>
      <c r="J1522"/>
    </row>
    <row r="1523" spans="1:10" ht="16" x14ac:dyDescent="0.2">
      <c r="A1523"/>
      <c r="B1523"/>
      <c r="C1523"/>
      <c r="D1523"/>
      <c r="E1523"/>
      <c r="F1523"/>
      <c r="G1523"/>
      <c r="H1523"/>
      <c r="I1523"/>
      <c r="J1523"/>
    </row>
    <row r="1524" spans="1:10" ht="16" x14ac:dyDescent="0.2">
      <c r="A1524"/>
      <c r="B1524"/>
      <c r="C1524"/>
      <c r="D1524"/>
      <c r="E1524"/>
      <c r="F1524"/>
      <c r="G1524"/>
      <c r="H1524"/>
      <c r="I1524"/>
      <c r="J1524"/>
    </row>
    <row r="1525" spans="1:10" ht="16" x14ac:dyDescent="0.2">
      <c r="A1525"/>
      <c r="B1525"/>
      <c r="C1525"/>
      <c r="D1525"/>
      <c r="E1525"/>
      <c r="F1525"/>
      <c r="G1525"/>
      <c r="H1525"/>
      <c r="I1525"/>
      <c r="J1525"/>
    </row>
    <row r="1526" spans="1:10" ht="16" x14ac:dyDescent="0.2">
      <c r="A1526"/>
      <c r="B1526"/>
      <c r="C1526"/>
      <c r="D1526"/>
      <c r="E1526"/>
      <c r="F1526"/>
      <c r="G1526"/>
      <c r="H1526"/>
      <c r="I1526"/>
      <c r="J1526"/>
    </row>
    <row r="1527" spans="1:10" ht="16" x14ac:dyDescent="0.2">
      <c r="A1527"/>
      <c r="B1527"/>
      <c r="C1527"/>
      <c r="D1527"/>
      <c r="E1527"/>
      <c r="F1527"/>
      <c r="G1527"/>
      <c r="H1527"/>
      <c r="I1527"/>
      <c r="J1527"/>
    </row>
    <row r="1528" spans="1:10" ht="16" x14ac:dyDescent="0.2">
      <c r="A1528"/>
      <c r="B1528"/>
      <c r="C1528"/>
      <c r="D1528"/>
      <c r="E1528"/>
      <c r="F1528"/>
      <c r="G1528"/>
      <c r="H1528"/>
      <c r="I1528"/>
      <c r="J1528"/>
    </row>
    <row r="1529" spans="1:10" ht="16" x14ac:dyDescent="0.2">
      <c r="A1529"/>
      <c r="B1529"/>
      <c r="C1529"/>
      <c r="D1529"/>
      <c r="E1529"/>
      <c r="F1529"/>
      <c r="G1529"/>
      <c r="H1529"/>
      <c r="I1529"/>
      <c r="J1529"/>
    </row>
    <row r="1530" spans="1:10" ht="16" x14ac:dyDescent="0.2">
      <c r="A1530"/>
      <c r="B1530"/>
      <c r="C1530"/>
      <c r="D1530"/>
      <c r="E1530"/>
      <c r="F1530"/>
      <c r="G1530"/>
      <c r="H1530"/>
      <c r="I1530"/>
      <c r="J1530"/>
    </row>
    <row r="1531" spans="1:10" ht="16" x14ac:dyDescent="0.2">
      <c r="A1531"/>
      <c r="B1531"/>
      <c r="C1531"/>
      <c r="D1531"/>
      <c r="E1531"/>
      <c r="F1531"/>
      <c r="G1531"/>
      <c r="H1531"/>
      <c r="I1531"/>
      <c r="J1531"/>
    </row>
    <row r="1532" spans="1:10" ht="16" x14ac:dyDescent="0.2">
      <c r="A1532"/>
      <c r="B1532"/>
      <c r="C1532"/>
      <c r="D1532"/>
      <c r="E1532"/>
      <c r="F1532"/>
      <c r="G1532"/>
      <c r="H1532"/>
      <c r="I1532"/>
      <c r="J1532"/>
    </row>
    <row r="1533" spans="1:10" ht="16" x14ac:dyDescent="0.2">
      <c r="A1533"/>
      <c r="B1533"/>
      <c r="C1533"/>
      <c r="D1533"/>
      <c r="E1533"/>
      <c r="F1533"/>
      <c r="G1533"/>
      <c r="H1533"/>
      <c r="I1533"/>
      <c r="J1533"/>
    </row>
    <row r="1534" spans="1:10" ht="16" x14ac:dyDescent="0.2">
      <c r="A1534"/>
      <c r="B1534"/>
      <c r="C1534"/>
      <c r="D1534"/>
      <c r="E1534"/>
      <c r="F1534"/>
      <c r="G1534"/>
      <c r="H1534"/>
      <c r="I1534"/>
      <c r="J1534"/>
    </row>
    <row r="1535" spans="1:10" ht="16" x14ac:dyDescent="0.2">
      <c r="A1535"/>
      <c r="B1535"/>
      <c r="C1535"/>
      <c r="D1535"/>
      <c r="E1535"/>
      <c r="F1535"/>
      <c r="G1535"/>
      <c r="H1535"/>
      <c r="I1535"/>
      <c r="J1535"/>
    </row>
    <row r="1536" spans="1:10" ht="16" x14ac:dyDescent="0.2">
      <c r="A1536"/>
      <c r="B1536"/>
      <c r="C1536"/>
      <c r="D1536"/>
      <c r="E1536"/>
      <c r="F1536"/>
      <c r="G1536"/>
      <c r="H1536"/>
      <c r="I1536"/>
      <c r="J1536"/>
    </row>
    <row r="1537" spans="1:10" ht="16" x14ac:dyDescent="0.2">
      <c r="A1537"/>
      <c r="B1537"/>
      <c r="C1537"/>
      <c r="D1537"/>
      <c r="E1537"/>
      <c r="F1537"/>
      <c r="G1537"/>
      <c r="H1537"/>
      <c r="I1537"/>
      <c r="J1537"/>
    </row>
    <row r="1538" spans="1:10" ht="16" x14ac:dyDescent="0.2">
      <c r="A1538"/>
      <c r="B1538"/>
      <c r="C1538"/>
      <c r="D1538"/>
      <c r="E1538"/>
      <c r="F1538"/>
      <c r="G1538"/>
      <c r="H1538"/>
      <c r="I1538"/>
      <c r="J1538"/>
    </row>
    <row r="1539" spans="1:10" ht="16" x14ac:dyDescent="0.2">
      <c r="A1539"/>
      <c r="B1539"/>
      <c r="C1539"/>
      <c r="D1539"/>
      <c r="E1539"/>
      <c r="F1539"/>
      <c r="G1539"/>
      <c r="H1539"/>
      <c r="I1539"/>
      <c r="J1539"/>
    </row>
    <row r="1540" spans="1:10" ht="16" x14ac:dyDescent="0.2">
      <c r="A1540"/>
      <c r="B1540"/>
      <c r="C1540"/>
      <c r="D1540"/>
      <c r="E1540"/>
      <c r="F1540"/>
      <c r="G1540"/>
      <c r="H1540"/>
      <c r="I1540"/>
      <c r="J1540"/>
    </row>
    <row r="1541" spans="1:10" ht="16" x14ac:dyDescent="0.2">
      <c r="A1541"/>
      <c r="B1541"/>
      <c r="C1541"/>
      <c r="D1541"/>
      <c r="E1541"/>
      <c r="F1541"/>
      <c r="G1541"/>
      <c r="H1541"/>
      <c r="I1541"/>
      <c r="J1541"/>
    </row>
    <row r="1542" spans="1:10" ht="16" x14ac:dyDescent="0.2">
      <c r="A1542"/>
      <c r="B1542"/>
      <c r="C1542"/>
      <c r="D1542"/>
      <c r="E1542"/>
      <c r="F1542"/>
      <c r="G1542"/>
      <c r="H1542"/>
      <c r="I1542"/>
      <c r="J1542"/>
    </row>
    <row r="1543" spans="1:10" ht="16" x14ac:dyDescent="0.2">
      <c r="A1543"/>
      <c r="B1543"/>
      <c r="C1543"/>
      <c r="D1543"/>
      <c r="E1543"/>
      <c r="F1543"/>
      <c r="G1543"/>
      <c r="H1543"/>
      <c r="I1543"/>
      <c r="J1543"/>
    </row>
    <row r="1544" spans="1:10" ht="16" x14ac:dyDescent="0.2">
      <c r="A1544"/>
      <c r="B1544"/>
      <c r="C1544"/>
      <c r="D1544"/>
      <c r="E1544"/>
      <c r="F1544"/>
      <c r="G1544"/>
      <c r="H1544"/>
      <c r="I1544"/>
      <c r="J1544"/>
    </row>
    <row r="1545" spans="1:10" ht="16" x14ac:dyDescent="0.2">
      <c r="A1545"/>
      <c r="B1545"/>
      <c r="C1545"/>
      <c r="D1545"/>
      <c r="E1545"/>
      <c r="F1545"/>
      <c r="G1545"/>
      <c r="H1545"/>
      <c r="I1545"/>
      <c r="J1545"/>
    </row>
    <row r="1546" spans="1:10" ht="16" x14ac:dyDescent="0.2">
      <c r="A1546"/>
      <c r="B1546"/>
      <c r="C1546"/>
      <c r="D1546"/>
      <c r="E1546"/>
      <c r="F1546"/>
      <c r="G1546"/>
      <c r="H1546"/>
      <c r="I1546"/>
      <c r="J1546"/>
    </row>
    <row r="1547" spans="1:10" ht="16" x14ac:dyDescent="0.2">
      <c r="A1547"/>
      <c r="B1547"/>
      <c r="C1547"/>
      <c r="D1547"/>
      <c r="E1547"/>
      <c r="F1547"/>
      <c r="G1547"/>
      <c r="H1547"/>
      <c r="I1547"/>
      <c r="J1547"/>
    </row>
    <row r="1548" spans="1:10" ht="16" x14ac:dyDescent="0.2">
      <c r="A1548"/>
      <c r="B1548"/>
      <c r="C1548"/>
      <c r="D1548"/>
      <c r="E1548"/>
      <c r="F1548"/>
      <c r="G1548"/>
      <c r="H1548"/>
      <c r="I1548"/>
      <c r="J1548"/>
    </row>
    <row r="1549" spans="1:10" ht="16" x14ac:dyDescent="0.2">
      <c r="A1549"/>
      <c r="B1549"/>
      <c r="C1549"/>
      <c r="D1549"/>
      <c r="E1549"/>
      <c r="F1549"/>
      <c r="G1549"/>
      <c r="H1549"/>
      <c r="I1549"/>
      <c r="J1549"/>
    </row>
    <row r="1550" spans="1:10" ht="16" x14ac:dyDescent="0.2">
      <c r="A1550"/>
      <c r="B1550"/>
      <c r="C1550"/>
      <c r="D1550"/>
      <c r="E1550"/>
      <c r="F1550"/>
      <c r="G1550"/>
      <c r="H1550"/>
      <c r="I1550"/>
      <c r="J1550"/>
    </row>
    <row r="1551" spans="1:10" ht="16" x14ac:dyDescent="0.2">
      <c r="A1551"/>
      <c r="B1551"/>
      <c r="C1551"/>
      <c r="D1551"/>
      <c r="E1551"/>
      <c r="F1551"/>
      <c r="G1551"/>
      <c r="H1551"/>
      <c r="I1551"/>
      <c r="J1551"/>
    </row>
    <row r="1552" spans="1:10" ht="16" x14ac:dyDescent="0.2">
      <c r="A1552"/>
      <c r="B1552"/>
      <c r="C1552"/>
      <c r="D1552"/>
      <c r="E1552"/>
      <c r="F1552"/>
      <c r="G1552"/>
      <c r="H1552"/>
      <c r="I1552"/>
      <c r="J1552"/>
    </row>
    <row r="1553" spans="1:10" ht="16" x14ac:dyDescent="0.2">
      <c r="A1553"/>
      <c r="B1553"/>
      <c r="C1553"/>
      <c r="D1553"/>
      <c r="E1553"/>
      <c r="F1553"/>
      <c r="G1553"/>
      <c r="H1553"/>
      <c r="I1553"/>
      <c r="J1553"/>
    </row>
    <row r="1554" spans="1:10" ht="16" x14ac:dyDescent="0.2">
      <c r="A1554"/>
      <c r="B1554"/>
      <c r="C1554"/>
      <c r="D1554"/>
      <c r="E1554"/>
      <c r="F1554"/>
      <c r="G1554"/>
      <c r="H1554"/>
      <c r="I1554"/>
      <c r="J1554"/>
    </row>
    <row r="1555" spans="1:10" ht="16" x14ac:dyDescent="0.2">
      <c r="A1555"/>
      <c r="B1555"/>
      <c r="C1555"/>
      <c r="D1555"/>
      <c r="E1555"/>
      <c r="F1555"/>
      <c r="G1555"/>
      <c r="H1555"/>
      <c r="I1555"/>
      <c r="J1555"/>
    </row>
    <row r="1556" spans="1:10" ht="16" x14ac:dyDescent="0.2">
      <c r="A1556"/>
      <c r="B1556"/>
      <c r="C1556"/>
      <c r="D1556"/>
      <c r="E1556"/>
      <c r="F1556"/>
      <c r="G1556"/>
      <c r="H1556"/>
      <c r="I1556"/>
      <c r="J1556"/>
    </row>
    <row r="1557" spans="1:10" ht="16" x14ac:dyDescent="0.2">
      <c r="A1557"/>
      <c r="B1557"/>
      <c r="C1557"/>
      <c r="D1557"/>
      <c r="E1557"/>
      <c r="F1557"/>
      <c r="G1557"/>
      <c r="H1557"/>
      <c r="I1557"/>
      <c r="J1557"/>
    </row>
    <row r="1558" spans="1:10" ht="16" x14ac:dyDescent="0.2">
      <c r="A1558"/>
      <c r="B1558"/>
      <c r="C1558"/>
      <c r="D1558"/>
      <c r="E1558"/>
      <c r="F1558"/>
      <c r="G1558"/>
      <c r="H1558"/>
      <c r="I1558"/>
      <c r="J1558"/>
    </row>
    <row r="1559" spans="1:10" ht="16" x14ac:dyDescent="0.2">
      <c r="A1559"/>
      <c r="B1559"/>
      <c r="C1559"/>
      <c r="D1559"/>
      <c r="E1559"/>
      <c r="F1559"/>
      <c r="G1559"/>
      <c r="H1559"/>
      <c r="I1559"/>
      <c r="J1559"/>
    </row>
    <row r="1560" spans="1:10" ht="16" x14ac:dyDescent="0.2">
      <c r="A1560"/>
      <c r="B1560"/>
      <c r="C1560"/>
      <c r="D1560"/>
      <c r="E1560"/>
      <c r="F1560"/>
      <c r="G1560"/>
      <c r="H1560"/>
      <c r="I1560"/>
      <c r="J1560"/>
    </row>
    <row r="1561" spans="1:10" ht="16" x14ac:dyDescent="0.2">
      <c r="A1561"/>
      <c r="B1561"/>
      <c r="C1561"/>
      <c r="D1561"/>
      <c r="E1561"/>
      <c r="F1561"/>
      <c r="G1561"/>
      <c r="H1561"/>
      <c r="I1561"/>
      <c r="J1561"/>
    </row>
    <row r="1562" spans="1:10" ht="16" x14ac:dyDescent="0.2">
      <c r="A1562"/>
      <c r="B1562"/>
      <c r="C1562"/>
      <c r="D1562"/>
      <c r="E1562"/>
      <c r="F1562"/>
      <c r="G1562"/>
      <c r="H1562"/>
      <c r="I1562"/>
      <c r="J1562"/>
    </row>
    <row r="1563" spans="1:10" ht="16" x14ac:dyDescent="0.2">
      <c r="A1563"/>
      <c r="B1563"/>
      <c r="C1563"/>
      <c r="D1563"/>
      <c r="E1563"/>
      <c r="F1563"/>
      <c r="G1563"/>
      <c r="H1563"/>
      <c r="I1563"/>
      <c r="J1563"/>
    </row>
    <row r="1564" spans="1:10" ht="16" x14ac:dyDescent="0.2">
      <c r="A1564"/>
      <c r="B1564"/>
      <c r="C1564"/>
      <c r="D1564"/>
      <c r="E1564"/>
      <c r="F1564"/>
      <c r="G1564"/>
      <c r="H1564"/>
      <c r="I1564"/>
      <c r="J1564"/>
    </row>
    <row r="1565" spans="1:10" ht="16" x14ac:dyDescent="0.2">
      <c r="A1565"/>
      <c r="B1565"/>
      <c r="C1565"/>
      <c r="D1565"/>
      <c r="E1565"/>
      <c r="F1565"/>
      <c r="G1565"/>
      <c r="H1565"/>
      <c r="I1565"/>
      <c r="J1565"/>
    </row>
    <row r="1566" spans="1:10" ht="16" x14ac:dyDescent="0.2">
      <c r="A1566"/>
      <c r="B1566"/>
      <c r="C1566"/>
      <c r="D1566"/>
      <c r="E1566"/>
      <c r="F1566"/>
      <c r="G1566"/>
      <c r="H1566"/>
      <c r="I1566"/>
      <c r="J1566"/>
    </row>
    <row r="1567" spans="1:10" ht="16" x14ac:dyDescent="0.2">
      <c r="A1567"/>
      <c r="B1567"/>
      <c r="C1567"/>
      <c r="D1567"/>
      <c r="E1567"/>
      <c r="F1567"/>
      <c r="G1567"/>
      <c r="H1567"/>
      <c r="I1567"/>
      <c r="J1567"/>
    </row>
    <row r="1568" spans="1:10" ht="16" x14ac:dyDescent="0.2">
      <c r="A1568"/>
      <c r="B1568"/>
      <c r="C1568"/>
      <c r="D1568"/>
      <c r="E1568"/>
      <c r="F1568"/>
      <c r="G1568"/>
      <c r="H1568"/>
      <c r="I1568"/>
      <c r="J1568"/>
    </row>
    <row r="1569" spans="1:10" ht="16" x14ac:dyDescent="0.2">
      <c r="A1569"/>
      <c r="B1569"/>
      <c r="C1569"/>
      <c r="D1569"/>
      <c r="E1569"/>
      <c r="F1569"/>
      <c r="G1569"/>
      <c r="H1569"/>
      <c r="I1569"/>
      <c r="J1569"/>
    </row>
    <row r="1570" spans="1:10" ht="16" x14ac:dyDescent="0.2">
      <c r="A1570"/>
      <c r="B1570"/>
      <c r="C1570"/>
      <c r="D1570"/>
      <c r="E1570"/>
      <c r="F1570"/>
      <c r="G1570"/>
      <c r="H1570"/>
      <c r="I1570"/>
      <c r="J1570"/>
    </row>
    <row r="1571" spans="1:10" ht="16" x14ac:dyDescent="0.2">
      <c r="A1571"/>
      <c r="B1571"/>
      <c r="C1571"/>
      <c r="D1571"/>
      <c r="E1571"/>
      <c r="F1571"/>
      <c r="G1571"/>
      <c r="H1571"/>
      <c r="I1571"/>
      <c r="J1571"/>
    </row>
    <row r="1572" spans="1:10" ht="16" x14ac:dyDescent="0.2">
      <c r="A1572"/>
      <c r="B1572"/>
      <c r="C1572"/>
      <c r="D1572"/>
      <c r="E1572"/>
      <c r="F1572"/>
      <c r="G1572"/>
      <c r="H1572"/>
      <c r="I1572"/>
      <c r="J1572"/>
    </row>
    <row r="1573" spans="1:10" ht="16" x14ac:dyDescent="0.2">
      <c r="A1573"/>
      <c r="B1573"/>
      <c r="C1573"/>
      <c r="D1573"/>
      <c r="E1573"/>
      <c r="F1573"/>
      <c r="G1573"/>
      <c r="H1573"/>
      <c r="I1573"/>
      <c r="J1573"/>
    </row>
    <row r="1574" spans="1:10" ht="16" x14ac:dyDescent="0.2">
      <c r="A1574"/>
      <c r="B1574"/>
      <c r="C1574"/>
      <c r="D1574"/>
      <c r="E1574"/>
      <c r="F1574"/>
      <c r="G1574"/>
      <c r="H1574"/>
      <c r="I1574"/>
      <c r="J1574"/>
    </row>
    <row r="1575" spans="1:10" ht="16" x14ac:dyDescent="0.2">
      <c r="A1575"/>
      <c r="B1575"/>
      <c r="C1575"/>
      <c r="D1575"/>
      <c r="E1575"/>
      <c r="F1575"/>
      <c r="G1575"/>
      <c r="H1575"/>
      <c r="I1575"/>
      <c r="J1575"/>
    </row>
    <row r="1576" spans="1:10" ht="16" x14ac:dyDescent="0.2">
      <c r="A1576"/>
      <c r="B1576"/>
      <c r="C1576"/>
      <c r="D1576"/>
      <c r="E1576"/>
      <c r="F1576"/>
      <c r="G1576"/>
      <c r="H1576"/>
      <c r="I1576"/>
      <c r="J1576"/>
    </row>
    <row r="1577" spans="1:10" ht="16" x14ac:dyDescent="0.2">
      <c r="A1577"/>
      <c r="B1577"/>
      <c r="C1577"/>
      <c r="D1577"/>
      <c r="E1577"/>
      <c r="F1577"/>
      <c r="G1577"/>
      <c r="H1577"/>
      <c r="I1577"/>
      <c r="J1577"/>
    </row>
    <row r="1578" spans="1:10" ht="16" x14ac:dyDescent="0.2">
      <c r="A1578"/>
      <c r="B1578"/>
      <c r="C1578"/>
      <c r="D1578"/>
      <c r="E1578"/>
      <c r="F1578"/>
      <c r="G1578"/>
      <c r="H1578"/>
      <c r="I1578"/>
      <c r="J1578"/>
    </row>
    <row r="1579" spans="1:10" ht="16" x14ac:dyDescent="0.2">
      <c r="A1579"/>
      <c r="B1579"/>
      <c r="C1579"/>
      <c r="D1579"/>
      <c r="E1579"/>
      <c r="F1579"/>
      <c r="G1579"/>
      <c r="H1579"/>
      <c r="I1579"/>
      <c r="J1579"/>
    </row>
    <row r="1580" spans="1:10" ht="16" x14ac:dyDescent="0.2">
      <c r="A1580"/>
      <c r="B1580"/>
      <c r="C1580"/>
      <c r="D1580"/>
      <c r="E1580"/>
      <c r="F1580"/>
      <c r="G1580"/>
      <c r="H1580"/>
      <c r="I1580"/>
      <c r="J1580"/>
    </row>
    <row r="1581" spans="1:10" ht="16" x14ac:dyDescent="0.2">
      <c r="A1581"/>
      <c r="B1581"/>
      <c r="C1581"/>
      <c r="D1581"/>
      <c r="E1581"/>
      <c r="F1581"/>
      <c r="G1581"/>
      <c r="H1581"/>
      <c r="I1581"/>
      <c r="J1581"/>
    </row>
    <row r="1582" spans="1:10" ht="16" x14ac:dyDescent="0.2">
      <c r="A1582"/>
      <c r="B1582"/>
      <c r="C1582"/>
      <c r="D1582"/>
      <c r="E1582"/>
      <c r="F1582"/>
      <c r="G1582"/>
      <c r="H1582"/>
      <c r="I1582"/>
      <c r="J1582"/>
    </row>
    <row r="1583" spans="1:10" ht="16" x14ac:dyDescent="0.2">
      <c r="A1583"/>
      <c r="B1583"/>
      <c r="C1583"/>
      <c r="D1583"/>
      <c r="E1583"/>
      <c r="F1583"/>
      <c r="G1583"/>
      <c r="H1583"/>
      <c r="I1583"/>
      <c r="J1583"/>
    </row>
    <row r="1584" spans="1:10" ht="16" x14ac:dyDescent="0.2">
      <c r="A1584"/>
      <c r="B1584"/>
      <c r="C1584"/>
      <c r="D1584"/>
      <c r="E1584"/>
      <c r="F1584"/>
      <c r="G1584"/>
      <c r="H1584"/>
      <c r="I1584"/>
      <c r="J1584"/>
    </row>
    <row r="1585" spans="1:10" ht="16" x14ac:dyDescent="0.2">
      <c r="A1585"/>
      <c r="B1585"/>
      <c r="C1585"/>
      <c r="D1585"/>
      <c r="E1585"/>
      <c r="F1585"/>
      <c r="G1585"/>
      <c r="H1585"/>
      <c r="I1585"/>
      <c r="J1585"/>
    </row>
    <row r="1586" spans="1:10" ht="16" x14ac:dyDescent="0.2">
      <c r="A1586"/>
      <c r="B1586"/>
      <c r="C1586"/>
      <c r="D1586"/>
      <c r="E1586"/>
      <c r="F1586"/>
      <c r="G1586"/>
      <c r="H1586"/>
      <c r="I1586"/>
      <c r="J1586"/>
    </row>
    <row r="1587" spans="1:10" ht="16" x14ac:dyDescent="0.2">
      <c r="A1587"/>
      <c r="B1587"/>
      <c r="C1587"/>
      <c r="D1587"/>
      <c r="E1587"/>
      <c r="F1587"/>
      <c r="G1587"/>
      <c r="H1587"/>
      <c r="I1587"/>
      <c r="J1587"/>
    </row>
    <row r="1588" spans="1:10" ht="16" x14ac:dyDescent="0.2">
      <c r="A1588"/>
      <c r="B1588"/>
      <c r="C1588"/>
      <c r="D1588"/>
      <c r="E1588"/>
      <c r="F1588"/>
      <c r="G1588"/>
      <c r="H1588"/>
      <c r="I1588"/>
      <c r="J1588"/>
    </row>
    <row r="1589" spans="1:10" ht="16" x14ac:dyDescent="0.2">
      <c r="A1589"/>
      <c r="B1589"/>
      <c r="C1589"/>
      <c r="D1589"/>
      <c r="E1589"/>
      <c r="F1589"/>
      <c r="G1589"/>
      <c r="H1589"/>
      <c r="I1589"/>
      <c r="J1589"/>
    </row>
    <row r="1590" spans="1:10" ht="16" x14ac:dyDescent="0.2">
      <c r="A1590"/>
      <c r="B1590"/>
      <c r="C1590"/>
      <c r="D1590"/>
      <c r="E1590"/>
      <c r="F1590"/>
      <c r="G1590"/>
      <c r="H1590"/>
      <c r="I1590"/>
      <c r="J1590"/>
    </row>
    <row r="1591" spans="1:10" ht="16" x14ac:dyDescent="0.2">
      <c r="A1591"/>
      <c r="B1591"/>
      <c r="C1591"/>
      <c r="D1591"/>
      <c r="E1591"/>
      <c r="F1591"/>
      <c r="G1591"/>
      <c r="H1591"/>
      <c r="I1591"/>
      <c r="J1591"/>
    </row>
    <row r="1592" spans="1:10" ht="16" x14ac:dyDescent="0.2">
      <c r="A1592"/>
      <c r="B1592"/>
      <c r="C1592"/>
      <c r="D1592"/>
      <c r="E1592"/>
      <c r="F1592"/>
      <c r="G1592"/>
      <c r="H1592"/>
      <c r="I1592"/>
      <c r="J1592"/>
    </row>
    <row r="1593" spans="1:10" ht="16" x14ac:dyDescent="0.2">
      <c r="A1593"/>
      <c r="B1593"/>
      <c r="C1593"/>
      <c r="D1593"/>
      <c r="E1593"/>
      <c r="F1593"/>
      <c r="G1593"/>
      <c r="H1593"/>
      <c r="I1593"/>
      <c r="J1593"/>
    </row>
    <row r="1594" spans="1:10" ht="16" x14ac:dyDescent="0.2">
      <c r="A1594"/>
      <c r="B1594"/>
      <c r="C1594"/>
      <c r="D1594"/>
      <c r="E1594"/>
      <c r="F1594"/>
      <c r="G1594"/>
      <c r="H1594"/>
      <c r="I1594"/>
      <c r="J1594"/>
    </row>
    <row r="1595" spans="1:10" ht="16" x14ac:dyDescent="0.2">
      <c r="A1595"/>
      <c r="B1595"/>
      <c r="C1595"/>
      <c r="D1595"/>
      <c r="E1595"/>
      <c r="F1595"/>
      <c r="G1595"/>
      <c r="H1595"/>
      <c r="I1595"/>
      <c r="J1595"/>
    </row>
    <row r="1596" spans="1:10" ht="16" x14ac:dyDescent="0.2">
      <c r="A1596"/>
      <c r="B1596"/>
      <c r="C1596"/>
      <c r="D1596"/>
      <c r="E1596"/>
      <c r="F1596"/>
      <c r="G1596"/>
      <c r="H1596"/>
      <c r="I1596"/>
      <c r="J1596"/>
    </row>
    <row r="1597" spans="1:10" ht="16" x14ac:dyDescent="0.2">
      <c r="A1597"/>
      <c r="B1597"/>
      <c r="C1597"/>
      <c r="D1597"/>
      <c r="E1597"/>
      <c r="F1597"/>
      <c r="G1597"/>
      <c r="H1597"/>
      <c r="I1597"/>
      <c r="J1597"/>
    </row>
    <row r="1598" spans="1:10" ht="16" x14ac:dyDescent="0.2">
      <c r="A1598"/>
      <c r="B1598"/>
      <c r="C1598"/>
      <c r="D1598"/>
      <c r="E1598"/>
      <c r="F1598"/>
      <c r="G1598"/>
      <c r="H1598"/>
      <c r="I1598"/>
      <c r="J1598"/>
    </row>
    <row r="1599" spans="1:10" ht="16" x14ac:dyDescent="0.2">
      <c r="A1599"/>
      <c r="B1599"/>
      <c r="C1599"/>
      <c r="D1599"/>
      <c r="E1599"/>
      <c r="F1599"/>
      <c r="G1599"/>
      <c r="H1599"/>
      <c r="I1599"/>
      <c r="J1599"/>
    </row>
    <row r="1600" spans="1:10" ht="16" x14ac:dyDescent="0.2">
      <c r="A1600"/>
      <c r="B1600"/>
      <c r="C1600"/>
      <c r="D1600"/>
      <c r="E1600"/>
      <c r="F1600"/>
      <c r="G1600"/>
      <c r="H1600"/>
      <c r="I1600"/>
      <c r="J1600"/>
    </row>
    <row r="1601" spans="1:10" ht="16" x14ac:dyDescent="0.2">
      <c r="A1601"/>
      <c r="B1601"/>
      <c r="C1601"/>
      <c r="D1601"/>
      <c r="E1601"/>
      <c r="F1601"/>
      <c r="G1601"/>
      <c r="H1601"/>
      <c r="I1601"/>
      <c r="J1601"/>
    </row>
    <row r="1602" spans="1:10" ht="16" x14ac:dyDescent="0.2">
      <c r="A1602"/>
      <c r="B1602"/>
      <c r="C1602"/>
      <c r="D1602"/>
      <c r="E1602"/>
      <c r="F1602"/>
      <c r="G1602"/>
      <c r="H1602"/>
      <c r="I1602"/>
      <c r="J1602"/>
    </row>
    <row r="1603" spans="1:10" ht="16" x14ac:dyDescent="0.2">
      <c r="A1603"/>
      <c r="B1603"/>
      <c r="C1603"/>
      <c r="D1603"/>
      <c r="E1603"/>
      <c r="F1603"/>
      <c r="G1603"/>
      <c r="H1603"/>
      <c r="I1603"/>
      <c r="J1603"/>
    </row>
    <row r="1604" spans="1:10" ht="16" x14ac:dyDescent="0.2">
      <c r="A1604"/>
      <c r="B1604"/>
      <c r="C1604"/>
      <c r="D1604"/>
      <c r="E1604"/>
      <c r="F1604"/>
      <c r="G1604"/>
      <c r="H1604"/>
      <c r="I1604"/>
      <c r="J1604"/>
    </row>
    <row r="1605" spans="1:10" ht="16" x14ac:dyDescent="0.2">
      <c r="A1605"/>
      <c r="B1605"/>
      <c r="C1605"/>
      <c r="D1605"/>
      <c r="E1605"/>
      <c r="F1605"/>
      <c r="G1605"/>
      <c r="H1605"/>
      <c r="I1605"/>
      <c r="J1605"/>
    </row>
    <row r="1606" spans="1:10" ht="16" x14ac:dyDescent="0.2">
      <c r="A1606"/>
      <c r="B1606"/>
      <c r="C1606"/>
      <c r="D1606"/>
      <c r="E1606"/>
      <c r="F1606"/>
      <c r="G1606"/>
      <c r="H1606"/>
      <c r="I1606"/>
      <c r="J1606"/>
    </row>
    <row r="1607" spans="1:10" ht="16" x14ac:dyDescent="0.2">
      <c r="A1607"/>
      <c r="B1607"/>
      <c r="C1607"/>
      <c r="D1607"/>
      <c r="E1607"/>
      <c r="F1607"/>
      <c r="G1607"/>
      <c r="H1607"/>
      <c r="I1607"/>
      <c r="J1607"/>
    </row>
    <row r="1608" spans="1:10" ht="16" x14ac:dyDescent="0.2">
      <c r="A1608"/>
      <c r="B1608"/>
      <c r="C1608"/>
      <c r="D1608"/>
      <c r="E1608"/>
      <c r="F1608"/>
      <c r="G1608"/>
      <c r="H1608"/>
      <c r="I1608"/>
      <c r="J1608"/>
    </row>
    <row r="1609" spans="1:10" ht="16" x14ac:dyDescent="0.2">
      <c r="A1609"/>
      <c r="B1609"/>
      <c r="C1609"/>
      <c r="D1609"/>
      <c r="E1609"/>
      <c r="F1609"/>
      <c r="G1609"/>
      <c r="H1609"/>
      <c r="I1609"/>
      <c r="J1609"/>
    </row>
    <row r="1610" spans="1:10" ht="16" x14ac:dyDescent="0.2">
      <c r="A1610"/>
      <c r="B1610"/>
      <c r="C1610"/>
      <c r="D1610"/>
      <c r="E1610"/>
      <c r="F1610"/>
      <c r="G1610"/>
      <c r="H1610"/>
      <c r="I1610"/>
      <c r="J1610"/>
    </row>
    <row r="1611" spans="1:10" ht="16" x14ac:dyDescent="0.2">
      <c r="A1611"/>
      <c r="B1611"/>
      <c r="C1611"/>
      <c r="D1611"/>
      <c r="E1611"/>
      <c r="F1611"/>
      <c r="G1611"/>
      <c r="H1611"/>
      <c r="I1611"/>
      <c r="J1611"/>
    </row>
    <row r="1612" spans="1:10" ht="16" x14ac:dyDescent="0.2">
      <c r="A1612"/>
      <c r="B1612"/>
      <c r="C1612"/>
      <c r="D1612"/>
      <c r="E1612"/>
      <c r="F1612"/>
      <c r="G1612"/>
      <c r="H1612"/>
      <c r="I1612"/>
      <c r="J1612"/>
    </row>
    <row r="1613" spans="1:10" ht="16" x14ac:dyDescent="0.2">
      <c r="A1613"/>
      <c r="B1613"/>
      <c r="C1613"/>
      <c r="D1613"/>
      <c r="E1613"/>
      <c r="F1613"/>
      <c r="G1613"/>
      <c r="H1613"/>
      <c r="I1613"/>
      <c r="J1613"/>
    </row>
    <row r="1614" spans="1:10" ht="16" x14ac:dyDescent="0.2">
      <c r="A1614"/>
      <c r="B1614"/>
      <c r="C1614"/>
      <c r="D1614"/>
      <c r="E1614"/>
      <c r="F1614"/>
      <c r="G1614"/>
      <c r="H1614"/>
      <c r="I1614"/>
      <c r="J1614"/>
    </row>
    <row r="1615" spans="1:10" ht="16" x14ac:dyDescent="0.2">
      <c r="A1615"/>
      <c r="B1615"/>
      <c r="C1615"/>
      <c r="D1615"/>
      <c r="E1615"/>
      <c r="F1615"/>
      <c r="G1615"/>
      <c r="H1615"/>
      <c r="I1615"/>
      <c r="J1615"/>
    </row>
    <row r="1616" spans="1:10" ht="16" x14ac:dyDescent="0.2">
      <c r="A1616"/>
      <c r="B1616"/>
      <c r="C1616"/>
      <c r="D1616"/>
      <c r="E1616"/>
      <c r="F1616"/>
      <c r="G1616"/>
      <c r="H1616"/>
      <c r="I1616"/>
      <c r="J1616"/>
    </row>
    <row r="1617" spans="1:10" ht="16" x14ac:dyDescent="0.2">
      <c r="A1617"/>
      <c r="B1617"/>
      <c r="C1617"/>
      <c r="D1617"/>
      <c r="E1617"/>
      <c r="F1617"/>
      <c r="G1617"/>
      <c r="H1617"/>
      <c r="I1617"/>
      <c r="J1617"/>
    </row>
    <row r="1618" spans="1:10" ht="16" x14ac:dyDescent="0.2">
      <c r="A1618"/>
      <c r="B1618"/>
      <c r="C1618"/>
      <c r="D1618"/>
      <c r="E1618"/>
      <c r="F1618"/>
      <c r="G1618"/>
      <c r="H1618"/>
      <c r="I1618"/>
      <c r="J1618"/>
    </row>
    <row r="1619" spans="1:10" ht="16" x14ac:dyDescent="0.2">
      <c r="A1619"/>
      <c r="B1619"/>
      <c r="C1619"/>
      <c r="D1619"/>
      <c r="E1619"/>
      <c r="F1619"/>
      <c r="G1619"/>
      <c r="H1619"/>
      <c r="I1619"/>
      <c r="J1619"/>
    </row>
    <row r="1620" spans="1:10" ht="16" x14ac:dyDescent="0.2">
      <c r="A1620"/>
      <c r="B1620"/>
      <c r="C1620"/>
      <c r="D1620"/>
      <c r="E1620"/>
      <c r="F1620"/>
      <c r="G1620"/>
      <c r="H1620"/>
      <c r="I1620"/>
      <c r="J1620"/>
    </row>
    <row r="1621" spans="1:10" ht="16" x14ac:dyDescent="0.2">
      <c r="A1621"/>
      <c r="B1621"/>
      <c r="C1621"/>
      <c r="D1621"/>
      <c r="E1621"/>
      <c r="F1621"/>
      <c r="G1621"/>
      <c r="H1621"/>
      <c r="I1621"/>
      <c r="J1621"/>
    </row>
    <row r="1622" spans="1:10" ht="16" x14ac:dyDescent="0.2">
      <c r="A1622"/>
      <c r="B1622"/>
      <c r="C1622"/>
      <c r="D1622"/>
      <c r="E1622"/>
      <c r="F1622"/>
      <c r="G1622"/>
      <c r="H1622"/>
      <c r="I1622"/>
      <c r="J1622"/>
    </row>
    <row r="1623" spans="1:10" ht="16" x14ac:dyDescent="0.2">
      <c r="A1623"/>
      <c r="B1623"/>
      <c r="C1623"/>
      <c r="D1623"/>
      <c r="E1623"/>
      <c r="F1623"/>
      <c r="G1623"/>
      <c r="H1623"/>
      <c r="I1623"/>
      <c r="J1623"/>
    </row>
    <row r="1624" spans="1:10" ht="16" x14ac:dyDescent="0.2">
      <c r="A1624"/>
      <c r="B1624"/>
      <c r="C1624"/>
      <c r="D1624"/>
      <c r="E1624"/>
      <c r="F1624"/>
      <c r="G1624"/>
      <c r="H1624"/>
      <c r="I1624"/>
      <c r="J1624"/>
    </row>
    <row r="1625" spans="1:10" ht="16" x14ac:dyDescent="0.2">
      <c r="A1625"/>
      <c r="B1625"/>
      <c r="C1625"/>
      <c r="D1625"/>
      <c r="E1625"/>
      <c r="F1625"/>
      <c r="G1625"/>
      <c r="H1625"/>
      <c r="I1625"/>
      <c r="J1625"/>
    </row>
    <row r="1626" spans="1:10" ht="16" x14ac:dyDescent="0.2">
      <c r="A1626"/>
      <c r="B1626"/>
      <c r="C1626"/>
      <c r="D1626"/>
      <c r="E1626"/>
      <c r="F1626"/>
      <c r="G1626"/>
      <c r="H1626"/>
      <c r="I1626"/>
      <c r="J1626"/>
    </row>
    <row r="1627" spans="1:10" ht="16" x14ac:dyDescent="0.2">
      <c r="A1627"/>
      <c r="B1627"/>
      <c r="C1627"/>
      <c r="D1627"/>
      <c r="E1627"/>
      <c r="F1627"/>
      <c r="G1627"/>
      <c r="H1627"/>
      <c r="I1627"/>
      <c r="J1627"/>
    </row>
    <row r="1628" spans="1:10" ht="16" x14ac:dyDescent="0.2">
      <c r="A1628"/>
      <c r="B1628"/>
      <c r="C1628"/>
      <c r="D1628"/>
      <c r="E1628"/>
      <c r="F1628"/>
      <c r="G1628"/>
      <c r="H1628"/>
      <c r="I1628"/>
      <c r="J1628"/>
    </row>
    <row r="1629" spans="1:10" ht="16" x14ac:dyDescent="0.2">
      <c r="A1629"/>
      <c r="B1629"/>
      <c r="C1629"/>
      <c r="D1629"/>
      <c r="E1629"/>
      <c r="F1629"/>
      <c r="G1629"/>
      <c r="H1629"/>
      <c r="I1629"/>
      <c r="J1629"/>
    </row>
    <row r="1630" spans="1:10" ht="16" x14ac:dyDescent="0.2">
      <c r="A1630"/>
      <c r="B1630"/>
      <c r="C1630"/>
      <c r="D1630"/>
      <c r="E1630"/>
      <c r="F1630"/>
      <c r="G1630"/>
      <c r="H1630"/>
      <c r="I1630"/>
      <c r="J1630"/>
    </row>
    <row r="1631" spans="1:10" ht="16" x14ac:dyDescent="0.2">
      <c r="A1631"/>
      <c r="B1631"/>
      <c r="C1631"/>
      <c r="D1631"/>
      <c r="E1631"/>
      <c r="F1631"/>
      <c r="G1631"/>
      <c r="H1631"/>
      <c r="I1631"/>
      <c r="J1631"/>
    </row>
    <row r="1632" spans="1:10" ht="16" x14ac:dyDescent="0.2">
      <c r="A1632"/>
      <c r="B1632"/>
      <c r="C1632"/>
      <c r="D1632"/>
      <c r="E1632"/>
      <c r="F1632"/>
      <c r="G1632"/>
      <c r="H1632"/>
      <c r="I1632"/>
      <c r="J1632"/>
    </row>
    <row r="1633" spans="1:10" ht="16" x14ac:dyDescent="0.2">
      <c r="A1633"/>
      <c r="B1633"/>
      <c r="C1633"/>
      <c r="D1633"/>
      <c r="E1633"/>
      <c r="F1633"/>
      <c r="G1633"/>
      <c r="H1633"/>
      <c r="I1633"/>
      <c r="J1633"/>
    </row>
    <row r="1634" spans="1:10" ht="16" x14ac:dyDescent="0.2">
      <c r="A1634"/>
      <c r="B1634"/>
      <c r="C1634"/>
      <c r="D1634"/>
      <c r="E1634"/>
      <c r="F1634"/>
      <c r="G1634"/>
      <c r="H1634"/>
      <c r="I1634"/>
      <c r="J1634"/>
    </row>
    <row r="1635" spans="1:10" ht="16" x14ac:dyDescent="0.2">
      <c r="A1635"/>
      <c r="B1635"/>
      <c r="C1635"/>
      <c r="D1635"/>
      <c r="E1635"/>
      <c r="F1635"/>
      <c r="G1635"/>
      <c r="H1635"/>
      <c r="I1635"/>
      <c r="J1635"/>
    </row>
    <row r="1636" spans="1:10" ht="16" x14ac:dyDescent="0.2">
      <c r="A1636"/>
      <c r="B1636"/>
      <c r="C1636"/>
      <c r="D1636"/>
      <c r="E1636"/>
      <c r="F1636"/>
      <c r="G1636"/>
      <c r="H1636"/>
      <c r="I1636"/>
      <c r="J1636"/>
    </row>
    <row r="1637" spans="1:10" ht="16" x14ac:dyDescent="0.2">
      <c r="A1637"/>
      <c r="B1637"/>
      <c r="C1637"/>
      <c r="D1637"/>
      <c r="E1637"/>
      <c r="F1637"/>
      <c r="G1637"/>
      <c r="H1637"/>
      <c r="I1637"/>
      <c r="J1637"/>
    </row>
    <row r="1638" spans="1:10" ht="16" x14ac:dyDescent="0.2">
      <c r="A1638"/>
      <c r="B1638"/>
      <c r="C1638"/>
      <c r="D1638"/>
      <c r="E1638"/>
      <c r="F1638"/>
      <c r="G1638"/>
      <c r="H1638"/>
      <c r="I1638"/>
      <c r="J1638"/>
    </row>
    <row r="1639" spans="1:10" ht="16" x14ac:dyDescent="0.2">
      <c r="A1639"/>
      <c r="B1639"/>
      <c r="C1639"/>
      <c r="D1639"/>
      <c r="E1639"/>
      <c r="F1639"/>
      <c r="G1639"/>
      <c r="H1639"/>
      <c r="I1639"/>
      <c r="J1639"/>
    </row>
    <row r="1640" spans="1:10" ht="16" x14ac:dyDescent="0.2">
      <c r="A1640"/>
      <c r="B1640"/>
      <c r="C1640"/>
      <c r="D1640"/>
      <c r="E1640"/>
      <c r="F1640"/>
      <c r="G1640"/>
      <c r="H1640"/>
      <c r="I1640"/>
      <c r="J1640"/>
    </row>
    <row r="1641" spans="1:10" ht="16" x14ac:dyDescent="0.2">
      <c r="A1641"/>
      <c r="B1641"/>
      <c r="C1641"/>
      <c r="D1641"/>
      <c r="E1641"/>
      <c r="F1641"/>
      <c r="G1641"/>
      <c r="H1641"/>
      <c r="I1641"/>
      <c r="J1641"/>
    </row>
    <row r="1642" spans="1:10" ht="16" x14ac:dyDescent="0.2">
      <c r="A1642"/>
      <c r="B1642"/>
      <c r="C1642"/>
      <c r="D1642"/>
      <c r="E1642"/>
      <c r="F1642"/>
      <c r="G1642"/>
      <c r="H1642"/>
      <c r="I1642"/>
      <c r="J1642"/>
    </row>
    <row r="1643" spans="1:10" ht="16" x14ac:dyDescent="0.2">
      <c r="A1643"/>
      <c r="B1643"/>
      <c r="C1643"/>
      <c r="D1643"/>
      <c r="E1643"/>
      <c r="F1643"/>
      <c r="G1643"/>
      <c r="H1643"/>
      <c r="I1643"/>
      <c r="J1643"/>
    </row>
    <row r="1644" spans="1:10" ht="16" x14ac:dyDescent="0.2">
      <c r="A1644"/>
      <c r="B1644"/>
      <c r="C1644"/>
      <c r="D1644"/>
      <c r="E1644"/>
      <c r="F1644"/>
      <c r="G1644"/>
      <c r="H1644"/>
      <c r="I1644"/>
      <c r="J1644"/>
    </row>
    <row r="1645" spans="1:10" ht="16" x14ac:dyDescent="0.2">
      <c r="A1645"/>
      <c r="B1645"/>
      <c r="C1645"/>
      <c r="D1645"/>
      <c r="E1645"/>
      <c r="F1645"/>
      <c r="G1645"/>
      <c r="H1645"/>
      <c r="I1645"/>
      <c r="J1645"/>
    </row>
    <row r="1646" spans="1:10" ht="16" x14ac:dyDescent="0.2">
      <c r="A1646"/>
      <c r="B1646"/>
      <c r="C1646"/>
      <c r="D1646"/>
      <c r="E1646"/>
      <c r="F1646"/>
      <c r="G1646"/>
      <c r="H1646"/>
      <c r="I1646"/>
      <c r="J1646"/>
    </row>
    <row r="1647" spans="1:10" ht="16" x14ac:dyDescent="0.2">
      <c r="A1647"/>
      <c r="B1647"/>
      <c r="C1647"/>
      <c r="D1647"/>
      <c r="E1647"/>
      <c r="F1647"/>
      <c r="G1647"/>
      <c r="H1647"/>
      <c r="I1647"/>
      <c r="J1647"/>
    </row>
    <row r="1648" spans="1:10" ht="16" x14ac:dyDescent="0.2">
      <c r="A1648"/>
      <c r="B1648"/>
      <c r="C1648"/>
      <c r="D1648"/>
      <c r="E1648"/>
      <c r="F1648"/>
      <c r="G1648"/>
      <c r="H1648"/>
      <c r="I1648"/>
      <c r="J1648"/>
    </row>
    <row r="1649" spans="1:10" ht="16" x14ac:dyDescent="0.2">
      <c r="A1649"/>
      <c r="B1649"/>
      <c r="C1649"/>
      <c r="D1649"/>
      <c r="E1649"/>
      <c r="F1649"/>
      <c r="G1649"/>
      <c r="H1649"/>
      <c r="I1649"/>
      <c r="J1649"/>
    </row>
    <row r="1650" spans="1:10" ht="16" x14ac:dyDescent="0.2">
      <c r="A1650"/>
      <c r="B1650"/>
      <c r="C1650"/>
      <c r="D1650"/>
      <c r="E1650"/>
      <c r="F1650"/>
      <c r="G1650"/>
      <c r="H1650"/>
      <c r="I1650"/>
      <c r="J1650"/>
    </row>
    <row r="1651" spans="1:10" ht="16" x14ac:dyDescent="0.2">
      <c r="A1651"/>
      <c r="B1651"/>
      <c r="C1651"/>
      <c r="D1651"/>
      <c r="E1651"/>
      <c r="F1651"/>
      <c r="G1651"/>
      <c r="H1651"/>
      <c r="I1651"/>
      <c r="J1651"/>
    </row>
    <row r="1652" spans="1:10" ht="16" x14ac:dyDescent="0.2">
      <c r="A1652"/>
      <c r="B1652"/>
      <c r="C1652"/>
      <c r="D1652"/>
      <c r="E1652"/>
      <c r="F1652"/>
      <c r="G1652"/>
      <c r="H1652"/>
      <c r="I1652"/>
      <c r="J1652"/>
    </row>
    <row r="1653" spans="1:10" ht="16" x14ac:dyDescent="0.2">
      <c r="A1653"/>
      <c r="B1653"/>
      <c r="C1653"/>
      <c r="D1653"/>
      <c r="E1653"/>
      <c r="F1653"/>
      <c r="G1653"/>
      <c r="H1653"/>
      <c r="I1653"/>
      <c r="J1653"/>
    </row>
    <row r="1654" spans="1:10" ht="16" x14ac:dyDescent="0.2">
      <c r="A1654"/>
      <c r="B1654"/>
      <c r="C1654"/>
      <c r="D1654"/>
      <c r="E1654"/>
      <c r="F1654"/>
      <c r="G1654"/>
      <c r="H1654"/>
      <c r="I1654"/>
      <c r="J1654"/>
    </row>
    <row r="1655" spans="1:10" ht="16" x14ac:dyDescent="0.2">
      <c r="A1655"/>
      <c r="B1655"/>
      <c r="C1655"/>
      <c r="D1655"/>
      <c r="E1655"/>
      <c r="F1655"/>
      <c r="G1655"/>
      <c r="H1655"/>
      <c r="I1655"/>
      <c r="J1655"/>
    </row>
    <row r="1656" spans="1:10" ht="16" x14ac:dyDescent="0.2">
      <c r="A1656"/>
      <c r="B1656"/>
      <c r="C1656"/>
      <c r="D1656"/>
      <c r="E1656"/>
      <c r="F1656"/>
      <c r="G1656"/>
      <c r="H1656"/>
      <c r="I1656"/>
      <c r="J1656"/>
    </row>
    <row r="1657" spans="1:10" ht="16" x14ac:dyDescent="0.2">
      <c r="A1657"/>
      <c r="B1657"/>
      <c r="C1657"/>
      <c r="D1657"/>
      <c r="E1657"/>
      <c r="F1657"/>
      <c r="G1657"/>
      <c r="H1657"/>
      <c r="I1657"/>
      <c r="J1657"/>
    </row>
    <row r="1658" spans="1:10" ht="16" x14ac:dyDescent="0.2">
      <c r="A1658"/>
      <c r="B1658"/>
      <c r="C1658"/>
      <c r="D1658"/>
      <c r="E1658"/>
      <c r="F1658"/>
      <c r="G1658"/>
      <c r="H1658"/>
      <c r="I1658"/>
      <c r="J1658"/>
    </row>
    <row r="1659" spans="1:10" ht="16" x14ac:dyDescent="0.2">
      <c r="A1659"/>
      <c r="B1659"/>
      <c r="C1659"/>
      <c r="D1659"/>
      <c r="E1659"/>
      <c r="F1659"/>
      <c r="G1659"/>
      <c r="H1659"/>
      <c r="I1659"/>
      <c r="J1659"/>
    </row>
    <row r="1660" spans="1:10" ht="16" x14ac:dyDescent="0.2">
      <c r="A1660"/>
      <c r="B1660"/>
      <c r="C1660"/>
      <c r="D1660"/>
      <c r="E1660"/>
      <c r="F1660"/>
      <c r="G1660"/>
      <c r="H1660"/>
      <c r="I1660"/>
      <c r="J1660"/>
    </row>
    <row r="1661" spans="1:10" ht="16" x14ac:dyDescent="0.2">
      <c r="A1661"/>
      <c r="B1661"/>
      <c r="C1661"/>
      <c r="D1661"/>
      <c r="E1661"/>
      <c r="F1661"/>
      <c r="G1661"/>
      <c r="H1661"/>
      <c r="I1661"/>
      <c r="J1661"/>
    </row>
    <row r="1662" spans="1:10" ht="16" x14ac:dyDescent="0.2">
      <c r="A1662"/>
      <c r="B1662"/>
      <c r="C1662"/>
      <c r="D1662"/>
      <c r="E1662"/>
      <c r="F1662"/>
      <c r="G1662"/>
      <c r="H1662"/>
      <c r="I1662"/>
      <c r="J1662"/>
    </row>
    <row r="1663" spans="1:10" ht="16" x14ac:dyDescent="0.2">
      <c r="A1663"/>
      <c r="B1663"/>
      <c r="C1663"/>
      <c r="D1663"/>
      <c r="E1663"/>
      <c r="F1663"/>
      <c r="G1663"/>
      <c r="H1663"/>
      <c r="I1663"/>
      <c r="J1663"/>
    </row>
    <row r="1664" spans="1:10" ht="16" x14ac:dyDescent="0.2">
      <c r="A1664"/>
      <c r="B1664"/>
      <c r="C1664"/>
      <c r="D1664"/>
      <c r="E1664"/>
      <c r="F1664"/>
      <c r="G1664"/>
      <c r="H1664"/>
      <c r="I1664"/>
      <c r="J1664"/>
    </row>
    <row r="1665" spans="1:10" ht="16" x14ac:dyDescent="0.2">
      <c r="A1665"/>
      <c r="B1665"/>
      <c r="C1665"/>
      <c r="D1665"/>
      <c r="E1665"/>
      <c r="F1665"/>
      <c r="G1665"/>
      <c r="H1665"/>
      <c r="I1665"/>
      <c r="J1665"/>
    </row>
    <row r="1666" spans="1:10" ht="16" x14ac:dyDescent="0.2">
      <c r="A1666"/>
      <c r="B1666"/>
      <c r="C1666"/>
      <c r="D1666"/>
      <c r="E1666"/>
      <c r="F1666"/>
      <c r="G1666"/>
      <c r="H1666"/>
      <c r="I1666"/>
      <c r="J1666"/>
    </row>
    <row r="1667" spans="1:10" ht="16" x14ac:dyDescent="0.2">
      <c r="A1667"/>
      <c r="B1667"/>
      <c r="C1667"/>
      <c r="D1667"/>
      <c r="E1667"/>
      <c r="F1667"/>
      <c r="G1667"/>
      <c r="H1667"/>
      <c r="I1667"/>
      <c r="J1667"/>
    </row>
    <row r="1668" spans="1:10" ht="16" x14ac:dyDescent="0.2">
      <c r="A1668"/>
      <c r="B1668"/>
      <c r="C1668"/>
      <c r="D1668"/>
      <c r="E1668"/>
      <c r="F1668"/>
      <c r="G1668"/>
      <c r="H1668"/>
      <c r="I1668"/>
      <c r="J1668"/>
    </row>
    <row r="1669" spans="1:10" ht="16" x14ac:dyDescent="0.2">
      <c r="A1669"/>
      <c r="B1669"/>
      <c r="C1669"/>
      <c r="D1669"/>
      <c r="E1669"/>
      <c r="F1669"/>
      <c r="G1669"/>
      <c r="H1669"/>
      <c r="I1669"/>
      <c r="J1669"/>
    </row>
    <row r="1670" spans="1:10" ht="16" x14ac:dyDescent="0.2">
      <c r="A1670"/>
      <c r="B1670"/>
      <c r="C1670"/>
      <c r="D1670"/>
      <c r="E1670"/>
      <c r="F1670"/>
      <c r="G1670"/>
      <c r="H1670"/>
      <c r="I1670"/>
      <c r="J1670"/>
    </row>
    <row r="1671" spans="1:10" ht="16" x14ac:dyDescent="0.2">
      <c r="A1671"/>
      <c r="B1671"/>
      <c r="C1671"/>
      <c r="D1671"/>
      <c r="E1671"/>
      <c r="F1671"/>
      <c r="G1671"/>
      <c r="H1671"/>
      <c r="I1671"/>
      <c r="J1671"/>
    </row>
    <row r="1672" spans="1:10" ht="16" x14ac:dyDescent="0.2">
      <c r="A1672"/>
      <c r="B1672"/>
      <c r="C1672"/>
      <c r="D1672"/>
      <c r="E1672"/>
      <c r="F1672"/>
      <c r="G1672"/>
      <c r="H1672"/>
      <c r="I1672"/>
      <c r="J1672"/>
    </row>
    <row r="1673" spans="1:10" ht="16" x14ac:dyDescent="0.2">
      <c r="A1673"/>
      <c r="B1673"/>
      <c r="C1673"/>
      <c r="D1673"/>
      <c r="E1673"/>
      <c r="F1673"/>
      <c r="G1673"/>
      <c r="H1673"/>
      <c r="I1673"/>
      <c r="J1673"/>
    </row>
    <row r="1674" spans="1:10" ht="16" x14ac:dyDescent="0.2">
      <c r="A1674"/>
      <c r="B1674"/>
      <c r="C1674"/>
      <c r="D1674"/>
      <c r="E1674"/>
      <c r="F1674"/>
      <c r="G1674"/>
      <c r="H1674"/>
      <c r="I1674"/>
      <c r="J1674"/>
    </row>
    <row r="1675" spans="1:10" ht="16" x14ac:dyDescent="0.2">
      <c r="A1675"/>
      <c r="B1675"/>
      <c r="C1675"/>
      <c r="D1675"/>
      <c r="E1675"/>
      <c r="F1675"/>
      <c r="G1675"/>
      <c r="H1675"/>
      <c r="I1675"/>
      <c r="J1675"/>
    </row>
    <row r="1676" spans="1:10" ht="16" x14ac:dyDescent="0.2">
      <c r="A1676"/>
      <c r="B1676"/>
      <c r="C1676"/>
      <c r="D1676"/>
      <c r="E1676"/>
      <c r="F1676"/>
      <c r="G1676"/>
      <c r="H1676"/>
      <c r="I1676"/>
      <c r="J1676"/>
    </row>
    <row r="1677" spans="1:10" ht="16" x14ac:dyDescent="0.2">
      <c r="A1677"/>
      <c r="B1677"/>
      <c r="C1677"/>
      <c r="D1677"/>
      <c r="E1677"/>
      <c r="F1677"/>
      <c r="G1677"/>
      <c r="H1677"/>
      <c r="I1677"/>
      <c r="J1677"/>
    </row>
    <row r="1678" spans="1:10" ht="16" x14ac:dyDescent="0.2">
      <c r="A1678"/>
      <c r="B1678"/>
      <c r="C1678"/>
      <c r="D1678"/>
      <c r="E1678"/>
      <c r="F1678"/>
      <c r="G1678"/>
      <c r="H1678"/>
      <c r="I1678"/>
      <c r="J1678"/>
    </row>
    <row r="1679" spans="1:10" ht="16" x14ac:dyDescent="0.2">
      <c r="A1679"/>
      <c r="B1679"/>
      <c r="C1679"/>
      <c r="D1679"/>
      <c r="E1679"/>
      <c r="F1679"/>
      <c r="G1679"/>
      <c r="H1679"/>
      <c r="I1679"/>
      <c r="J1679"/>
    </row>
    <row r="1680" spans="1:10" ht="16" x14ac:dyDescent="0.2">
      <c r="A1680"/>
      <c r="B1680"/>
      <c r="C1680"/>
      <c r="D1680"/>
      <c r="E1680"/>
      <c r="F1680"/>
      <c r="G1680"/>
      <c r="H1680"/>
      <c r="I1680"/>
      <c r="J1680"/>
    </row>
    <row r="1681" spans="1:10" ht="16" x14ac:dyDescent="0.2">
      <c r="A1681"/>
      <c r="B1681"/>
      <c r="C1681"/>
      <c r="D1681"/>
      <c r="E1681"/>
      <c r="F1681"/>
      <c r="G1681"/>
      <c r="H1681"/>
      <c r="I1681"/>
      <c r="J1681"/>
    </row>
    <row r="1682" spans="1:10" ht="16" x14ac:dyDescent="0.2">
      <c r="A1682"/>
      <c r="B1682"/>
      <c r="C1682"/>
      <c r="D1682"/>
      <c r="E1682"/>
      <c r="F1682"/>
      <c r="G1682"/>
      <c r="H1682"/>
      <c r="I1682"/>
      <c r="J1682"/>
    </row>
    <row r="1683" spans="1:10" ht="16" x14ac:dyDescent="0.2">
      <c r="A1683"/>
      <c r="B1683"/>
      <c r="C1683"/>
      <c r="D1683"/>
      <c r="E1683"/>
      <c r="F1683"/>
      <c r="G1683"/>
      <c r="H1683"/>
      <c r="I1683"/>
      <c r="J1683"/>
    </row>
    <row r="1684" spans="1:10" ht="16" x14ac:dyDescent="0.2">
      <c r="A1684"/>
      <c r="B1684"/>
      <c r="C1684"/>
      <c r="D1684"/>
      <c r="E1684"/>
      <c r="F1684"/>
      <c r="G1684"/>
      <c r="H1684"/>
      <c r="I1684"/>
      <c r="J1684"/>
    </row>
    <row r="1685" spans="1:10" ht="16" x14ac:dyDescent="0.2">
      <c r="A1685"/>
      <c r="B1685"/>
      <c r="C1685"/>
      <c r="D1685"/>
      <c r="E1685"/>
      <c r="F1685"/>
      <c r="G1685"/>
      <c r="H1685"/>
      <c r="I1685"/>
      <c r="J1685"/>
    </row>
  </sheetData>
  <pageMargins left="0.7" right="0.7" top="0.75" bottom="0.75" header="0.3" footer="0.3"/>
  <pageSetup paperSize="9"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tabColor rgb="FF7030A0"/>
  </sheetPr>
  <dimension ref="A1:IY280"/>
  <sheetViews>
    <sheetView showGridLines="0" zoomScale="101" zoomScaleNormal="101" zoomScalePageLayoutView="80" workbookViewId="0">
      <selection activeCell="M1" sqref="M1"/>
    </sheetView>
  </sheetViews>
  <sheetFormatPr baseColWidth="10" defaultColWidth="6.625" defaultRowHeight="15" customHeight="1" x14ac:dyDescent="0.15"/>
  <cols>
    <col min="1" max="1" width="8.25" customWidth="1"/>
    <col min="2" max="2" width="58.5" style="30" customWidth="1"/>
    <col min="3" max="3" width="24.625" style="19" customWidth="1"/>
    <col min="4" max="4" width="24.625" style="6" customWidth="1"/>
    <col min="5" max="5" width="24.625" style="7" customWidth="1"/>
    <col min="6" max="7" width="24.625" style="19" customWidth="1"/>
    <col min="8" max="8" width="26.625" style="7" customWidth="1"/>
    <col min="9" max="9" width="12" style="4" customWidth="1"/>
    <col min="10" max="10" width="15.75" style="4" customWidth="1"/>
    <col min="11" max="259" width="6.625" style="4" customWidth="1"/>
  </cols>
  <sheetData>
    <row r="1" spans="1:10" ht="36" customHeight="1" x14ac:dyDescent="0.15">
      <c r="A1" s="370" t="s">
        <v>3162</v>
      </c>
      <c r="B1" s="371"/>
      <c r="C1" s="371"/>
      <c r="D1" s="371"/>
      <c r="E1" s="371"/>
      <c r="F1" s="371"/>
      <c r="G1" s="371"/>
      <c r="H1" s="371"/>
      <c r="I1" s="371"/>
      <c r="J1" s="371"/>
    </row>
    <row r="2" spans="1:10" ht="36" customHeight="1" x14ac:dyDescent="0.15">
      <c r="A2" s="280" t="s">
        <v>3163</v>
      </c>
      <c r="B2" s="280"/>
      <c r="C2" s="280"/>
      <c r="D2" s="280"/>
      <c r="E2" s="280"/>
      <c r="F2" s="280"/>
      <c r="G2" s="280"/>
      <c r="H2" s="280"/>
      <c r="I2" s="78"/>
      <c r="J2" s="78"/>
    </row>
    <row r="3" spans="1:10" ht="2" customHeight="1" x14ac:dyDescent="0.15">
      <c r="A3" s="1"/>
      <c r="B3" s="1"/>
      <c r="C3" s="1"/>
      <c r="D3" s="1"/>
      <c r="E3" s="1"/>
      <c r="F3" s="1"/>
      <c r="G3" s="1"/>
      <c r="H3" s="1"/>
      <c r="I3" s="78"/>
      <c r="J3" s="78"/>
    </row>
    <row r="4" spans="1:10" ht="2" customHeight="1" x14ac:dyDescent="0.15">
      <c r="A4" s="1"/>
      <c r="B4" s="1"/>
      <c r="C4" s="1"/>
      <c r="D4" s="1"/>
      <c r="E4" s="1"/>
      <c r="F4" s="1"/>
      <c r="G4" s="1"/>
      <c r="H4" s="1"/>
      <c r="I4" s="78"/>
      <c r="J4" s="78"/>
    </row>
    <row r="5" spans="1:10" ht="2" customHeight="1" x14ac:dyDescent="0.15">
      <c r="A5" s="1"/>
      <c r="B5" s="1"/>
      <c r="C5" s="1"/>
      <c r="D5" s="1"/>
      <c r="E5" s="1"/>
      <c r="F5" s="1"/>
      <c r="G5" s="1"/>
      <c r="H5" s="1"/>
      <c r="I5" s="78"/>
      <c r="J5" s="78"/>
    </row>
    <row r="6" spans="1:10" ht="2" customHeight="1" x14ac:dyDescent="0.15">
      <c r="A6" s="1"/>
      <c r="B6" s="1"/>
      <c r="C6" s="1"/>
      <c r="D6" s="1"/>
      <c r="E6" s="1"/>
      <c r="F6" s="1"/>
      <c r="G6" s="1"/>
      <c r="H6" s="1"/>
      <c r="I6" s="78"/>
      <c r="J6" s="78"/>
    </row>
    <row r="7" spans="1:10" ht="2" customHeight="1" x14ac:dyDescent="0.15">
      <c r="A7" s="1"/>
      <c r="B7" s="1"/>
      <c r="C7" s="1"/>
      <c r="D7" s="1"/>
      <c r="E7" s="1"/>
      <c r="F7" s="1"/>
      <c r="G7" s="1"/>
      <c r="H7" s="1"/>
      <c r="I7" s="78"/>
      <c r="J7" s="78"/>
    </row>
    <row r="8" spans="1:10" ht="2" customHeight="1" x14ac:dyDescent="0.15">
      <c r="A8" s="1"/>
      <c r="B8" s="1"/>
      <c r="C8" s="1"/>
      <c r="D8" s="1"/>
      <c r="E8" s="1"/>
      <c r="F8" s="1"/>
      <c r="G8" s="1"/>
      <c r="H8" s="1"/>
      <c r="I8" s="78"/>
      <c r="J8" s="78"/>
    </row>
    <row r="9" spans="1:10" ht="2" customHeight="1" x14ac:dyDescent="0.15">
      <c r="A9" s="1"/>
      <c r="B9" s="1"/>
      <c r="C9" s="1"/>
      <c r="D9" s="1"/>
      <c r="E9" s="1"/>
      <c r="F9" s="1"/>
      <c r="G9" s="1"/>
      <c r="H9" s="1"/>
      <c r="I9" s="78"/>
      <c r="J9" s="78"/>
    </row>
    <row r="10" spans="1:10" ht="2" customHeight="1" x14ac:dyDescent="0.15">
      <c r="A10" s="1"/>
      <c r="B10" s="1"/>
      <c r="C10" s="1"/>
      <c r="D10" s="1"/>
      <c r="E10" s="1"/>
      <c r="F10" s="1"/>
      <c r="G10" s="1"/>
      <c r="H10" s="1"/>
      <c r="I10" s="78"/>
      <c r="J10" s="78"/>
    </row>
    <row r="11" spans="1:10" ht="2" customHeight="1" x14ac:dyDescent="0.15">
      <c r="A11" s="1"/>
      <c r="B11" s="1"/>
      <c r="C11" s="1"/>
      <c r="D11" s="1"/>
      <c r="E11" s="1"/>
      <c r="F11" s="1"/>
      <c r="G11" s="1"/>
      <c r="H11" s="1"/>
      <c r="I11" s="78"/>
      <c r="J11" s="78"/>
    </row>
    <row r="12" spans="1:10" ht="2" customHeight="1" x14ac:dyDescent="0.15">
      <c r="A12" s="1"/>
      <c r="B12" s="1"/>
      <c r="C12" s="1"/>
      <c r="D12" s="1"/>
      <c r="E12" s="1"/>
      <c r="F12" s="1"/>
      <c r="G12" s="1"/>
      <c r="H12" s="1"/>
      <c r="I12" s="78"/>
      <c r="J12" s="78"/>
    </row>
    <row r="13" spans="1:10" ht="2" customHeight="1" x14ac:dyDescent="0.15">
      <c r="A13" s="1"/>
      <c r="B13" s="1"/>
      <c r="C13" s="1"/>
      <c r="D13" s="1"/>
      <c r="E13" s="1"/>
      <c r="F13" s="1"/>
      <c r="G13" s="1"/>
      <c r="H13" s="1"/>
      <c r="I13" s="78"/>
      <c r="J13" s="78"/>
    </row>
    <row r="14" spans="1:10" ht="2" customHeight="1" x14ac:dyDescent="0.15">
      <c r="A14" s="1"/>
      <c r="B14" s="1"/>
      <c r="C14" s="1"/>
      <c r="D14" s="1"/>
      <c r="E14" s="1"/>
      <c r="F14" s="1"/>
      <c r="G14" s="1"/>
      <c r="H14" s="1"/>
      <c r="I14" s="78"/>
      <c r="J14" s="78"/>
    </row>
    <row r="15" spans="1:10" ht="2" customHeight="1" x14ac:dyDescent="0.15">
      <c r="A15" s="1"/>
      <c r="B15" s="1"/>
      <c r="C15" s="1"/>
      <c r="D15" s="1"/>
      <c r="E15" s="1"/>
      <c r="F15" s="1"/>
      <c r="G15" s="1"/>
      <c r="H15" s="1"/>
      <c r="I15" s="78"/>
      <c r="J15" s="78"/>
    </row>
    <row r="16" spans="1:10" ht="2" customHeight="1" x14ac:dyDescent="0.15">
      <c r="A16" s="1"/>
      <c r="B16" s="1"/>
      <c r="C16" s="1"/>
      <c r="D16" s="1"/>
      <c r="E16" s="1"/>
      <c r="F16" s="1"/>
      <c r="G16" s="1"/>
      <c r="H16" s="1"/>
      <c r="I16" s="78"/>
      <c r="J16" s="78"/>
    </row>
    <row r="17" spans="1:259" ht="2" customHeight="1" x14ac:dyDescent="0.15">
      <c r="A17" s="1"/>
      <c r="B17" s="1"/>
      <c r="C17" s="1"/>
      <c r="D17" s="1"/>
      <c r="E17" s="1"/>
      <c r="F17" s="1"/>
      <c r="G17" s="1"/>
      <c r="H17" s="1"/>
      <c r="I17" s="78"/>
      <c r="J17" s="78"/>
    </row>
    <row r="18" spans="1:259" ht="2" customHeight="1" x14ac:dyDescent="0.15">
      <c r="A18" s="1"/>
      <c r="B18" s="1"/>
      <c r="C18" s="1"/>
      <c r="D18" s="1"/>
      <c r="E18" s="1"/>
      <c r="F18" s="1"/>
      <c r="G18" s="1"/>
      <c r="H18" s="1"/>
      <c r="I18" s="78"/>
      <c r="J18" s="78"/>
    </row>
    <row r="19" spans="1:259" ht="2" customHeight="1" x14ac:dyDescent="0.15">
      <c r="A19" s="1"/>
      <c r="B19" s="1"/>
      <c r="C19" s="1"/>
      <c r="D19" s="1"/>
      <c r="E19" s="1"/>
      <c r="F19" s="1"/>
      <c r="G19" s="1"/>
      <c r="H19" s="1"/>
      <c r="I19" s="78"/>
      <c r="J19" s="78"/>
    </row>
    <row r="20" spans="1:259" ht="2" customHeight="1" x14ac:dyDescent="0.15">
      <c r="A20" s="1"/>
      <c r="B20" s="1"/>
      <c r="C20" s="1"/>
      <c r="D20" s="1"/>
      <c r="E20" s="1"/>
      <c r="F20" s="1"/>
      <c r="G20" s="1"/>
      <c r="H20" s="1"/>
      <c r="I20" s="78"/>
      <c r="J20" s="78"/>
    </row>
    <row r="21" spans="1:259" ht="2" customHeight="1" x14ac:dyDescent="0.15">
      <c r="A21" s="1"/>
      <c r="B21" s="1"/>
      <c r="C21" s="1"/>
      <c r="D21" s="1"/>
      <c r="E21" s="1"/>
      <c r="F21" s="1"/>
      <c r="G21" s="1"/>
      <c r="H21" s="1"/>
      <c r="I21" s="78"/>
      <c r="J21" s="78"/>
    </row>
    <row r="22" spans="1:259" s="29" customFormat="1" ht="36" customHeight="1" x14ac:dyDescent="0.15">
      <c r="A22" s="139" t="s">
        <v>1758</v>
      </c>
      <c r="B22" s="133" t="s">
        <v>12</v>
      </c>
      <c r="C22" s="20" t="s">
        <v>438</v>
      </c>
      <c r="D22" s="20" t="s">
        <v>439</v>
      </c>
      <c r="E22" s="20" t="s">
        <v>1801</v>
      </c>
      <c r="F22" s="20" t="s">
        <v>442</v>
      </c>
      <c r="G22" s="20" t="s">
        <v>441</v>
      </c>
      <c r="H22" s="20" t="s">
        <v>440</v>
      </c>
      <c r="I22" s="134" t="s">
        <v>1774</v>
      </c>
      <c r="J22" s="134" t="s">
        <v>2593</v>
      </c>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28"/>
      <c r="AL22" s="28"/>
      <c r="AM22" s="28"/>
      <c r="AN22" s="28"/>
      <c r="AO22" s="28"/>
      <c r="AP22" s="28"/>
      <c r="AQ22" s="28"/>
      <c r="AR22" s="28"/>
      <c r="AS22" s="28"/>
      <c r="AT22" s="28"/>
      <c r="AU22" s="28"/>
      <c r="AV22" s="28"/>
      <c r="AW22" s="28"/>
      <c r="AX22" s="28"/>
      <c r="AY22" s="28"/>
      <c r="AZ22" s="28"/>
      <c r="BA22" s="28"/>
      <c r="BB22" s="28"/>
      <c r="BC22" s="28"/>
      <c r="BD22" s="28"/>
      <c r="BE22" s="28"/>
      <c r="BF22" s="28"/>
      <c r="BG22" s="28"/>
      <c r="BH22" s="28"/>
      <c r="BI22" s="28"/>
      <c r="BJ22" s="28"/>
      <c r="BK22" s="28"/>
      <c r="BL22" s="28"/>
      <c r="BM22" s="28"/>
      <c r="BN22" s="28"/>
      <c r="BO22" s="28"/>
      <c r="BP22" s="28"/>
      <c r="BQ22" s="28"/>
      <c r="BR22" s="28"/>
      <c r="BS22" s="28"/>
      <c r="BT22" s="28"/>
      <c r="BU22" s="28"/>
      <c r="BV22" s="28"/>
      <c r="BW22" s="28"/>
      <c r="BX22" s="28"/>
      <c r="BY22" s="28"/>
      <c r="BZ22" s="28"/>
      <c r="CA22" s="28"/>
      <c r="CB22" s="28"/>
      <c r="CC22" s="28"/>
      <c r="CD22" s="28"/>
      <c r="CE22" s="28"/>
      <c r="CF22" s="28"/>
      <c r="CG22" s="28"/>
      <c r="CH22" s="28"/>
      <c r="CI22" s="28"/>
      <c r="CJ22" s="28"/>
      <c r="CK22" s="28"/>
      <c r="CL22" s="28"/>
      <c r="CM22" s="28"/>
      <c r="CN22" s="28"/>
      <c r="CO22" s="28"/>
      <c r="CP22" s="28"/>
      <c r="CQ22" s="28"/>
      <c r="CR22" s="28"/>
      <c r="CS22" s="28"/>
      <c r="CT22" s="28"/>
      <c r="CU22" s="28"/>
      <c r="CV22" s="28"/>
      <c r="CW22" s="28"/>
      <c r="CX22" s="28"/>
      <c r="CY22" s="28"/>
      <c r="CZ22" s="28"/>
      <c r="DA22" s="28"/>
      <c r="DB22" s="28"/>
      <c r="DC22" s="28"/>
      <c r="DD22" s="28"/>
      <c r="DE22" s="28"/>
      <c r="DF22" s="28"/>
      <c r="DG22" s="28"/>
      <c r="DH22" s="28"/>
      <c r="DI22" s="28"/>
      <c r="DJ22" s="28"/>
      <c r="DK22" s="28"/>
      <c r="DL22" s="28"/>
      <c r="DM22" s="28"/>
      <c r="DN22" s="28"/>
      <c r="DO22" s="28"/>
      <c r="DP22" s="28"/>
      <c r="DQ22" s="28"/>
      <c r="DR22" s="28"/>
      <c r="DS22" s="28"/>
      <c r="DT22" s="28"/>
      <c r="DU22" s="28"/>
      <c r="DV22" s="28"/>
      <c r="DW22" s="28"/>
      <c r="DX22" s="28"/>
      <c r="DY22" s="28"/>
      <c r="DZ22" s="28"/>
      <c r="EA22" s="28"/>
      <c r="EB22" s="28"/>
      <c r="EC22" s="28"/>
      <c r="ED22" s="28"/>
      <c r="EE22" s="28"/>
      <c r="EF22" s="28"/>
      <c r="EG22" s="28"/>
      <c r="EH22" s="28"/>
      <c r="EI22" s="28"/>
      <c r="EJ22" s="28"/>
      <c r="EK22" s="28"/>
      <c r="EL22" s="28"/>
      <c r="EM22" s="28"/>
      <c r="EN22" s="28"/>
      <c r="EO22" s="28"/>
      <c r="EP22" s="28"/>
      <c r="EQ22" s="28"/>
      <c r="ER22" s="28"/>
      <c r="ES22" s="28"/>
      <c r="ET22" s="28"/>
      <c r="EU22" s="28"/>
      <c r="EV22" s="28"/>
      <c r="EW22" s="28"/>
      <c r="EX22" s="28"/>
      <c r="EY22" s="28"/>
      <c r="EZ22" s="28"/>
      <c r="FA22" s="28"/>
      <c r="FB22" s="28"/>
      <c r="FC22" s="28"/>
      <c r="FD22" s="28"/>
      <c r="FE22" s="28"/>
      <c r="FF22" s="28"/>
      <c r="FG22" s="28"/>
      <c r="FH22" s="28"/>
      <c r="FI22" s="28"/>
      <c r="FJ22" s="28"/>
      <c r="FK22" s="28"/>
      <c r="FL22" s="28"/>
      <c r="FM22" s="28"/>
      <c r="FN22" s="28"/>
      <c r="FO22" s="28"/>
      <c r="FP22" s="28"/>
      <c r="FQ22" s="28"/>
      <c r="FR22" s="28"/>
      <c r="FS22" s="28"/>
      <c r="FT22" s="28"/>
      <c r="FU22" s="28"/>
      <c r="FV22" s="28"/>
      <c r="FW22" s="28"/>
      <c r="FX22" s="28"/>
      <c r="FY22" s="28"/>
      <c r="FZ22" s="28"/>
      <c r="GA22" s="28"/>
      <c r="GB22" s="28"/>
      <c r="GC22" s="28"/>
      <c r="GD22" s="28"/>
      <c r="GE22" s="28"/>
      <c r="GF22" s="28"/>
      <c r="GG22" s="28"/>
      <c r="GH22" s="28"/>
      <c r="GI22" s="28"/>
      <c r="GJ22" s="28"/>
      <c r="GK22" s="28"/>
      <c r="GL22" s="28"/>
      <c r="GM22" s="28"/>
      <c r="GN22" s="28"/>
      <c r="GO22" s="28"/>
      <c r="GP22" s="28"/>
      <c r="GQ22" s="28"/>
      <c r="GR22" s="28"/>
      <c r="GS22" s="28"/>
      <c r="GT22" s="28"/>
      <c r="GU22" s="28"/>
      <c r="GV22" s="28"/>
      <c r="GW22" s="28"/>
      <c r="GX22" s="28"/>
      <c r="GY22" s="28"/>
      <c r="GZ22" s="28"/>
      <c r="HA22" s="28"/>
      <c r="HB22" s="28"/>
      <c r="HC22" s="28"/>
      <c r="HD22" s="28"/>
      <c r="HE22" s="28"/>
      <c r="HF22" s="28"/>
      <c r="HG22" s="28"/>
      <c r="HH22" s="28"/>
      <c r="HI22" s="28"/>
      <c r="HJ22" s="28"/>
      <c r="HK22" s="28"/>
      <c r="HL22" s="28"/>
      <c r="HM22" s="28"/>
      <c r="HN22" s="28"/>
      <c r="HO22" s="28"/>
      <c r="HP22" s="28"/>
      <c r="HQ22" s="28"/>
      <c r="HR22" s="28"/>
      <c r="HS22" s="28"/>
      <c r="HT22" s="28"/>
      <c r="HU22" s="28"/>
      <c r="HV22" s="28"/>
      <c r="HW22" s="28"/>
      <c r="HX22" s="28"/>
      <c r="HY22" s="28"/>
      <c r="HZ22" s="28"/>
      <c r="IA22" s="28"/>
      <c r="IB22" s="28"/>
      <c r="IC22" s="28"/>
      <c r="ID22" s="28"/>
      <c r="IE22" s="28"/>
      <c r="IF22" s="28"/>
      <c r="IG22" s="28"/>
      <c r="IH22" s="28"/>
      <c r="II22" s="28"/>
      <c r="IJ22" s="28"/>
      <c r="IK22" s="28"/>
      <c r="IL22" s="28"/>
      <c r="IM22" s="28"/>
      <c r="IN22" s="28"/>
      <c r="IO22" s="28"/>
      <c r="IP22" s="28"/>
      <c r="IQ22" s="28"/>
      <c r="IR22" s="28"/>
      <c r="IS22" s="28"/>
      <c r="IT22" s="28"/>
      <c r="IU22" s="28"/>
      <c r="IV22" s="28"/>
      <c r="IW22" s="28"/>
      <c r="IX22" s="28"/>
      <c r="IY22" s="28"/>
    </row>
    <row r="23" spans="1:259" s="85" customFormat="1" ht="17" customHeight="1" x14ac:dyDescent="0.15">
      <c r="A23" s="82"/>
      <c r="B23" s="82"/>
      <c r="C23" s="83"/>
      <c r="D23" s="83"/>
      <c r="E23" s="83"/>
      <c r="F23" s="83"/>
      <c r="G23" s="83"/>
      <c r="H23" s="83"/>
      <c r="I23" s="83"/>
      <c r="J23" s="83"/>
      <c r="K23" s="84"/>
      <c r="L23" s="84"/>
      <c r="M23" s="84"/>
      <c r="N23" s="84"/>
      <c r="O23" s="84"/>
      <c r="P23" s="84"/>
      <c r="Q23" s="84"/>
      <c r="R23" s="84"/>
      <c r="S23" s="84"/>
      <c r="T23" s="84"/>
      <c r="U23" s="84"/>
      <c r="V23" s="84"/>
      <c r="W23" s="84"/>
      <c r="X23" s="84"/>
      <c r="Y23" s="84"/>
      <c r="Z23" s="84"/>
      <c r="AA23" s="84"/>
      <c r="AB23" s="84"/>
      <c r="AC23" s="84"/>
      <c r="AD23" s="84"/>
      <c r="AE23" s="84"/>
      <c r="AF23" s="84"/>
      <c r="AG23" s="84"/>
      <c r="AH23" s="84"/>
      <c r="AI23" s="84"/>
      <c r="AJ23" s="84"/>
      <c r="AK23" s="84"/>
      <c r="AL23" s="84"/>
      <c r="AM23" s="84"/>
      <c r="AN23" s="84"/>
      <c r="AO23" s="84"/>
      <c r="AP23" s="84"/>
      <c r="AQ23" s="84"/>
      <c r="AR23" s="84"/>
      <c r="AS23" s="84"/>
      <c r="AT23" s="84"/>
      <c r="AU23" s="84"/>
      <c r="AV23" s="84"/>
      <c r="AW23" s="84"/>
      <c r="AX23" s="84"/>
      <c r="AY23" s="84"/>
      <c r="AZ23" s="84"/>
      <c r="BA23" s="84"/>
      <c r="BB23" s="84"/>
      <c r="BC23" s="84"/>
      <c r="BD23" s="84"/>
      <c r="BE23" s="84"/>
      <c r="BF23" s="84"/>
      <c r="BG23" s="84"/>
      <c r="BH23" s="84"/>
      <c r="BI23" s="84"/>
      <c r="BJ23" s="84"/>
      <c r="BK23" s="84"/>
      <c r="BL23" s="84"/>
      <c r="BM23" s="84"/>
      <c r="BN23" s="84"/>
      <c r="BO23" s="84"/>
      <c r="BP23" s="84"/>
      <c r="BQ23" s="84"/>
      <c r="BR23" s="84"/>
      <c r="BS23" s="84"/>
      <c r="BT23" s="84"/>
      <c r="BU23" s="84"/>
      <c r="BV23" s="84"/>
      <c r="BW23" s="84"/>
      <c r="BX23" s="84"/>
      <c r="BY23" s="84"/>
      <c r="BZ23" s="84"/>
      <c r="CA23" s="84"/>
      <c r="CB23" s="84"/>
      <c r="CC23" s="84"/>
      <c r="CD23" s="84"/>
      <c r="CE23" s="84"/>
      <c r="CF23" s="84"/>
      <c r="CG23" s="84"/>
      <c r="CH23" s="84"/>
      <c r="CI23" s="84"/>
      <c r="CJ23" s="84"/>
      <c r="CK23" s="84"/>
      <c r="CL23" s="84"/>
      <c r="CM23" s="84"/>
      <c r="CN23" s="84"/>
      <c r="CO23" s="84"/>
      <c r="CP23" s="84"/>
      <c r="CQ23" s="84"/>
      <c r="CR23" s="84"/>
      <c r="CS23" s="84"/>
      <c r="CT23" s="84"/>
      <c r="CU23" s="84"/>
      <c r="CV23" s="84"/>
      <c r="CW23" s="84"/>
      <c r="CX23" s="84"/>
      <c r="CY23" s="84"/>
      <c r="CZ23" s="84"/>
      <c r="DA23" s="84"/>
      <c r="DB23" s="84"/>
      <c r="DC23" s="84"/>
      <c r="DD23" s="84"/>
      <c r="DE23" s="84"/>
      <c r="DF23" s="84"/>
      <c r="DG23" s="84"/>
      <c r="DH23" s="84"/>
      <c r="DI23" s="84"/>
      <c r="DJ23" s="84"/>
      <c r="DK23" s="84"/>
      <c r="DL23" s="84"/>
      <c r="DM23" s="84"/>
      <c r="DN23" s="84"/>
      <c r="DO23" s="84"/>
      <c r="DP23" s="84"/>
      <c r="DQ23" s="84"/>
      <c r="DR23" s="84"/>
      <c r="DS23" s="84"/>
      <c r="DT23" s="84"/>
      <c r="DU23" s="84"/>
      <c r="DV23" s="84"/>
      <c r="DW23" s="84"/>
      <c r="DX23" s="84"/>
      <c r="DY23" s="84"/>
      <c r="DZ23" s="84"/>
      <c r="EA23" s="84"/>
      <c r="EB23" s="84"/>
      <c r="EC23" s="84"/>
      <c r="ED23" s="84"/>
      <c r="EE23" s="84"/>
      <c r="EF23" s="84"/>
      <c r="EG23" s="84"/>
      <c r="EH23" s="84"/>
      <c r="EI23" s="84"/>
      <c r="EJ23" s="84"/>
      <c r="EK23" s="84"/>
      <c r="EL23" s="84"/>
      <c r="EM23" s="84"/>
      <c r="EN23" s="84"/>
      <c r="EO23" s="84"/>
      <c r="EP23" s="84"/>
      <c r="EQ23" s="84"/>
      <c r="ER23" s="84"/>
      <c r="ES23" s="84"/>
      <c r="ET23" s="84"/>
      <c r="EU23" s="84"/>
      <c r="EV23" s="84"/>
      <c r="EW23" s="84"/>
      <c r="EX23" s="84"/>
      <c r="EY23" s="84"/>
      <c r="EZ23" s="84"/>
      <c r="FA23" s="84"/>
      <c r="FB23" s="84"/>
      <c r="FC23" s="84"/>
      <c r="FD23" s="84"/>
      <c r="FE23" s="84"/>
      <c r="FF23" s="84"/>
      <c r="FG23" s="84"/>
      <c r="FH23" s="84"/>
      <c r="FI23" s="84"/>
      <c r="FJ23" s="84"/>
      <c r="FK23" s="84"/>
      <c r="FL23" s="84"/>
      <c r="FM23" s="84"/>
      <c r="FN23" s="84"/>
      <c r="FO23" s="84"/>
      <c r="FP23" s="84"/>
      <c r="FQ23" s="84"/>
      <c r="FR23" s="84"/>
      <c r="FS23" s="84"/>
      <c r="FT23" s="84"/>
      <c r="FU23" s="84"/>
      <c r="FV23" s="84"/>
      <c r="FW23" s="84"/>
      <c r="FX23" s="84"/>
      <c r="FY23" s="84"/>
      <c r="FZ23" s="84"/>
      <c r="GA23" s="84"/>
      <c r="GB23" s="84"/>
      <c r="GC23" s="84"/>
      <c r="GD23" s="84"/>
      <c r="GE23" s="84"/>
      <c r="GF23" s="84"/>
      <c r="GG23" s="84"/>
      <c r="GH23" s="84"/>
      <c r="GI23" s="84"/>
      <c r="GJ23" s="84"/>
      <c r="GK23" s="84"/>
      <c r="GL23" s="84"/>
      <c r="GM23" s="84"/>
      <c r="GN23" s="84"/>
      <c r="GO23" s="84"/>
      <c r="GP23" s="84"/>
      <c r="GQ23" s="84"/>
      <c r="GR23" s="84"/>
      <c r="GS23" s="84"/>
      <c r="GT23" s="84"/>
      <c r="GU23" s="84"/>
      <c r="GV23" s="84"/>
      <c r="GW23" s="84"/>
      <c r="GX23" s="84"/>
      <c r="GY23" s="84"/>
      <c r="GZ23" s="84"/>
      <c r="HA23" s="84"/>
      <c r="HB23" s="84"/>
      <c r="HC23" s="84"/>
      <c r="HD23" s="84"/>
      <c r="HE23" s="84"/>
      <c r="HF23" s="84"/>
      <c r="HG23" s="84"/>
      <c r="HH23" s="84"/>
      <c r="HI23" s="84"/>
      <c r="HJ23" s="84"/>
      <c r="HK23" s="84"/>
      <c r="HL23" s="84"/>
      <c r="HM23" s="84"/>
      <c r="HN23" s="84"/>
      <c r="HO23" s="84"/>
      <c r="HP23" s="84"/>
      <c r="HQ23" s="84"/>
      <c r="HR23" s="84"/>
      <c r="HS23" s="84"/>
      <c r="HT23" s="84"/>
      <c r="HU23" s="84"/>
      <c r="HV23" s="84"/>
      <c r="HW23" s="84"/>
      <c r="HX23" s="84"/>
      <c r="HY23" s="84"/>
      <c r="HZ23" s="84"/>
      <c r="IA23" s="84"/>
      <c r="IB23" s="84"/>
      <c r="IC23" s="84"/>
      <c r="ID23" s="84"/>
      <c r="IE23" s="84"/>
      <c r="IF23" s="84"/>
      <c r="IG23" s="84"/>
      <c r="IH23" s="84"/>
      <c r="II23" s="84"/>
      <c r="IJ23" s="84"/>
      <c r="IK23" s="84"/>
      <c r="IL23" s="84"/>
      <c r="IM23" s="84"/>
      <c r="IN23" s="84"/>
      <c r="IO23" s="84"/>
      <c r="IP23" s="84"/>
      <c r="IQ23" s="84"/>
      <c r="IR23" s="84"/>
      <c r="IS23" s="84"/>
      <c r="IT23" s="84"/>
      <c r="IU23" s="84"/>
      <c r="IV23" s="84"/>
      <c r="IW23" s="84"/>
      <c r="IX23" s="84"/>
      <c r="IY23" s="84"/>
    </row>
    <row r="24" spans="1:259" ht="48" customHeight="1" x14ac:dyDescent="0.15">
      <c r="A24" s="12" t="s">
        <v>124</v>
      </c>
      <c r="B24" s="25" t="str">
        <f>VLOOKUP(A24,'HECVAT - Full | Vendor Response'!A$26:B$283,2,FALSE)</f>
        <v>Does your product process protected health information (PHI) or any data covered by the Health Insurance Portability and Accountability Act?</v>
      </c>
      <c r="C24" s="138" t="str">
        <f>IF(LEN(VLOOKUP($A24,Questions!$B:$AA,20,FALSE))=0,"",VLOOKUP($A24,Questions!$B:$AA,20,FALSE))</f>
        <v xml:space="preserve"> </v>
      </c>
      <c r="D24" s="31" t="str">
        <f>IF(LEN(VLOOKUP($A24,Questions!$B:$AA,21,FALSE))=0,"",VLOOKUP($A24,Questions!$B:$AA,21,FALSE))</f>
        <v xml:space="preserve"> </v>
      </c>
      <c r="E24" s="31" t="str">
        <f>IF(LEN(VLOOKUP($A24,Questions!$B:$AA,22,FALSE))=0,"",VLOOKUP($A24,Questions!$B:$AA,22,FALSE))</f>
        <v xml:space="preserve"> </v>
      </c>
      <c r="F24" s="31" t="str">
        <f>IF(LEN(VLOOKUP($A24,Questions!$B:$AA,23,FALSE))=0,"",VLOOKUP($A24,Questions!$B:$AA,23,FALSE))</f>
        <v xml:space="preserve"> </v>
      </c>
      <c r="G24" s="31" t="str">
        <f>IF(LEN(VLOOKUP($A24,Questions!$B:$AA,24,FALSE))=0,"",VLOOKUP($A24,Questions!$B:$AA,24,FALSE))</f>
        <v xml:space="preserve"> </v>
      </c>
      <c r="H24" s="31" t="str">
        <f>IF(LEN(VLOOKUP($A24,Questions!$B:$AA,25,FALSE))=0,"",VLOOKUP($A24,Questions!$B:$AA,25,FALSE))</f>
        <v xml:space="preserve"> </v>
      </c>
      <c r="I24" s="32" t="str">
        <f>IF(LEN(VLOOKUP($A24,Questions!$B:$AA,26,FALSE))=0,"",VLOOKUP($A24,Questions!$B:$AA,26,FALSE))</f>
        <v xml:space="preserve"> </v>
      </c>
      <c r="J24" s="32" t="str">
        <f>IF(LEN(VLOOKUP($A24,Questions!$B:$AB,27,FALSE))=0,"",VLOOKUP($A24,Questions!$B:$AB,27,FALSE))</f>
        <v xml:space="preserve"> </v>
      </c>
    </row>
    <row r="25" spans="1:259" ht="48" customHeight="1" x14ac:dyDescent="0.15">
      <c r="A25" s="12" t="s">
        <v>125</v>
      </c>
      <c r="B25" s="25" t="str">
        <f>VLOOKUP(A25,'HECVAT - Full | Vendor Response'!A$26:B$283,2,FALSE)</f>
        <v>Will institution data be shared with or hosted by any third parties? (e.g. any entity not wholly-owned by your company is considered a third-party)</v>
      </c>
      <c r="C25" s="31" t="str">
        <f>IF(LEN(VLOOKUP($A25,Questions!$B:$AA,20,FALSE))=0,"",VLOOKUP($A25,Questions!$B:$AA,20,FALSE))</f>
        <v xml:space="preserve"> </v>
      </c>
      <c r="D25" s="32" t="str">
        <f>IF(LEN(VLOOKUP($A25,Questions!$B:$AA,21,FALSE))=0,"",VLOOKUP($A25,Questions!$B:$AA,21,FALSE))</f>
        <v xml:space="preserve"> </v>
      </c>
      <c r="E25" s="32" t="str">
        <f>IF(LEN(VLOOKUP($A25,Questions!$B:$AA,22,FALSE))=0,"",VLOOKUP($A25,Questions!$B:$AA,22,FALSE))</f>
        <v xml:space="preserve"> </v>
      </c>
      <c r="F25" s="32" t="str">
        <f>IF(LEN(VLOOKUP($A25,Questions!$B:$AA,23,FALSE))=0,"",VLOOKUP($A25,Questions!$B:$AA,23,FALSE))</f>
        <v xml:space="preserve"> </v>
      </c>
      <c r="G25" s="32" t="str">
        <f>IF(LEN(VLOOKUP($A25,Questions!$B:$AA,24,FALSE))=0,"",VLOOKUP($A25,Questions!$B:$AA,24,FALSE))</f>
        <v xml:space="preserve"> </v>
      </c>
      <c r="H25" s="31" t="str">
        <f>IF(LEN(VLOOKUP($A25,Questions!$B:$AA,25,FALSE))=0,"",VLOOKUP($A25,Questions!$B:$AA,25,FALSE))</f>
        <v xml:space="preserve"> </v>
      </c>
      <c r="I25" s="32" t="str">
        <f>IF(LEN(VLOOKUP($A25,Questions!$B:$AA,26,FALSE))=0,"",VLOOKUP($A25,Questions!$B:$AA,26,FALSE))</f>
        <v xml:space="preserve"> </v>
      </c>
      <c r="J25" s="32" t="str">
        <f>IF(LEN(VLOOKUP($A25,Questions!$B:$AB,27,FALSE))=0,"",VLOOKUP($A25,Questions!$B:$AB,27,FALSE))</f>
        <v xml:space="preserve"> </v>
      </c>
    </row>
    <row r="26" spans="1:259" ht="48" customHeight="1" x14ac:dyDescent="0.15">
      <c r="A26" s="12" t="s">
        <v>126</v>
      </c>
      <c r="B26" s="25" t="str">
        <f>VLOOKUP(A26,'HECVAT - Full | Vendor Response'!A$26:B$283,2,FALSE)</f>
        <v>Do you have a well documented Business Continuity Plan (BCP) that is tested annually?</v>
      </c>
      <c r="C26" s="31" t="str">
        <f>IF(LEN(VLOOKUP($A26,Questions!$B:$AA,20,FALSE))=0,"",VLOOKUP($A26,Questions!$B:$AA,20,FALSE))</f>
        <v xml:space="preserve"> </v>
      </c>
      <c r="D26" s="32" t="str">
        <f>IF(LEN(VLOOKUP($A26,Questions!$B:$AA,21,FALSE))=0,"",VLOOKUP($A26,Questions!$B:$AA,21,FALSE))</f>
        <v xml:space="preserve"> </v>
      </c>
      <c r="E26" s="32" t="str">
        <f>IF(LEN(VLOOKUP($A26,Questions!$B:$AA,22,FALSE))=0,"",VLOOKUP($A26,Questions!$B:$AA,22,FALSE))</f>
        <v xml:space="preserve"> </v>
      </c>
      <c r="F26" s="31" t="str">
        <f>IF(LEN(VLOOKUP($A26,Questions!$B:$AA,23,FALSE))=0,"",VLOOKUP($A26,Questions!$B:$AA,23,FALSE))</f>
        <v xml:space="preserve"> </v>
      </c>
      <c r="G26" s="31" t="str">
        <f>IF(LEN(VLOOKUP($A26,Questions!$B:$AA,24,FALSE))=0,"",VLOOKUP($A26,Questions!$B:$AA,24,FALSE))</f>
        <v xml:space="preserve"> </v>
      </c>
      <c r="H26" s="32" t="str">
        <f>IF(LEN(VLOOKUP($A26,Questions!$B:$AA,25,FALSE))=0,"",VLOOKUP($A26,Questions!$B:$AA,25,FALSE))</f>
        <v xml:space="preserve"> </v>
      </c>
      <c r="I26" s="31" t="str">
        <f>IF(LEN(VLOOKUP($A26,Questions!$B:$AA,26,FALSE))=0,"",VLOOKUP($A26,Questions!$B:$AA,26,FALSE))</f>
        <v xml:space="preserve"> </v>
      </c>
      <c r="J26" s="31" t="str">
        <f>IF(LEN(VLOOKUP($A26,Questions!$B:$AB,27,FALSE))=0,"",VLOOKUP($A26,Questions!$B:$AB,27,FALSE))</f>
        <v xml:space="preserve"> </v>
      </c>
    </row>
    <row r="27" spans="1:259" ht="48" customHeight="1" x14ac:dyDescent="0.15">
      <c r="A27" s="12" t="s">
        <v>127</v>
      </c>
      <c r="B27" s="25" t="str">
        <f>VLOOKUP(A27,'HECVAT - Full | Vendor Response'!A$26:B$283,2,FALSE)</f>
        <v>Do you have a well documented Disaster Recovery Plan (DRP) that is tested annually?</v>
      </c>
      <c r="C27" s="31" t="str">
        <f>IF(LEN(VLOOKUP($A27,Questions!$B:$AA,20,FALSE))=0,"",VLOOKUP($A27,Questions!$B:$AA,20,FALSE))</f>
        <v xml:space="preserve"> </v>
      </c>
      <c r="D27" s="32" t="str">
        <f>IF(LEN(VLOOKUP($A27,Questions!$B:$AA,21,FALSE))=0,"",VLOOKUP($A27,Questions!$B:$AA,21,FALSE))</f>
        <v xml:space="preserve"> </v>
      </c>
      <c r="E27" s="31" t="str">
        <f>IF(LEN(VLOOKUP($A27,Questions!$B:$AA,22,FALSE))=0,"",VLOOKUP($A27,Questions!$B:$AA,22,FALSE))</f>
        <v xml:space="preserve"> </v>
      </c>
      <c r="F27" s="31" t="str">
        <f>IF(LEN(VLOOKUP($A27,Questions!$B:$AA,23,FALSE))=0,"",VLOOKUP($A27,Questions!$B:$AA,23,FALSE))</f>
        <v xml:space="preserve"> </v>
      </c>
      <c r="G27" s="31" t="str">
        <f>IF(LEN(VLOOKUP($A27,Questions!$B:$AA,24,FALSE))=0,"",VLOOKUP($A27,Questions!$B:$AA,24,FALSE))</f>
        <v xml:space="preserve"> </v>
      </c>
      <c r="H27" s="31" t="str">
        <f>IF(LEN(VLOOKUP($A27,Questions!$B:$AA,25,FALSE))=0,"",VLOOKUP($A27,Questions!$B:$AA,25,FALSE))</f>
        <v xml:space="preserve"> </v>
      </c>
      <c r="I27" s="31" t="str">
        <f>IF(LEN(VLOOKUP($A27,Questions!$B:$AA,26,FALSE))=0,"",VLOOKUP($A27,Questions!$B:$AA,26,FALSE))</f>
        <v xml:space="preserve"> </v>
      </c>
      <c r="J27" s="31" t="str">
        <f>IF(LEN(VLOOKUP($A27,Questions!$B:$AB,27,FALSE))=0,"",VLOOKUP($A27,Questions!$B:$AB,27,FALSE))</f>
        <v xml:space="preserve"> </v>
      </c>
    </row>
    <row r="28" spans="1:259" ht="48" customHeight="1" x14ac:dyDescent="0.15">
      <c r="A28" s="12" t="s">
        <v>128</v>
      </c>
      <c r="B28" s="25" t="str">
        <f>VLOOKUP(A28,'HECVAT - Full | Vendor Response'!A$26:B$283,2,FALSE)</f>
        <v>Is the vended product designed to process or store Credit Card information?</v>
      </c>
      <c r="C28" s="31" t="str">
        <f>IF(LEN(VLOOKUP($A28,Questions!$B:$AA,20,FALSE))=0,"",VLOOKUP($A28,Questions!$B:$AA,20,FALSE))</f>
        <v xml:space="preserve"> </v>
      </c>
      <c r="D28" s="32" t="str">
        <f>IF(LEN(VLOOKUP($A28,Questions!$B:$AA,21,FALSE))=0,"",VLOOKUP($A28,Questions!$B:$AA,21,FALSE))</f>
        <v xml:space="preserve"> </v>
      </c>
      <c r="E28" s="31" t="str">
        <f>IF(LEN(VLOOKUP($A28,Questions!$B:$AA,22,FALSE))=0,"",VLOOKUP($A28,Questions!$B:$AA,22,FALSE))</f>
        <v xml:space="preserve"> </v>
      </c>
      <c r="F28" s="31" t="str">
        <f>IF(LEN(VLOOKUP($A28,Questions!$B:$AA,23,FALSE))=0,"",VLOOKUP($A28,Questions!$B:$AA,23,FALSE))</f>
        <v xml:space="preserve"> </v>
      </c>
      <c r="G28" s="31" t="str">
        <f>IF(LEN(VLOOKUP($A28,Questions!$B:$AA,24,FALSE))=0,"",VLOOKUP($A28,Questions!$B:$AA,24,FALSE))</f>
        <v xml:space="preserve"> </v>
      </c>
      <c r="H28" s="31" t="str">
        <f>IF(LEN(VLOOKUP($A28,Questions!$B:$AA,25,FALSE))=0,"",VLOOKUP($A28,Questions!$B:$AA,25,FALSE))</f>
        <v xml:space="preserve"> </v>
      </c>
      <c r="I28" s="31" t="str">
        <f>IF(LEN(VLOOKUP($A28,Questions!$B:$AA,26,FALSE))=0,"",VLOOKUP($A28,Questions!$B:$AA,26,FALSE))</f>
        <v xml:space="preserve"> </v>
      </c>
      <c r="J28" s="31" t="str">
        <f>IF(LEN(VLOOKUP($A28,Questions!$B:$AB,27,FALSE))=0,"",VLOOKUP($A28,Questions!$B:$AB,27,FALSE))</f>
        <v xml:space="preserve"> </v>
      </c>
    </row>
    <row r="29" spans="1:259" ht="48" customHeight="1" x14ac:dyDescent="0.15">
      <c r="A29" s="12" t="s">
        <v>129</v>
      </c>
      <c r="B29" s="25" t="str">
        <f>VLOOKUP(A29,'HECVAT - Full | Vendor Response'!A$26:B$283,2,FALSE)</f>
        <v>Does your company provide professional services pertaining to this product?</v>
      </c>
      <c r="C29" s="31" t="str">
        <f>IF(LEN(VLOOKUP($A29,Questions!$B:$AA,20,FALSE))=0,"",VLOOKUP($A29,Questions!$B:$AA,20,FALSE))</f>
        <v xml:space="preserve"> </v>
      </c>
      <c r="D29" s="32" t="str">
        <f>IF(LEN(VLOOKUP($A29,Questions!$B:$AA,21,FALSE))=0,"",VLOOKUP($A29,Questions!$B:$AA,21,FALSE))</f>
        <v xml:space="preserve"> </v>
      </c>
      <c r="E29" s="31" t="str">
        <f>IF(LEN(VLOOKUP($A29,Questions!$B:$AA,22,FALSE))=0,"",VLOOKUP($A29,Questions!$B:$AA,22,FALSE))</f>
        <v xml:space="preserve"> </v>
      </c>
      <c r="F29" s="31" t="str">
        <f>IF(LEN(VLOOKUP($A29,Questions!$B:$AA,23,FALSE))=0,"",VLOOKUP($A29,Questions!$B:$AA,23,FALSE))</f>
        <v xml:space="preserve"> </v>
      </c>
      <c r="G29" s="31" t="str">
        <f>IF(LEN(VLOOKUP($A29,Questions!$B:$AA,24,FALSE))=0,"",VLOOKUP($A29,Questions!$B:$AA,24,FALSE))</f>
        <v xml:space="preserve"> </v>
      </c>
      <c r="H29" s="31" t="str">
        <f>IF(LEN(VLOOKUP($A29,Questions!$B:$AA,25,FALSE))=0,"",VLOOKUP($A29,Questions!$B:$AA,25,FALSE))</f>
        <v xml:space="preserve"> </v>
      </c>
      <c r="I29" s="31" t="str">
        <f>IF(LEN(VLOOKUP($A29,Questions!$B:$AA,26,FALSE))=0,"",VLOOKUP($A29,Questions!$B:$AA,26,FALSE))</f>
        <v xml:space="preserve"> </v>
      </c>
      <c r="J29" s="31" t="str">
        <f>IF(LEN(VLOOKUP($A29,Questions!$B:$AB,27,FALSE))=0,"",VLOOKUP($A29,Questions!$B:$AB,27,FALSE))</f>
        <v xml:space="preserve"> </v>
      </c>
    </row>
    <row r="30" spans="1:259" ht="48" customHeight="1" x14ac:dyDescent="0.15">
      <c r="A30" s="12" t="s">
        <v>130</v>
      </c>
      <c r="B30" s="25" t="str">
        <f>VLOOKUP(A30,'HECVAT - Full | Vendor Response'!A$26:B$283,2,FALSE)</f>
        <v>Select your hosting option</v>
      </c>
      <c r="C30" s="31" t="str">
        <f>IF(LEN(VLOOKUP($A30,Questions!$B:$AA,20,FALSE))=0,"",VLOOKUP($A30,Questions!$B:$AA,20,FALSE))</f>
        <v xml:space="preserve"> </v>
      </c>
      <c r="D30" s="32" t="str">
        <f>IF(LEN(VLOOKUP($A30,Questions!$B:$AA,21,FALSE))=0,"",VLOOKUP($A30,Questions!$B:$AA,21,FALSE))</f>
        <v xml:space="preserve"> </v>
      </c>
      <c r="E30" s="32" t="str">
        <f>IF(LEN(VLOOKUP($A30,Questions!$B:$AA,22,FALSE))=0,"",VLOOKUP($A30,Questions!$B:$AA,22,FALSE))</f>
        <v xml:space="preserve"> </v>
      </c>
      <c r="F30" s="32" t="str">
        <f>IF(LEN(VLOOKUP($A30,Questions!$B:$AA,23,FALSE))=0,"",VLOOKUP($A30,Questions!$B:$AA,23,FALSE))</f>
        <v xml:space="preserve"> </v>
      </c>
      <c r="G30" s="32" t="str">
        <f>IF(LEN(VLOOKUP($A30,Questions!$B:$AA,24,FALSE))=0,"",VLOOKUP($A30,Questions!$B:$AA,24,FALSE))</f>
        <v xml:space="preserve"> </v>
      </c>
      <c r="H30" s="32" t="str">
        <f>IF(LEN(VLOOKUP($A30,Questions!$B:$AA,25,FALSE))=0,"",VLOOKUP($A30,Questions!$B:$AA,25,FALSE))</f>
        <v xml:space="preserve"> </v>
      </c>
      <c r="I30" s="31" t="str">
        <f>IF(LEN(VLOOKUP($A30,Questions!$B:$AA,26,FALSE))=0,"",VLOOKUP($A30,Questions!$B:$AA,26,FALSE))</f>
        <v xml:space="preserve"> </v>
      </c>
      <c r="J30" s="31" t="str">
        <f>IF(LEN(VLOOKUP($A30,Questions!$B:$AB,27,FALSE))=0,"",VLOOKUP($A30,Questions!$B:$AB,27,FALSE))</f>
        <v xml:space="preserve"> </v>
      </c>
    </row>
    <row r="31" spans="1:259" s="29" customFormat="1" ht="36" customHeight="1" x14ac:dyDescent="0.15">
      <c r="A31" s="372" t="s">
        <v>119</v>
      </c>
      <c r="B31" s="373"/>
      <c r="C31" s="20" t="str">
        <f>C$22</f>
        <v>CIS Critical Security Controls v6.1</v>
      </c>
      <c r="D31" s="20" t="str">
        <f t="shared" ref="D31:J31" si="0">D$22</f>
        <v>HIPAA</v>
      </c>
      <c r="E31" s="20" t="str">
        <f t="shared" si="0"/>
        <v>ISO 27002:27013</v>
      </c>
      <c r="F31" s="20" t="str">
        <f t="shared" si="0"/>
        <v>NIST Cybersecurity Framework</v>
      </c>
      <c r="G31" s="20" t="str">
        <f t="shared" si="0"/>
        <v>NIST SP 800-171r1</v>
      </c>
      <c r="H31" s="20" t="str">
        <f t="shared" si="0"/>
        <v>NIST SP 800-53r4</v>
      </c>
      <c r="I31" s="20" t="str">
        <f t="shared" si="0"/>
        <v>PCI DSS</v>
      </c>
      <c r="J31" s="20" t="str">
        <f t="shared" si="0"/>
        <v>Trusted CI</v>
      </c>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c r="AK31" s="28"/>
      <c r="AL31" s="28"/>
      <c r="AM31" s="28"/>
      <c r="AN31" s="28"/>
      <c r="AO31" s="28"/>
      <c r="AP31" s="28"/>
      <c r="AQ31" s="28"/>
      <c r="AR31" s="28"/>
      <c r="AS31" s="28"/>
      <c r="AT31" s="28"/>
      <c r="AU31" s="28"/>
      <c r="AV31" s="28"/>
      <c r="AW31" s="28"/>
      <c r="AX31" s="28"/>
      <c r="AY31" s="28"/>
      <c r="AZ31" s="28"/>
      <c r="BA31" s="28"/>
      <c r="BB31" s="28"/>
      <c r="BC31" s="28"/>
      <c r="BD31" s="28"/>
      <c r="BE31" s="28"/>
      <c r="BF31" s="28"/>
      <c r="BG31" s="28"/>
      <c r="BH31" s="28"/>
      <c r="BI31" s="28"/>
      <c r="BJ31" s="28"/>
      <c r="BK31" s="28"/>
      <c r="BL31" s="28"/>
      <c r="BM31" s="28"/>
      <c r="BN31" s="28"/>
      <c r="BO31" s="28"/>
      <c r="BP31" s="28"/>
      <c r="BQ31" s="28"/>
      <c r="BR31" s="28"/>
      <c r="BS31" s="28"/>
      <c r="BT31" s="28"/>
      <c r="BU31" s="28"/>
      <c r="BV31" s="28"/>
      <c r="BW31" s="28"/>
      <c r="BX31" s="28"/>
      <c r="BY31" s="28"/>
      <c r="BZ31" s="28"/>
      <c r="CA31" s="28"/>
      <c r="CB31" s="28"/>
      <c r="CC31" s="28"/>
      <c r="CD31" s="28"/>
      <c r="CE31" s="28"/>
      <c r="CF31" s="28"/>
      <c r="CG31" s="28"/>
      <c r="CH31" s="28"/>
      <c r="CI31" s="28"/>
      <c r="CJ31" s="28"/>
      <c r="CK31" s="28"/>
      <c r="CL31" s="28"/>
      <c r="CM31" s="28"/>
      <c r="CN31" s="28"/>
      <c r="CO31" s="28"/>
      <c r="CP31" s="28"/>
      <c r="CQ31" s="28"/>
      <c r="CR31" s="28"/>
      <c r="CS31" s="28"/>
      <c r="CT31" s="28"/>
      <c r="CU31" s="28"/>
      <c r="CV31" s="28"/>
      <c r="CW31" s="28"/>
      <c r="CX31" s="28"/>
      <c r="CY31" s="28"/>
      <c r="CZ31" s="28"/>
      <c r="DA31" s="28"/>
      <c r="DB31" s="28"/>
      <c r="DC31" s="28"/>
      <c r="DD31" s="28"/>
      <c r="DE31" s="28"/>
      <c r="DF31" s="28"/>
      <c r="DG31" s="28"/>
      <c r="DH31" s="28"/>
      <c r="DI31" s="28"/>
      <c r="DJ31" s="28"/>
      <c r="DK31" s="28"/>
      <c r="DL31" s="28"/>
      <c r="DM31" s="28"/>
      <c r="DN31" s="28"/>
      <c r="DO31" s="28"/>
      <c r="DP31" s="28"/>
      <c r="DQ31" s="28"/>
      <c r="DR31" s="28"/>
      <c r="DS31" s="28"/>
      <c r="DT31" s="28"/>
      <c r="DU31" s="28"/>
      <c r="DV31" s="28"/>
      <c r="DW31" s="28"/>
      <c r="DX31" s="28"/>
      <c r="DY31" s="28"/>
      <c r="DZ31" s="28"/>
      <c r="EA31" s="28"/>
      <c r="EB31" s="28"/>
      <c r="EC31" s="28"/>
      <c r="ED31" s="28"/>
      <c r="EE31" s="28"/>
      <c r="EF31" s="28"/>
      <c r="EG31" s="28"/>
      <c r="EH31" s="28"/>
      <c r="EI31" s="28"/>
      <c r="EJ31" s="28"/>
      <c r="EK31" s="28"/>
      <c r="EL31" s="28"/>
      <c r="EM31" s="28"/>
      <c r="EN31" s="28"/>
      <c r="EO31" s="28"/>
      <c r="EP31" s="28"/>
      <c r="EQ31" s="28"/>
      <c r="ER31" s="28"/>
      <c r="ES31" s="28"/>
      <c r="ET31" s="28"/>
      <c r="EU31" s="28"/>
      <c r="EV31" s="28"/>
      <c r="EW31" s="28"/>
      <c r="EX31" s="28"/>
      <c r="EY31" s="28"/>
      <c r="EZ31" s="28"/>
      <c r="FA31" s="28"/>
      <c r="FB31" s="28"/>
      <c r="FC31" s="28"/>
      <c r="FD31" s="28"/>
      <c r="FE31" s="28"/>
      <c r="FF31" s="28"/>
      <c r="FG31" s="28"/>
      <c r="FH31" s="28"/>
      <c r="FI31" s="28"/>
      <c r="FJ31" s="28"/>
      <c r="FK31" s="28"/>
      <c r="FL31" s="28"/>
      <c r="FM31" s="28"/>
      <c r="FN31" s="28"/>
      <c r="FO31" s="28"/>
      <c r="FP31" s="28"/>
      <c r="FQ31" s="28"/>
      <c r="FR31" s="28"/>
      <c r="FS31" s="28"/>
      <c r="FT31" s="28"/>
      <c r="FU31" s="28"/>
      <c r="FV31" s="28"/>
      <c r="FW31" s="28"/>
      <c r="FX31" s="28"/>
      <c r="FY31" s="28"/>
      <c r="FZ31" s="28"/>
      <c r="GA31" s="28"/>
      <c r="GB31" s="28"/>
      <c r="GC31" s="28"/>
      <c r="GD31" s="28"/>
      <c r="GE31" s="28"/>
      <c r="GF31" s="28"/>
      <c r="GG31" s="28"/>
      <c r="GH31" s="28"/>
      <c r="GI31" s="28"/>
      <c r="GJ31" s="28"/>
      <c r="GK31" s="28"/>
      <c r="GL31" s="28"/>
      <c r="GM31" s="28"/>
      <c r="GN31" s="28"/>
      <c r="GO31" s="28"/>
      <c r="GP31" s="28"/>
      <c r="GQ31" s="28"/>
      <c r="GR31" s="28"/>
      <c r="GS31" s="28"/>
      <c r="GT31" s="28"/>
      <c r="GU31" s="28"/>
      <c r="GV31" s="28"/>
      <c r="GW31" s="28"/>
      <c r="GX31" s="28"/>
      <c r="GY31" s="28"/>
      <c r="GZ31" s="28"/>
      <c r="HA31" s="28"/>
      <c r="HB31" s="28"/>
      <c r="HC31" s="28"/>
      <c r="HD31" s="28"/>
      <c r="HE31" s="28"/>
      <c r="HF31" s="28"/>
      <c r="HG31" s="28"/>
      <c r="HH31" s="28"/>
      <c r="HI31" s="28"/>
      <c r="HJ31" s="28"/>
      <c r="HK31" s="28"/>
      <c r="HL31" s="28"/>
      <c r="HM31" s="28"/>
      <c r="HN31" s="28"/>
      <c r="HO31" s="28"/>
      <c r="HP31" s="28"/>
      <c r="HQ31" s="28"/>
      <c r="HR31" s="28"/>
      <c r="HS31" s="28"/>
      <c r="HT31" s="28"/>
      <c r="HU31" s="28"/>
      <c r="HV31" s="28"/>
      <c r="HW31" s="28"/>
      <c r="HX31" s="28"/>
      <c r="HY31" s="28"/>
      <c r="HZ31" s="28"/>
      <c r="IA31" s="28"/>
      <c r="IB31" s="28"/>
      <c r="IC31" s="28"/>
      <c r="ID31" s="28"/>
      <c r="IE31" s="28"/>
      <c r="IF31" s="28"/>
      <c r="IG31" s="28"/>
      <c r="IH31" s="28"/>
      <c r="II31" s="28"/>
      <c r="IJ31" s="28"/>
      <c r="IK31" s="28"/>
      <c r="IL31" s="28"/>
      <c r="IM31" s="28"/>
      <c r="IN31" s="28"/>
      <c r="IO31" s="28"/>
      <c r="IP31" s="28"/>
      <c r="IQ31" s="28"/>
      <c r="IR31" s="28"/>
      <c r="IS31" s="28"/>
      <c r="IT31" s="28"/>
      <c r="IU31" s="28"/>
      <c r="IV31" s="28"/>
      <c r="IW31" s="28"/>
      <c r="IX31" s="28"/>
      <c r="IY31" s="28"/>
    </row>
    <row r="32" spans="1:259" ht="54" customHeight="1" x14ac:dyDescent="0.15">
      <c r="A32" s="12" t="s">
        <v>137</v>
      </c>
      <c r="B32" s="25" t="str">
        <f>VLOOKUP(A32,'HECVAT - Full | Vendor Response'!A$26:B$283,2,FALSE)</f>
        <v>Describe your organization’s business background and ownership structure, including all parent and subsidiary relationships.</v>
      </c>
      <c r="C32" s="32" t="str">
        <f>IF(LEN(VLOOKUP($A32,Questions!$B:$AA,20,FALSE))=0,"",VLOOKUP($A32,Questions!$B:$AA,20,FALSE))</f>
        <v xml:space="preserve"> </v>
      </c>
      <c r="D32" s="32" t="str">
        <f>IF(LEN(VLOOKUP($A32,Questions!$B:$AA,21,FALSE))=0,"",VLOOKUP($A32,Questions!$B:$AA,21,FALSE))</f>
        <v xml:space="preserve"> </v>
      </c>
      <c r="E32" s="32" t="str">
        <f>IF(LEN(VLOOKUP($A32,Questions!$B:$AA,22,FALSE))=0,"",VLOOKUP($A32,Questions!$B:$AA,22,FALSE))</f>
        <v xml:space="preserve"> </v>
      </c>
      <c r="F32" s="32" t="str">
        <f>IF(LEN(VLOOKUP($A32,Questions!$B:$AA,23,FALSE))=0,"",VLOOKUP($A32,Questions!$B:$AA,23,FALSE))</f>
        <v xml:space="preserve"> </v>
      </c>
      <c r="G32" s="32" t="str">
        <f>IF(LEN(VLOOKUP($A32,Questions!$B:$AA,24,FALSE))=0,"",VLOOKUP($A32,Questions!$B:$AA,24,FALSE))</f>
        <v xml:space="preserve"> </v>
      </c>
      <c r="H32" s="32" t="str">
        <f>IF(LEN(VLOOKUP($A32,Questions!$B:$AA,25,FALSE))=0,"",VLOOKUP($A32,Questions!$B:$AA,25,FALSE))</f>
        <v xml:space="preserve"> </v>
      </c>
      <c r="I32" s="31" t="str">
        <f>IF(LEN(VLOOKUP($A32,Questions!$B:$AA,26,FALSE))=0,"",VLOOKUP($A32,Questions!$B:$AA,26,FALSE))</f>
        <v xml:space="preserve"> </v>
      </c>
      <c r="J32" s="31" t="str">
        <f>IF(LEN(VLOOKUP($A32,Questions!$B:$AB,27,FALSE))=0,"",VLOOKUP($A32,Questions!$B:$AB,27,FALSE))</f>
        <v xml:space="preserve"> </v>
      </c>
    </row>
    <row r="33" spans="1:259" ht="54" customHeight="1" x14ac:dyDescent="0.15">
      <c r="A33" s="12" t="s">
        <v>138</v>
      </c>
      <c r="B33" s="25" t="str">
        <f>VLOOKUP(A33,'HECVAT - Full | Vendor Response'!A$26:B$283,2,FALSE)</f>
        <v>Have you had an unplanned disruption to this product/service in the last 12 months?</v>
      </c>
      <c r="C33" s="32" t="str">
        <f>IF(LEN(VLOOKUP($A33,Questions!$B:$AA,20,FALSE))=0,"",VLOOKUP($A33,Questions!$B:$AA,20,FALSE))</f>
        <v xml:space="preserve"> </v>
      </c>
      <c r="D33" s="32" t="str">
        <f>IF(LEN(VLOOKUP($A33,Questions!$B:$AA,21,FALSE))=0,"",VLOOKUP($A33,Questions!$B:$AA,21,FALSE))</f>
        <v xml:space="preserve"> </v>
      </c>
      <c r="E33" s="32" t="str">
        <f>IF(LEN(VLOOKUP($A33,Questions!$B:$AA,22,FALSE))=0,"",VLOOKUP($A33,Questions!$B:$AA,22,FALSE))</f>
        <v xml:space="preserve"> </v>
      </c>
      <c r="F33" s="32" t="str">
        <f>IF(LEN(VLOOKUP($A33,Questions!$B:$AA,23,FALSE))=0,"",VLOOKUP($A33,Questions!$B:$AA,23,FALSE))</f>
        <v xml:space="preserve"> </v>
      </c>
      <c r="G33" s="32" t="str">
        <f>IF(LEN(VLOOKUP($A33,Questions!$B:$AA,24,FALSE))=0,"",VLOOKUP($A33,Questions!$B:$AA,24,FALSE))</f>
        <v xml:space="preserve"> </v>
      </c>
      <c r="H33" s="32" t="str">
        <f>IF(LEN(VLOOKUP($A33,Questions!$B:$AA,25,FALSE))=0,"",VLOOKUP($A33,Questions!$B:$AA,25,FALSE))</f>
        <v xml:space="preserve"> </v>
      </c>
      <c r="I33" s="31" t="str">
        <f>IF(LEN(VLOOKUP($A33,Questions!$B:$AA,26,FALSE))=0,"",VLOOKUP($A33,Questions!$B:$AA,26,FALSE))</f>
        <v xml:space="preserve"> </v>
      </c>
      <c r="J33" s="31" t="str">
        <f>IF(LEN(VLOOKUP($A33,Questions!$B:$AB,27,FALSE))=0,"",VLOOKUP($A33,Questions!$B:$AB,27,FALSE))</f>
        <v xml:space="preserve"> </v>
      </c>
    </row>
    <row r="34" spans="1:259" ht="54" customHeight="1" x14ac:dyDescent="0.15">
      <c r="A34" s="12" t="s">
        <v>139</v>
      </c>
      <c r="B34" s="25" t="str">
        <f>VLOOKUP(A34,'HECVAT - Full | Vendor Response'!A$26:B$283,2,FALSE)</f>
        <v>Do you have a dedicated Information Security staff or office?</v>
      </c>
      <c r="C34" s="32" t="str">
        <f>IF(LEN(VLOOKUP($A34,Questions!$B:$AA,20,FALSE))=0,"",VLOOKUP($A34,Questions!$B:$AA,20,FALSE))</f>
        <v xml:space="preserve"> </v>
      </c>
      <c r="D34" s="32" t="str">
        <f>IF(LEN(VLOOKUP($A34,Questions!$B:$AA,21,FALSE))=0,"",VLOOKUP($A34,Questions!$B:$AA,21,FALSE))</f>
        <v xml:space="preserve"> </v>
      </c>
      <c r="E34" s="31" t="str">
        <f>IF(LEN(VLOOKUP($A34,Questions!$B:$AA,22,FALSE))=0,"",VLOOKUP($A34,Questions!$B:$AA,22,FALSE))</f>
        <v xml:space="preserve"> </v>
      </c>
      <c r="F34" s="32" t="str">
        <f>IF(LEN(VLOOKUP($A34,Questions!$B:$AA,23,FALSE))=0,"",VLOOKUP($A34,Questions!$B:$AA,23,FALSE))</f>
        <v xml:space="preserve"> </v>
      </c>
      <c r="G34" s="32" t="str">
        <f>IF(LEN(VLOOKUP($A34,Questions!$B:$AA,24,FALSE))=0,"",VLOOKUP($A34,Questions!$B:$AA,24,FALSE))</f>
        <v xml:space="preserve"> </v>
      </c>
      <c r="H34" s="32" t="str">
        <f>IF(LEN(VLOOKUP($A34,Questions!$B:$AA,25,FALSE))=0,"",VLOOKUP($A34,Questions!$B:$AA,25,FALSE))</f>
        <v xml:space="preserve"> </v>
      </c>
      <c r="I34" s="31" t="str">
        <f>IF(LEN(VLOOKUP($A34,Questions!$B:$AA,26,FALSE))=0,"",VLOOKUP($A34,Questions!$B:$AA,26,FALSE))</f>
        <v xml:space="preserve"> </v>
      </c>
      <c r="J34" s="31" t="str">
        <f>IF(LEN(VLOOKUP($A34,Questions!$B:$AB,27,FALSE))=0,"",VLOOKUP($A34,Questions!$B:$AB,27,FALSE))</f>
        <v xml:space="preserve"> </v>
      </c>
    </row>
    <row r="35" spans="1:259" ht="64.25" customHeight="1" x14ac:dyDescent="0.15">
      <c r="A35" s="12" t="s">
        <v>140</v>
      </c>
      <c r="B35" s="25" t="str">
        <f>VLOOKUP(A35,'HECVAT - Full | Vendor Response'!A$26:B$283,2,FALSE)</f>
        <v>Do you have a dedicated Software and System Development team(s)? (e.g. Customer Support, Implementation, Product Management, etc.)</v>
      </c>
      <c r="C35" s="32" t="str">
        <f>IF(LEN(VLOOKUP($A35,Questions!$B:$AA,20,FALSE))=0,"",VLOOKUP($A35,Questions!$B:$AA,20,FALSE))</f>
        <v xml:space="preserve"> </v>
      </c>
      <c r="D35" s="32" t="str">
        <f>IF(LEN(VLOOKUP($A35,Questions!$B:$AA,21,FALSE))=0,"",VLOOKUP($A35,Questions!$B:$AA,21,FALSE))</f>
        <v xml:space="preserve"> </v>
      </c>
      <c r="E35" s="32" t="str">
        <f>IF(LEN(VLOOKUP($A35,Questions!$B:$AA,22,FALSE))=0,"",VLOOKUP($A35,Questions!$B:$AA,22,FALSE))</f>
        <v xml:space="preserve"> </v>
      </c>
      <c r="F35" s="32" t="str">
        <f>IF(LEN(VLOOKUP($A35,Questions!$B:$AA,23,FALSE))=0,"",VLOOKUP($A35,Questions!$B:$AA,23,FALSE))</f>
        <v xml:space="preserve"> </v>
      </c>
      <c r="G35" s="32" t="str">
        <f>IF(LEN(VLOOKUP($A35,Questions!$B:$AA,24,FALSE))=0,"",VLOOKUP($A35,Questions!$B:$AA,24,FALSE))</f>
        <v xml:space="preserve"> </v>
      </c>
      <c r="H35" s="32" t="str">
        <f>IF(LEN(VLOOKUP($A35,Questions!$B:$AA,25,FALSE))=0,"",VLOOKUP($A35,Questions!$B:$AA,25,FALSE))</f>
        <v xml:space="preserve"> </v>
      </c>
      <c r="I35" s="32" t="str">
        <f>IF(LEN(VLOOKUP($A35,Questions!$B:$AA,26,FALSE))=0,"",VLOOKUP($A35,Questions!$B:$AA,26,FALSE))</f>
        <v xml:space="preserve"> </v>
      </c>
      <c r="J35" s="32" t="str">
        <f>IF(LEN(VLOOKUP($A35,Questions!$B:$AB,27,FALSE))=0,"",VLOOKUP($A35,Questions!$B:$AB,27,FALSE))</f>
        <v xml:space="preserve"> </v>
      </c>
    </row>
    <row r="36" spans="1:259" ht="54" customHeight="1" x14ac:dyDescent="0.15">
      <c r="A36" s="12" t="s">
        <v>141</v>
      </c>
      <c r="B36" s="25" t="str">
        <f>VLOOKUP(A36,'HECVAT - Full | Vendor Response'!A$26:B$283,2,FALSE)</f>
        <v>Use this area to share information about your environment that will assist those who are assessing your company data security program.</v>
      </c>
      <c r="C36" s="32" t="str">
        <f>IF(LEN(VLOOKUP($A36,Questions!$B:$AA,20,FALSE))=0,"",VLOOKUP($A36,Questions!$B:$AA,20,FALSE))</f>
        <v xml:space="preserve"> </v>
      </c>
      <c r="D36" s="32" t="str">
        <f>IF(LEN(VLOOKUP($A36,Questions!$B:$AA,21,FALSE))=0,"",VLOOKUP($A36,Questions!$B:$AA,21,FALSE))</f>
        <v xml:space="preserve"> </v>
      </c>
      <c r="E36" s="31" t="str">
        <f>IF(LEN(VLOOKUP($A36,Questions!$B:$AA,22,FALSE))=0,"",VLOOKUP($A36,Questions!$B:$AA,22,FALSE))</f>
        <v xml:space="preserve"> </v>
      </c>
      <c r="F36" s="32" t="str">
        <f>IF(LEN(VLOOKUP($A36,Questions!$B:$AA,23,FALSE))=0,"",VLOOKUP($A36,Questions!$B:$AA,23,FALSE))</f>
        <v xml:space="preserve"> </v>
      </c>
      <c r="G36" s="32" t="str">
        <f>IF(LEN(VLOOKUP($A36,Questions!$B:$AA,24,FALSE))=0,"",VLOOKUP($A36,Questions!$B:$AA,24,FALSE))</f>
        <v xml:space="preserve"> </v>
      </c>
      <c r="H36" s="32" t="str">
        <f>IF(LEN(VLOOKUP($A36,Questions!$B:$AA,25,FALSE))=0,"",VLOOKUP($A36,Questions!$B:$AA,25,FALSE))</f>
        <v xml:space="preserve"> </v>
      </c>
      <c r="I36" s="31" t="str">
        <f>IF(LEN(VLOOKUP($A36,Questions!$B:$AA,26,FALSE))=0,"",VLOOKUP($A36,Questions!$B:$AA,26,FALSE))</f>
        <v xml:space="preserve"> </v>
      </c>
      <c r="J36" s="31" t="str">
        <f>IF(LEN(VLOOKUP($A36,Questions!$B:$AB,27,FALSE))=0,"",VLOOKUP($A36,Questions!$B:$AB,27,FALSE))</f>
        <v xml:space="preserve"> </v>
      </c>
    </row>
    <row r="37" spans="1:259" s="29" customFormat="1" ht="36" customHeight="1" x14ac:dyDescent="0.15">
      <c r="A37" s="372" t="s">
        <v>17</v>
      </c>
      <c r="B37" s="373"/>
      <c r="C37" s="20" t="str">
        <f>C$22</f>
        <v>CIS Critical Security Controls v6.1</v>
      </c>
      <c r="D37" s="20" t="str">
        <f t="shared" ref="D37:J37" si="1">D$22</f>
        <v>HIPAA</v>
      </c>
      <c r="E37" s="20" t="str">
        <f t="shared" si="1"/>
        <v>ISO 27002:27013</v>
      </c>
      <c r="F37" s="20" t="str">
        <f t="shared" si="1"/>
        <v>NIST Cybersecurity Framework</v>
      </c>
      <c r="G37" s="20" t="str">
        <f t="shared" si="1"/>
        <v>NIST SP 800-171r1</v>
      </c>
      <c r="H37" s="20" t="str">
        <f t="shared" si="1"/>
        <v>NIST SP 800-53r4</v>
      </c>
      <c r="I37" s="20" t="str">
        <f t="shared" si="1"/>
        <v>PCI DSS</v>
      </c>
      <c r="J37" s="20" t="str">
        <f t="shared" si="1"/>
        <v>Trusted CI</v>
      </c>
      <c r="K37" s="28"/>
      <c r="L37" s="28"/>
      <c r="M37" s="28"/>
      <c r="N37" s="28"/>
      <c r="O37" s="28"/>
      <c r="P37" s="28"/>
      <c r="Q37" s="28"/>
      <c r="R37" s="28"/>
      <c r="S37" s="28"/>
      <c r="T37" s="28"/>
      <c r="U37" s="28"/>
      <c r="V37" s="28"/>
      <c r="W37" s="28"/>
      <c r="X37" s="28"/>
      <c r="Y37" s="28"/>
      <c r="Z37" s="28"/>
      <c r="AA37" s="28"/>
      <c r="AB37" s="28"/>
      <c r="AC37" s="28"/>
      <c r="AD37" s="28"/>
      <c r="AE37" s="28"/>
      <c r="AF37" s="28"/>
      <c r="AG37" s="28"/>
      <c r="AH37" s="28"/>
      <c r="AI37" s="28"/>
      <c r="AJ37" s="28"/>
      <c r="AK37" s="28"/>
      <c r="AL37" s="28"/>
      <c r="AM37" s="28"/>
      <c r="AN37" s="28"/>
      <c r="AO37" s="28"/>
      <c r="AP37" s="28"/>
      <c r="AQ37" s="28"/>
      <c r="AR37" s="28"/>
      <c r="AS37" s="28"/>
      <c r="AT37" s="28"/>
      <c r="AU37" s="28"/>
      <c r="AV37" s="28"/>
      <c r="AW37" s="28"/>
      <c r="AX37" s="28"/>
      <c r="AY37" s="28"/>
      <c r="AZ37" s="28"/>
      <c r="BA37" s="28"/>
      <c r="BB37" s="28"/>
      <c r="BC37" s="28"/>
      <c r="BD37" s="28"/>
      <c r="BE37" s="28"/>
      <c r="BF37" s="28"/>
      <c r="BG37" s="28"/>
      <c r="BH37" s="28"/>
      <c r="BI37" s="28"/>
      <c r="BJ37" s="28"/>
      <c r="BK37" s="28"/>
      <c r="BL37" s="28"/>
      <c r="BM37" s="28"/>
      <c r="BN37" s="28"/>
      <c r="BO37" s="28"/>
      <c r="BP37" s="28"/>
      <c r="BQ37" s="28"/>
      <c r="BR37" s="28"/>
      <c r="BS37" s="28"/>
      <c r="BT37" s="28"/>
      <c r="BU37" s="28"/>
      <c r="BV37" s="28"/>
      <c r="BW37" s="28"/>
      <c r="BX37" s="28"/>
      <c r="BY37" s="28"/>
      <c r="BZ37" s="28"/>
      <c r="CA37" s="28"/>
      <c r="CB37" s="28"/>
      <c r="CC37" s="28"/>
      <c r="CD37" s="28"/>
      <c r="CE37" s="28"/>
      <c r="CF37" s="28"/>
      <c r="CG37" s="28"/>
      <c r="CH37" s="28"/>
      <c r="CI37" s="28"/>
      <c r="CJ37" s="28"/>
      <c r="CK37" s="28"/>
      <c r="CL37" s="28"/>
      <c r="CM37" s="28"/>
      <c r="CN37" s="28"/>
      <c r="CO37" s="28"/>
      <c r="CP37" s="28"/>
      <c r="CQ37" s="28"/>
      <c r="CR37" s="28"/>
      <c r="CS37" s="28"/>
      <c r="CT37" s="28"/>
      <c r="CU37" s="28"/>
      <c r="CV37" s="28"/>
      <c r="CW37" s="28"/>
      <c r="CX37" s="28"/>
      <c r="CY37" s="28"/>
      <c r="CZ37" s="28"/>
      <c r="DA37" s="28"/>
      <c r="DB37" s="28"/>
      <c r="DC37" s="28"/>
      <c r="DD37" s="28"/>
      <c r="DE37" s="28"/>
      <c r="DF37" s="28"/>
      <c r="DG37" s="28"/>
      <c r="DH37" s="28"/>
      <c r="DI37" s="28"/>
      <c r="DJ37" s="28"/>
      <c r="DK37" s="28"/>
      <c r="DL37" s="28"/>
      <c r="DM37" s="28"/>
      <c r="DN37" s="28"/>
      <c r="DO37" s="28"/>
      <c r="DP37" s="28"/>
      <c r="DQ37" s="28"/>
      <c r="DR37" s="28"/>
      <c r="DS37" s="28"/>
      <c r="DT37" s="28"/>
      <c r="DU37" s="28"/>
      <c r="DV37" s="28"/>
      <c r="DW37" s="28"/>
      <c r="DX37" s="28"/>
      <c r="DY37" s="28"/>
      <c r="DZ37" s="28"/>
      <c r="EA37" s="28"/>
      <c r="EB37" s="28"/>
      <c r="EC37" s="28"/>
      <c r="ED37" s="28"/>
      <c r="EE37" s="28"/>
      <c r="EF37" s="28"/>
      <c r="EG37" s="28"/>
      <c r="EH37" s="28"/>
      <c r="EI37" s="28"/>
      <c r="EJ37" s="28"/>
      <c r="EK37" s="28"/>
      <c r="EL37" s="28"/>
      <c r="EM37" s="28"/>
      <c r="EN37" s="28"/>
      <c r="EO37" s="28"/>
      <c r="EP37" s="28"/>
      <c r="EQ37" s="28"/>
      <c r="ER37" s="28"/>
      <c r="ES37" s="28"/>
      <c r="ET37" s="28"/>
      <c r="EU37" s="28"/>
      <c r="EV37" s="28"/>
      <c r="EW37" s="28"/>
      <c r="EX37" s="28"/>
      <c r="EY37" s="28"/>
      <c r="EZ37" s="28"/>
      <c r="FA37" s="28"/>
      <c r="FB37" s="28"/>
      <c r="FC37" s="28"/>
      <c r="FD37" s="28"/>
      <c r="FE37" s="28"/>
      <c r="FF37" s="28"/>
      <c r="FG37" s="28"/>
      <c r="FH37" s="28"/>
      <c r="FI37" s="28"/>
      <c r="FJ37" s="28"/>
      <c r="FK37" s="28"/>
      <c r="FL37" s="28"/>
      <c r="FM37" s="28"/>
      <c r="FN37" s="28"/>
      <c r="FO37" s="28"/>
      <c r="FP37" s="28"/>
      <c r="FQ37" s="28"/>
      <c r="FR37" s="28"/>
      <c r="FS37" s="28"/>
      <c r="FT37" s="28"/>
      <c r="FU37" s="28"/>
      <c r="FV37" s="28"/>
      <c r="FW37" s="28"/>
      <c r="FX37" s="28"/>
      <c r="FY37" s="28"/>
      <c r="FZ37" s="28"/>
      <c r="GA37" s="28"/>
      <c r="GB37" s="28"/>
      <c r="GC37" s="28"/>
      <c r="GD37" s="28"/>
      <c r="GE37" s="28"/>
      <c r="GF37" s="28"/>
      <c r="GG37" s="28"/>
      <c r="GH37" s="28"/>
      <c r="GI37" s="28"/>
      <c r="GJ37" s="28"/>
      <c r="GK37" s="28"/>
      <c r="GL37" s="28"/>
      <c r="GM37" s="28"/>
      <c r="GN37" s="28"/>
      <c r="GO37" s="28"/>
      <c r="GP37" s="28"/>
      <c r="GQ37" s="28"/>
      <c r="GR37" s="28"/>
      <c r="GS37" s="28"/>
      <c r="GT37" s="28"/>
      <c r="GU37" s="28"/>
      <c r="GV37" s="28"/>
      <c r="GW37" s="28"/>
      <c r="GX37" s="28"/>
      <c r="GY37" s="28"/>
      <c r="GZ37" s="28"/>
      <c r="HA37" s="28"/>
      <c r="HB37" s="28"/>
      <c r="HC37" s="28"/>
      <c r="HD37" s="28"/>
      <c r="HE37" s="28"/>
      <c r="HF37" s="28"/>
      <c r="HG37" s="28"/>
      <c r="HH37" s="28"/>
      <c r="HI37" s="28"/>
      <c r="HJ37" s="28"/>
      <c r="HK37" s="28"/>
      <c r="HL37" s="28"/>
      <c r="HM37" s="28"/>
      <c r="HN37" s="28"/>
      <c r="HO37" s="28"/>
      <c r="HP37" s="28"/>
      <c r="HQ37" s="28"/>
      <c r="HR37" s="28"/>
      <c r="HS37" s="28"/>
      <c r="HT37" s="28"/>
      <c r="HU37" s="28"/>
      <c r="HV37" s="28"/>
      <c r="HW37" s="28"/>
      <c r="HX37" s="28"/>
      <c r="HY37" s="28"/>
      <c r="HZ37" s="28"/>
      <c r="IA37" s="28"/>
      <c r="IB37" s="28"/>
      <c r="IC37" s="28"/>
      <c r="ID37" s="28"/>
      <c r="IE37" s="28"/>
      <c r="IF37" s="28"/>
      <c r="IG37" s="28"/>
      <c r="IH37" s="28"/>
      <c r="II37" s="28"/>
      <c r="IJ37" s="28"/>
      <c r="IK37" s="28"/>
      <c r="IL37" s="28"/>
      <c r="IM37" s="28"/>
      <c r="IN37" s="28"/>
      <c r="IO37" s="28"/>
      <c r="IP37" s="28"/>
      <c r="IQ37" s="28"/>
      <c r="IR37" s="28"/>
      <c r="IS37" s="28"/>
      <c r="IT37" s="28"/>
      <c r="IU37" s="28"/>
      <c r="IV37" s="28"/>
      <c r="IW37" s="28"/>
      <c r="IX37" s="28"/>
      <c r="IY37" s="28"/>
    </row>
    <row r="38" spans="1:259" ht="64.25" customHeight="1" x14ac:dyDescent="0.15">
      <c r="A38" s="12" t="s">
        <v>131</v>
      </c>
      <c r="B38" s="25" t="str">
        <f>VLOOKUP(A38,'HECVAT - Full | Vendor Response'!A$26:B$283,2,FALSE)</f>
        <v>Have you undergone a SSAE 18/SOC 2 audit?</v>
      </c>
      <c r="C38" s="32" t="str">
        <f>IF(LEN(VLOOKUP($A38,Questions!$B:$AA,20,FALSE))=0,"",VLOOKUP($A38,Questions!$B:$AA,20,FALSE))</f>
        <v xml:space="preserve"> </v>
      </c>
      <c r="D38" s="32" t="str">
        <f>IF(LEN(VLOOKUP($A38,Questions!$B:$AA,21,FALSE))=0,"",VLOOKUP($A38,Questions!$B:$AA,21,FALSE))</f>
        <v xml:space="preserve"> </v>
      </c>
      <c r="E38" s="31" t="str">
        <f>IF(LEN(VLOOKUP($A38,Questions!$B:$AA,22,FALSE))=0,"",VLOOKUP($A38,Questions!$B:$AA,22,FALSE))</f>
        <v xml:space="preserve"> </v>
      </c>
      <c r="F38" s="32" t="str">
        <f>IF(LEN(VLOOKUP($A38,Questions!$B:$AA,23,FALSE))=0,"",VLOOKUP($A38,Questions!$B:$AA,23,FALSE))</f>
        <v xml:space="preserve"> </v>
      </c>
      <c r="G38" s="32" t="str">
        <f>IF(LEN(VLOOKUP($A38,Questions!$B:$AA,24,FALSE))=0,"",VLOOKUP($A38,Questions!$B:$AA,24,FALSE))</f>
        <v xml:space="preserve"> </v>
      </c>
      <c r="H38" s="31" t="str">
        <f>IF(LEN(VLOOKUP($A38,Questions!$B:$AA,25,FALSE))=0,"",VLOOKUP($A38,Questions!$B:$AA,25,FALSE))</f>
        <v xml:space="preserve"> </v>
      </c>
      <c r="I38" s="32" t="str">
        <f>IF(LEN(VLOOKUP($A38,Questions!$B:$AA,26,FALSE))=0,"",VLOOKUP($A38,Questions!$B:$AA,26,FALSE))</f>
        <v xml:space="preserve"> </v>
      </c>
      <c r="J38" s="32" t="str">
        <f>IF(LEN(VLOOKUP($A38,Questions!$B:$AB,27,FALSE))=0,"",VLOOKUP($A38,Questions!$B:$AB,27,FALSE))</f>
        <v xml:space="preserve"> </v>
      </c>
    </row>
    <row r="39" spans="1:259" ht="48" customHeight="1" x14ac:dyDescent="0.15">
      <c r="A39" s="12" t="s">
        <v>132</v>
      </c>
      <c r="B39" s="25" t="str">
        <f>VLOOKUP(A39,'HECVAT - Full | Vendor Response'!A$26:B$283,2,FALSE)</f>
        <v>Have you completed the Cloud Security Alliance (CSA) self assessment or CAIQ?</v>
      </c>
      <c r="C39" s="32" t="str">
        <f>IF(LEN(VLOOKUP($A39,Questions!$B:$AA,20,FALSE))=0,"",VLOOKUP($A39,Questions!$B:$AA,20,FALSE))</f>
        <v xml:space="preserve"> </v>
      </c>
      <c r="D39" s="32" t="str">
        <f>IF(LEN(VLOOKUP($A39,Questions!$B:$AA,21,FALSE))=0,"",VLOOKUP($A39,Questions!$B:$AA,21,FALSE))</f>
        <v xml:space="preserve"> </v>
      </c>
      <c r="E39" s="31" t="str">
        <f>IF(LEN(VLOOKUP($A39,Questions!$B:$AA,22,FALSE))=0,"",VLOOKUP($A39,Questions!$B:$AA,22,FALSE))</f>
        <v xml:space="preserve"> </v>
      </c>
      <c r="F39" s="32" t="str">
        <f>IF(LEN(VLOOKUP($A39,Questions!$B:$AA,23,FALSE))=0,"",VLOOKUP($A39,Questions!$B:$AA,23,FALSE))</f>
        <v xml:space="preserve"> </v>
      </c>
      <c r="G39" s="32" t="str">
        <f>IF(LEN(VLOOKUP($A39,Questions!$B:$AA,24,FALSE))=0,"",VLOOKUP($A39,Questions!$B:$AA,24,FALSE))</f>
        <v xml:space="preserve"> </v>
      </c>
      <c r="H39" s="31" t="str">
        <f>IF(LEN(VLOOKUP($A39,Questions!$B:$AA,25,FALSE))=0,"",VLOOKUP($A39,Questions!$B:$AA,25,FALSE))</f>
        <v xml:space="preserve"> </v>
      </c>
      <c r="I39" s="32" t="str">
        <f>IF(LEN(VLOOKUP($A39,Questions!$B:$AA,26,FALSE))=0,"",VLOOKUP($A39,Questions!$B:$AA,26,FALSE))</f>
        <v xml:space="preserve"> </v>
      </c>
      <c r="J39" s="32" t="str">
        <f>IF(LEN(VLOOKUP($A39,Questions!$B:$AB,27,FALSE))=0,"",VLOOKUP($A39,Questions!$B:$AB,27,FALSE))</f>
        <v xml:space="preserve"> </v>
      </c>
    </row>
    <row r="40" spans="1:259" ht="48" customHeight="1" x14ac:dyDescent="0.15">
      <c r="A40" s="12" t="s">
        <v>133</v>
      </c>
      <c r="B40" s="25" t="str">
        <f>VLOOKUP(A40,'HECVAT - Full | Vendor Response'!A$26:B$283,2,FALSE)</f>
        <v>Have you received the Cloud Security Alliance STAR certification?</v>
      </c>
      <c r="C40" s="32" t="str">
        <f>IF(LEN(VLOOKUP($A40,Questions!$B:$AA,20,FALSE))=0,"",VLOOKUP($A40,Questions!$B:$AA,20,FALSE))</f>
        <v xml:space="preserve"> </v>
      </c>
      <c r="D40" s="32" t="str">
        <f>IF(LEN(VLOOKUP($A40,Questions!$B:$AA,21,FALSE))=0,"",VLOOKUP($A40,Questions!$B:$AA,21,FALSE))</f>
        <v xml:space="preserve"> </v>
      </c>
      <c r="E40" s="31" t="str">
        <f>IF(LEN(VLOOKUP($A40,Questions!$B:$AA,22,FALSE))=0,"",VLOOKUP($A40,Questions!$B:$AA,22,FALSE))</f>
        <v xml:space="preserve"> </v>
      </c>
      <c r="F40" s="32" t="str">
        <f>IF(LEN(VLOOKUP($A40,Questions!$B:$AA,23,FALSE))=0,"",VLOOKUP($A40,Questions!$B:$AA,23,FALSE))</f>
        <v xml:space="preserve"> </v>
      </c>
      <c r="G40" s="32" t="str">
        <f>IF(LEN(VLOOKUP($A40,Questions!$B:$AA,24,FALSE))=0,"",VLOOKUP($A40,Questions!$B:$AA,24,FALSE))</f>
        <v xml:space="preserve"> </v>
      </c>
      <c r="H40" s="31" t="str">
        <f>IF(LEN(VLOOKUP($A40,Questions!$B:$AA,25,FALSE))=0,"",VLOOKUP($A40,Questions!$B:$AA,25,FALSE))</f>
        <v xml:space="preserve"> </v>
      </c>
      <c r="I40" s="32" t="str">
        <f>IF(LEN(VLOOKUP($A40,Questions!$B:$AA,26,FALSE))=0,"",VLOOKUP($A40,Questions!$B:$AA,26,FALSE))</f>
        <v xml:space="preserve"> </v>
      </c>
      <c r="J40" s="32" t="str">
        <f>IF(LEN(VLOOKUP($A40,Questions!$B:$AB,27,FALSE))=0,"",VLOOKUP($A40,Questions!$B:$AB,27,FALSE))</f>
        <v xml:space="preserve"> </v>
      </c>
    </row>
    <row r="41" spans="1:259" ht="64.25" customHeight="1" x14ac:dyDescent="0.15">
      <c r="A41" s="12" t="s">
        <v>134</v>
      </c>
      <c r="B41" s="25" t="str">
        <f>VLOOKUP(A41,'HECVAT - Full | Vendor Response'!A$26:B$283,2,FALSE)</f>
        <v>Do you conform with a specific industry standard security framework? (e.g. NIST Cybersecurity Framework, CIS Controls, ISO 27001, etc.)</v>
      </c>
      <c r="C41" s="32" t="str">
        <f>IF(LEN(VLOOKUP($A41,Questions!$B:$AA,20,FALSE))=0,"",VLOOKUP($A41,Questions!$B:$AA,20,FALSE))</f>
        <v xml:space="preserve"> </v>
      </c>
      <c r="D41" s="32" t="str">
        <f>IF(LEN(VLOOKUP($A41,Questions!$B:$AA,21,FALSE))=0,"",VLOOKUP($A41,Questions!$B:$AA,21,FALSE))</f>
        <v xml:space="preserve"> </v>
      </c>
      <c r="E41" s="31" t="str">
        <f>IF(LEN(VLOOKUP($A41,Questions!$B:$AA,22,FALSE))=0,"",VLOOKUP($A41,Questions!$B:$AA,22,FALSE))</f>
        <v xml:space="preserve"> </v>
      </c>
      <c r="F41" s="32" t="str">
        <f>IF(LEN(VLOOKUP($A41,Questions!$B:$AA,23,FALSE))=0,"",VLOOKUP($A41,Questions!$B:$AA,23,FALSE))</f>
        <v xml:space="preserve"> </v>
      </c>
      <c r="G41" s="32" t="str">
        <f>IF(LEN(VLOOKUP($A41,Questions!$B:$AA,24,FALSE))=0,"",VLOOKUP($A41,Questions!$B:$AA,24,FALSE))</f>
        <v xml:space="preserve"> </v>
      </c>
      <c r="H41" s="31" t="str">
        <f>IF(LEN(VLOOKUP($A41,Questions!$B:$AA,25,FALSE))=0,"",VLOOKUP($A41,Questions!$B:$AA,25,FALSE))</f>
        <v xml:space="preserve"> </v>
      </c>
      <c r="I41" s="31" t="str">
        <f>IF(LEN(VLOOKUP($A41,Questions!$B:$AA,26,FALSE))=0,"",VLOOKUP($A41,Questions!$B:$AA,26,FALSE))</f>
        <v xml:space="preserve"> </v>
      </c>
      <c r="J41" s="31" t="str">
        <f>IF(LEN(VLOOKUP($A41,Questions!$B:$AB,27,FALSE))=0,"",VLOOKUP($A41,Questions!$B:$AB,27,FALSE))</f>
        <v xml:space="preserve"> </v>
      </c>
    </row>
    <row r="42" spans="1:259" ht="48" customHeight="1" x14ac:dyDescent="0.15">
      <c r="A42" s="12" t="s">
        <v>135</v>
      </c>
      <c r="B42" s="25" t="str">
        <f>VLOOKUP(A42,'HECVAT - Full | Vendor Response'!A$26:B$283,2,FALSE)</f>
        <v>Can the systems that hold the institution's data be compliant with NIST SP 800-171 and/or CMMC Level 3 standards?</v>
      </c>
      <c r="C42" s="32" t="str">
        <f>IF(LEN(VLOOKUP($A42,Questions!$B:$AA,20,FALSE))=0,"",VLOOKUP($A42,Questions!$B:$AA,20,FALSE))</f>
        <v xml:space="preserve"> </v>
      </c>
      <c r="D42" s="32" t="str">
        <f>IF(LEN(VLOOKUP($A42,Questions!$B:$AA,21,FALSE))=0,"",VLOOKUP($A42,Questions!$B:$AA,21,FALSE))</f>
        <v xml:space="preserve"> </v>
      </c>
      <c r="E42" s="31" t="str">
        <f>IF(LEN(VLOOKUP($A42,Questions!$B:$AA,22,FALSE))=0,"",VLOOKUP($A42,Questions!$B:$AA,22,FALSE))</f>
        <v xml:space="preserve"> </v>
      </c>
      <c r="F42" s="32" t="str">
        <f>IF(LEN(VLOOKUP($A42,Questions!$B:$AA,23,FALSE))=0,"",VLOOKUP($A42,Questions!$B:$AA,23,FALSE))</f>
        <v xml:space="preserve"> </v>
      </c>
      <c r="G42" s="32" t="str">
        <f>IF(LEN(VLOOKUP($A42,Questions!$B:$AA,24,FALSE))=0,"",VLOOKUP($A42,Questions!$B:$AA,24,FALSE))</f>
        <v xml:space="preserve"> </v>
      </c>
      <c r="H42" s="31" t="str">
        <f>IF(LEN(VLOOKUP($A42,Questions!$B:$AA,25,FALSE))=0,"",VLOOKUP($A42,Questions!$B:$AA,25,FALSE))</f>
        <v xml:space="preserve"> </v>
      </c>
      <c r="I42" s="32" t="str">
        <f>IF(LEN(VLOOKUP($A42,Questions!$B:$AA,26,FALSE))=0,"",VLOOKUP($A42,Questions!$B:$AA,26,FALSE))</f>
        <v xml:space="preserve"> </v>
      </c>
      <c r="J42" s="32" t="str">
        <f>IF(LEN(VLOOKUP($A42,Questions!$B:$AB,27,FALSE))=0,"",VLOOKUP($A42,Questions!$B:$AB,27,FALSE))</f>
        <v xml:space="preserve"> </v>
      </c>
    </row>
    <row r="43" spans="1:259" ht="48" customHeight="1" x14ac:dyDescent="0.15">
      <c r="A43" s="12" t="s">
        <v>136</v>
      </c>
      <c r="B43" s="25" t="str">
        <f>VLOOKUP(A43,'HECVAT - Full | Vendor Response'!A$26:B$283,2,FALSE)</f>
        <v>Can you provide overall system and/or application architecture diagrams including a full description of the data flow for all components of the system?</v>
      </c>
      <c r="C43" s="32" t="str">
        <f>IF(LEN(VLOOKUP($A43,Questions!$B:$AA,20,FALSE))=0,"",VLOOKUP($A43,Questions!$B:$AA,20,FALSE))</f>
        <v xml:space="preserve"> </v>
      </c>
      <c r="D43" s="31" t="str">
        <f>IF(LEN(VLOOKUP($A43,Questions!$B:$AA,21,FALSE))=0,"",VLOOKUP($A43,Questions!$B:$AA,21,FALSE))</f>
        <v xml:space="preserve"> </v>
      </c>
      <c r="E43" s="31" t="str">
        <f>IF(LEN(VLOOKUP($A43,Questions!$B:$AA,22,FALSE))=0,"",VLOOKUP($A43,Questions!$B:$AA,22,FALSE))</f>
        <v xml:space="preserve"> </v>
      </c>
      <c r="F43" s="31" t="str">
        <f>IF(LEN(VLOOKUP($A43,Questions!$B:$AA,23,FALSE))=0,"",VLOOKUP($A43,Questions!$B:$AA,23,FALSE))</f>
        <v xml:space="preserve"> </v>
      </c>
      <c r="G43" s="31" t="str">
        <f>IF(LEN(VLOOKUP($A43,Questions!$B:$AA,24,FALSE))=0,"",VLOOKUP($A43,Questions!$B:$AA,24,FALSE))</f>
        <v xml:space="preserve"> </v>
      </c>
      <c r="H43" s="31" t="str">
        <f>IF(LEN(VLOOKUP($A43,Questions!$B:$AA,25,FALSE))=0,"",VLOOKUP($A43,Questions!$B:$AA,25,FALSE))</f>
        <v xml:space="preserve"> </v>
      </c>
      <c r="I43" s="32" t="str">
        <f>IF(LEN(VLOOKUP($A43,Questions!$B:$AA,26,FALSE))=0,"",VLOOKUP($A43,Questions!$B:$AA,26,FALSE))</f>
        <v xml:space="preserve"> </v>
      </c>
      <c r="J43" s="32" t="str">
        <f>IF(LEN(VLOOKUP($A43,Questions!$B:$AB,27,FALSE))=0,"",VLOOKUP($A43,Questions!$B:$AB,27,FALSE))</f>
        <v xml:space="preserve"> </v>
      </c>
    </row>
    <row r="44" spans="1:259" ht="48" customHeight="1" x14ac:dyDescent="0.15">
      <c r="A44" s="12" t="s">
        <v>2564</v>
      </c>
      <c r="B44" s="25" t="str">
        <f>VLOOKUP(A44,'HECVAT - Full | Vendor Response'!A$26:B$283,2,FALSE)</f>
        <v>Does your organization have a data privacy policy?</v>
      </c>
      <c r="C44" s="32" t="str">
        <f>IF(LEN(VLOOKUP($A44,Questions!$B:$AA,20,FALSE))=0,"",VLOOKUP($A44,Questions!$B:$AA,20,FALSE))</f>
        <v xml:space="preserve"> </v>
      </c>
      <c r="D44" s="31" t="str">
        <f>IF(LEN(VLOOKUP($A44,Questions!$B:$AA,21,FALSE))=0,"",VLOOKUP($A44,Questions!$B:$AA,21,FALSE))</f>
        <v xml:space="preserve"> </v>
      </c>
      <c r="E44" s="31" t="str">
        <f>IF(LEN(VLOOKUP($A44,Questions!$B:$AA,22,FALSE))=0,"",VLOOKUP($A44,Questions!$B:$AA,22,FALSE))</f>
        <v xml:space="preserve"> </v>
      </c>
      <c r="F44" s="31" t="str">
        <f>IF(LEN(VLOOKUP($A44,Questions!$B:$AA,23,FALSE))=0,"",VLOOKUP($A44,Questions!$B:$AA,23,FALSE))</f>
        <v xml:space="preserve"> </v>
      </c>
      <c r="G44" s="31" t="str">
        <f>IF(LEN(VLOOKUP($A44,Questions!$B:$AA,24,FALSE))=0,"",VLOOKUP($A44,Questions!$B:$AA,24,FALSE))</f>
        <v xml:space="preserve"> </v>
      </c>
      <c r="H44" s="31" t="str">
        <f>IF(LEN(VLOOKUP($A44,Questions!$B:$AA,25,FALSE))=0,"",VLOOKUP($A44,Questions!$B:$AA,25,FALSE))</f>
        <v xml:space="preserve"> </v>
      </c>
      <c r="I44" s="32" t="str">
        <f>IF(LEN(VLOOKUP($A44,Questions!$B:$AA,26,FALSE))=0,"",VLOOKUP($A44,Questions!$B:$AA,26,FALSE))</f>
        <v xml:space="preserve"> </v>
      </c>
      <c r="J44" s="32" t="str">
        <f>IF(LEN(VLOOKUP($A44,Questions!$B:$AB,27,FALSE))=0,"",VLOOKUP($A44,Questions!$B:$AB,27,FALSE))</f>
        <v xml:space="preserve"> </v>
      </c>
    </row>
    <row r="45" spans="1:259" ht="48" customHeight="1" x14ac:dyDescent="0.15">
      <c r="A45" s="12" t="s">
        <v>2565</v>
      </c>
      <c r="B45" s="25" t="str">
        <f>VLOOKUP(A45,'HECVAT - Full | Vendor Response'!A$26:B$283,2,FALSE)</f>
        <v>Do you have a documented, and currently implemented, employee onboarding and offboarding policy?</v>
      </c>
      <c r="C45" s="32" t="str">
        <f>IF(LEN(VLOOKUP($A45,Questions!$B:$AA,20,FALSE))=0,"",VLOOKUP($A45,Questions!$B:$AA,20,FALSE))</f>
        <v xml:space="preserve"> </v>
      </c>
      <c r="D45" s="31" t="str">
        <f>IF(LEN(VLOOKUP($A45,Questions!$B:$AA,21,FALSE))=0,"",VLOOKUP($A45,Questions!$B:$AA,21,FALSE))</f>
        <v xml:space="preserve"> </v>
      </c>
      <c r="E45" s="31" t="str">
        <f>IF(LEN(VLOOKUP($A45,Questions!$B:$AA,22,FALSE))=0,"",VLOOKUP($A45,Questions!$B:$AA,22,FALSE))</f>
        <v xml:space="preserve"> </v>
      </c>
      <c r="F45" s="31" t="str">
        <f>IF(LEN(VLOOKUP($A45,Questions!$B:$AA,23,FALSE))=0,"",VLOOKUP($A45,Questions!$B:$AA,23,FALSE))</f>
        <v xml:space="preserve"> </v>
      </c>
      <c r="G45" s="31" t="str">
        <f>IF(LEN(VLOOKUP($A45,Questions!$B:$AA,24,FALSE))=0,"",VLOOKUP($A45,Questions!$B:$AA,24,FALSE))</f>
        <v xml:space="preserve"> </v>
      </c>
      <c r="H45" s="31" t="str">
        <f>IF(LEN(VLOOKUP($A45,Questions!$B:$AA,25,FALSE))=0,"",VLOOKUP($A45,Questions!$B:$AA,25,FALSE))</f>
        <v xml:space="preserve"> </v>
      </c>
      <c r="I45" s="32" t="str">
        <f>IF(LEN(VLOOKUP($A45,Questions!$B:$AA,26,FALSE))=0,"",VLOOKUP($A45,Questions!$B:$AA,26,FALSE))</f>
        <v xml:space="preserve"> </v>
      </c>
      <c r="J45" s="32" t="str">
        <f>IF(LEN(VLOOKUP($A45,Questions!$B:$AB,27,FALSE))=0,"",VLOOKUP($A45,Questions!$B:$AB,27,FALSE))</f>
        <v xml:space="preserve"> </v>
      </c>
    </row>
    <row r="46" spans="1:259" ht="48" customHeight="1" x14ac:dyDescent="0.15">
      <c r="A46" s="12" t="s">
        <v>2566</v>
      </c>
      <c r="B46" s="25" t="str">
        <f>VLOOKUP(A46,'HECVAT - Full | Vendor Response'!A$26:B$283,2,FALSE)</f>
        <v>Do you have a documented change management process?</v>
      </c>
      <c r="C46" s="32" t="str">
        <f>IF(LEN(VLOOKUP($A46,Questions!$B:$AA,20,FALSE))=0,"",VLOOKUP($A46,Questions!$B:$AA,20,FALSE))</f>
        <v xml:space="preserve"> </v>
      </c>
      <c r="D46" s="31" t="str">
        <f>IF(LEN(VLOOKUP($A46,Questions!$B:$AA,21,FALSE))=0,"",VLOOKUP($A46,Questions!$B:$AA,21,FALSE))</f>
        <v xml:space="preserve"> </v>
      </c>
      <c r="E46" s="31" t="str">
        <f>IF(LEN(VLOOKUP($A46,Questions!$B:$AA,22,FALSE))=0,"",VLOOKUP($A46,Questions!$B:$AA,22,FALSE))</f>
        <v xml:space="preserve"> </v>
      </c>
      <c r="F46" s="31" t="str">
        <f>IF(LEN(VLOOKUP($A46,Questions!$B:$AA,23,FALSE))=0,"",VLOOKUP($A46,Questions!$B:$AA,23,FALSE))</f>
        <v xml:space="preserve"> </v>
      </c>
      <c r="G46" s="31" t="str">
        <f>IF(LEN(VLOOKUP($A46,Questions!$B:$AA,24,FALSE))=0,"",VLOOKUP($A46,Questions!$B:$AA,24,FALSE))</f>
        <v xml:space="preserve"> </v>
      </c>
      <c r="H46" s="31" t="str">
        <f>IF(LEN(VLOOKUP($A46,Questions!$B:$AA,25,FALSE))=0,"",VLOOKUP($A46,Questions!$B:$AA,25,FALSE))</f>
        <v xml:space="preserve"> </v>
      </c>
      <c r="I46" s="32" t="str">
        <f>IF(LEN(VLOOKUP($A46,Questions!$B:$AA,26,FALSE))=0,"",VLOOKUP($A46,Questions!$B:$AA,26,FALSE))</f>
        <v xml:space="preserve"> </v>
      </c>
      <c r="J46" s="32" t="str">
        <f>IF(LEN(VLOOKUP($A46,Questions!$B:$AB,27,FALSE))=0,"",VLOOKUP($A46,Questions!$B:$AB,27,FALSE))</f>
        <v xml:space="preserve"> </v>
      </c>
    </row>
    <row r="47" spans="1:259" ht="48" customHeight="1" x14ac:dyDescent="0.15">
      <c r="A47" s="12" t="s">
        <v>2567</v>
      </c>
      <c r="B47" s="25" t="str">
        <f>VLOOKUP(A47,'HECVAT - Full | Vendor Response'!A$26:B$283,2,FALSE)</f>
        <v>Has a VPAT or ACR been created or updated for the product and version under consideration within the past year?</v>
      </c>
      <c r="C47" s="32" t="str">
        <f>IF(LEN(VLOOKUP($A47,Questions!$B:$AA,20,FALSE))=0,"",VLOOKUP($A47,Questions!$B:$AA,20,FALSE))</f>
        <v xml:space="preserve"> </v>
      </c>
      <c r="D47" s="31" t="str">
        <f>IF(LEN(VLOOKUP($A47,Questions!$B:$AA,21,FALSE))=0,"",VLOOKUP($A47,Questions!$B:$AA,21,FALSE))</f>
        <v xml:space="preserve"> </v>
      </c>
      <c r="E47" s="31" t="str">
        <f>IF(LEN(VLOOKUP($A47,Questions!$B:$AA,22,FALSE))=0,"",VLOOKUP($A47,Questions!$B:$AA,22,FALSE))</f>
        <v xml:space="preserve"> </v>
      </c>
      <c r="F47" s="31" t="str">
        <f>IF(LEN(VLOOKUP($A47,Questions!$B:$AA,23,FALSE))=0,"",VLOOKUP($A47,Questions!$B:$AA,23,FALSE))</f>
        <v xml:space="preserve"> </v>
      </c>
      <c r="G47" s="31" t="str">
        <f>IF(LEN(VLOOKUP($A47,Questions!$B:$AA,24,FALSE))=0,"",VLOOKUP($A47,Questions!$B:$AA,24,FALSE))</f>
        <v xml:space="preserve"> </v>
      </c>
      <c r="H47" s="31" t="str">
        <f>IF(LEN(VLOOKUP($A47,Questions!$B:$AA,25,FALSE))=0,"",VLOOKUP($A47,Questions!$B:$AA,25,FALSE))</f>
        <v xml:space="preserve"> </v>
      </c>
      <c r="I47" s="32" t="str">
        <f>IF(LEN(VLOOKUP($A47,Questions!$B:$AA,26,FALSE))=0,"",VLOOKUP($A47,Questions!$B:$AA,26,FALSE))</f>
        <v xml:space="preserve"> </v>
      </c>
      <c r="J47" s="32" t="str">
        <f>IF(LEN(VLOOKUP($A47,Questions!$B:$AB,27,FALSE))=0,"",VLOOKUP($A47,Questions!$B:$AB,27,FALSE))</f>
        <v xml:space="preserve"> </v>
      </c>
    </row>
    <row r="48" spans="1:259" ht="48" customHeight="1" x14ac:dyDescent="0.15">
      <c r="A48" s="12" t="s">
        <v>2568</v>
      </c>
      <c r="B48" s="25" t="str">
        <f>VLOOKUP(A48,'HECVAT - Full | Vendor Response'!A$26:B$283,2,FALSE)</f>
        <v>Do you have documentation to support the accessibility features of your product?</v>
      </c>
      <c r="C48" s="32" t="str">
        <f>IF(LEN(VLOOKUP($A48,Questions!$B:$AA,20,FALSE))=0,"",VLOOKUP($A48,Questions!$B:$AA,20,FALSE))</f>
        <v xml:space="preserve"> </v>
      </c>
      <c r="D48" s="31" t="str">
        <f>IF(LEN(VLOOKUP($A48,Questions!$B:$AA,21,FALSE))=0,"",VLOOKUP($A48,Questions!$B:$AA,21,FALSE))</f>
        <v xml:space="preserve"> </v>
      </c>
      <c r="E48" s="31" t="str">
        <f>IF(LEN(VLOOKUP($A48,Questions!$B:$AA,22,FALSE))=0,"",VLOOKUP($A48,Questions!$B:$AA,22,FALSE))</f>
        <v xml:space="preserve"> </v>
      </c>
      <c r="F48" s="31" t="str">
        <f>IF(LEN(VLOOKUP($A48,Questions!$B:$AA,23,FALSE))=0,"",VLOOKUP($A48,Questions!$B:$AA,23,FALSE))</f>
        <v xml:space="preserve"> </v>
      </c>
      <c r="G48" s="31" t="str">
        <f>IF(LEN(VLOOKUP($A48,Questions!$B:$AA,24,FALSE))=0,"",VLOOKUP($A48,Questions!$B:$AA,24,FALSE))</f>
        <v xml:space="preserve"> </v>
      </c>
      <c r="H48" s="31" t="str">
        <f>IF(LEN(VLOOKUP($A48,Questions!$B:$AA,25,FALSE))=0,"",VLOOKUP($A48,Questions!$B:$AA,25,FALSE))</f>
        <v xml:space="preserve"> </v>
      </c>
      <c r="I48" s="32" t="str">
        <f>IF(LEN(VLOOKUP($A48,Questions!$B:$AA,26,FALSE))=0,"",VLOOKUP($A48,Questions!$B:$AA,26,FALSE))</f>
        <v xml:space="preserve"> </v>
      </c>
      <c r="J48" s="32" t="str">
        <f>IF(LEN(VLOOKUP($A48,Questions!$B:$AB,27,FALSE))=0,"",VLOOKUP($A48,Questions!$B:$AB,27,FALSE))</f>
        <v xml:space="preserve"> </v>
      </c>
    </row>
    <row r="49" spans="1:10" ht="36" customHeight="1" x14ac:dyDescent="0.15">
      <c r="A49" s="288" t="s">
        <v>2448</v>
      </c>
      <c r="B49" s="288"/>
      <c r="C49" s="20" t="str">
        <f t="shared" ref="C49:J49" si="2">C$22</f>
        <v>CIS Critical Security Controls v6.1</v>
      </c>
      <c r="D49" s="20" t="str">
        <f t="shared" si="2"/>
        <v>HIPAA</v>
      </c>
      <c r="E49" s="20" t="str">
        <f t="shared" si="2"/>
        <v>ISO 27002:27013</v>
      </c>
      <c r="F49" s="20" t="str">
        <f t="shared" si="2"/>
        <v>NIST Cybersecurity Framework</v>
      </c>
      <c r="G49" s="20" t="str">
        <f t="shared" si="2"/>
        <v>NIST SP 800-171r1</v>
      </c>
      <c r="H49" s="20" t="str">
        <f t="shared" si="2"/>
        <v>NIST SP 800-53r4</v>
      </c>
      <c r="I49" s="20" t="str">
        <f t="shared" si="2"/>
        <v>PCI DSS</v>
      </c>
      <c r="J49" s="20" t="str">
        <f t="shared" si="2"/>
        <v>Trusted CI</v>
      </c>
    </row>
    <row r="50" spans="1:10" ht="96" customHeight="1" x14ac:dyDescent="0.15">
      <c r="A50" s="12" t="s">
        <v>2443</v>
      </c>
      <c r="B50" s="25" t="str">
        <f>VLOOKUP(A50,'HECVAT - Full | Vendor Response'!A$26:B$283,2,FALSE)</f>
        <v>Has a third party expert conducted an audit of the most recent version of your product?</v>
      </c>
      <c r="C50" s="32" t="str">
        <f>IF(LEN(VLOOKUP($A50,Questions!$B:$AA,20,FALSE))=0,"",VLOOKUP($A50,Questions!$B:$AA,20,FALSE))</f>
        <v xml:space="preserve"> </v>
      </c>
      <c r="D50" s="31" t="str">
        <f>IF(LEN(VLOOKUP($A50,Questions!$B:$AA,21,FALSE))=0,"",VLOOKUP($A50,Questions!$B:$AA,21,FALSE))</f>
        <v xml:space="preserve"> </v>
      </c>
      <c r="E50" s="31" t="str">
        <f>IF(LEN(VLOOKUP($A50,Questions!$B:$AA,22,FALSE))=0,"",VLOOKUP($A50,Questions!$B:$AA,22,FALSE))</f>
        <v xml:space="preserve"> </v>
      </c>
      <c r="F50" s="31" t="str">
        <f>IF(LEN(VLOOKUP($A50,Questions!$B:$AA,23,FALSE))=0,"",VLOOKUP($A50,Questions!$B:$AA,23,FALSE))</f>
        <v xml:space="preserve"> </v>
      </c>
      <c r="G50" s="31" t="str">
        <f>IF(LEN(VLOOKUP($A50,Questions!$B:$AA,24,FALSE))=0,"",VLOOKUP($A50,Questions!$B:$AA,24,FALSE))</f>
        <v xml:space="preserve"> </v>
      </c>
      <c r="H50" s="31" t="str">
        <f>IF(LEN(VLOOKUP($A50,Questions!$B:$AA,25,FALSE))=0,"",VLOOKUP($A50,Questions!$B:$AA,25,FALSE))</f>
        <v xml:space="preserve"> </v>
      </c>
      <c r="I50" s="32" t="str">
        <f>IF(LEN(VLOOKUP($A50,Questions!$B:$AA,26,FALSE))=0,"",VLOOKUP($A50,Questions!$B:$AA,26,FALSE))</f>
        <v xml:space="preserve"> </v>
      </c>
      <c r="J50" s="32" t="str">
        <f>IF(LEN(VLOOKUP($A50,Questions!$B:$AB,27,FALSE))=0,"",VLOOKUP($A50,Questions!$B:$AB,27,FALSE))</f>
        <v xml:space="preserve"> </v>
      </c>
    </row>
    <row r="51" spans="1:10" ht="96" customHeight="1" x14ac:dyDescent="0.15">
      <c r="A51" s="12" t="s">
        <v>2449</v>
      </c>
      <c r="B51" s="25" t="str">
        <f>VLOOKUP(A51,'HECVAT - Full | Vendor Response'!A$26:B$283,2,FALSE)</f>
        <v>Do you have a documented and implemented process for verifying accessibility conformance?</v>
      </c>
      <c r="C51" s="32" t="str">
        <f>IF(LEN(VLOOKUP($A51,Questions!$B:$AA,20,FALSE))=0,"",VLOOKUP($A51,Questions!$B:$AA,20,FALSE))</f>
        <v xml:space="preserve"> </v>
      </c>
      <c r="D51" s="31" t="str">
        <f>IF(LEN(VLOOKUP($A51,Questions!$B:$AA,21,FALSE))=0,"",VLOOKUP($A51,Questions!$B:$AA,21,FALSE))</f>
        <v xml:space="preserve"> </v>
      </c>
      <c r="E51" s="31" t="str">
        <f>IF(LEN(VLOOKUP($A51,Questions!$B:$AA,22,FALSE))=0,"",VLOOKUP($A51,Questions!$B:$AA,22,FALSE))</f>
        <v xml:space="preserve"> </v>
      </c>
      <c r="F51" s="31" t="str">
        <f>IF(LEN(VLOOKUP($A51,Questions!$B:$AA,23,FALSE))=0,"",VLOOKUP($A51,Questions!$B:$AA,23,FALSE))</f>
        <v xml:space="preserve"> </v>
      </c>
      <c r="G51" s="31" t="str">
        <f>IF(LEN(VLOOKUP($A51,Questions!$B:$AA,24,FALSE))=0,"",VLOOKUP($A51,Questions!$B:$AA,24,FALSE))</f>
        <v xml:space="preserve"> </v>
      </c>
      <c r="H51" s="31" t="str">
        <f>IF(LEN(VLOOKUP($A51,Questions!$B:$AA,25,FALSE))=0,"",VLOOKUP($A51,Questions!$B:$AA,25,FALSE))</f>
        <v xml:space="preserve"> </v>
      </c>
      <c r="I51" s="32" t="str">
        <f>IF(LEN(VLOOKUP($A51,Questions!$B:$AA,26,FALSE))=0,"",VLOOKUP($A51,Questions!$B:$AA,26,FALSE))</f>
        <v xml:space="preserve"> </v>
      </c>
      <c r="J51" s="32" t="str">
        <f>IF(LEN(VLOOKUP($A51,Questions!$B:$AB,27,FALSE))=0,"",VLOOKUP($A51,Questions!$B:$AB,27,FALSE))</f>
        <v xml:space="preserve"> </v>
      </c>
    </row>
    <row r="52" spans="1:10" ht="96" customHeight="1" x14ac:dyDescent="0.15">
      <c r="A52" s="12" t="s">
        <v>2454</v>
      </c>
      <c r="B52" s="25" t="str">
        <f>VLOOKUP(A52,'HECVAT - Full | Vendor Response'!A$26:B$283,2,FALSE)</f>
        <v>Have you adopted a technical or legal standard of conformance for the product in question?</v>
      </c>
      <c r="C52" s="32" t="str">
        <f>IF(LEN(VLOOKUP($A52,Questions!$B:$AA,20,FALSE))=0,"",VLOOKUP($A52,Questions!$B:$AA,20,FALSE))</f>
        <v xml:space="preserve"> </v>
      </c>
      <c r="D52" s="31" t="str">
        <f>IF(LEN(VLOOKUP($A52,Questions!$B:$AA,21,FALSE))=0,"",VLOOKUP($A52,Questions!$B:$AA,21,FALSE))</f>
        <v xml:space="preserve"> </v>
      </c>
      <c r="E52" s="31" t="str">
        <f>IF(LEN(VLOOKUP($A52,Questions!$B:$AA,22,FALSE))=0,"",VLOOKUP($A52,Questions!$B:$AA,22,FALSE))</f>
        <v xml:space="preserve"> </v>
      </c>
      <c r="F52" s="31" t="str">
        <f>IF(LEN(VLOOKUP($A52,Questions!$B:$AA,23,FALSE))=0,"",VLOOKUP($A52,Questions!$B:$AA,23,FALSE))</f>
        <v xml:space="preserve"> </v>
      </c>
      <c r="G52" s="31" t="str">
        <f>IF(LEN(VLOOKUP($A52,Questions!$B:$AA,24,FALSE))=0,"",VLOOKUP($A52,Questions!$B:$AA,24,FALSE))</f>
        <v xml:space="preserve"> </v>
      </c>
      <c r="H52" s="31" t="str">
        <f>IF(LEN(VLOOKUP($A52,Questions!$B:$AA,25,FALSE))=0,"",VLOOKUP($A52,Questions!$B:$AA,25,FALSE))</f>
        <v xml:space="preserve"> </v>
      </c>
      <c r="I52" s="32" t="str">
        <f>IF(LEN(VLOOKUP($A52,Questions!$B:$AA,26,FALSE))=0,"",VLOOKUP($A52,Questions!$B:$AA,26,FALSE))</f>
        <v xml:space="preserve"> </v>
      </c>
      <c r="J52" s="32" t="str">
        <f>IF(LEN(VLOOKUP($A52,Questions!$B:$AB,27,FALSE))=0,"",VLOOKUP($A52,Questions!$B:$AB,27,FALSE))</f>
        <v xml:space="preserve"> </v>
      </c>
    </row>
    <row r="53" spans="1:10" ht="96" customHeight="1" x14ac:dyDescent="0.15">
      <c r="A53" s="12" t="s">
        <v>2459</v>
      </c>
      <c r="B53" s="25" t="str">
        <f>VLOOKUP(A53,'HECVAT - Full | Vendor Response'!A$26:B$283,2,FALSE)</f>
        <v>Can you provide a current, detailed accessibility roadmap with delivery timelines?</v>
      </c>
      <c r="C53" s="32" t="str">
        <f>IF(LEN(VLOOKUP($A53,Questions!$B:$AA,20,FALSE))=0,"",VLOOKUP($A53,Questions!$B:$AA,20,FALSE))</f>
        <v xml:space="preserve"> </v>
      </c>
      <c r="D53" s="31" t="str">
        <f>IF(LEN(VLOOKUP($A53,Questions!$B:$AA,21,FALSE))=0,"",VLOOKUP($A53,Questions!$B:$AA,21,FALSE))</f>
        <v xml:space="preserve"> </v>
      </c>
      <c r="E53" s="31" t="str">
        <f>IF(LEN(VLOOKUP($A53,Questions!$B:$AA,22,FALSE))=0,"",VLOOKUP($A53,Questions!$B:$AA,22,FALSE))</f>
        <v xml:space="preserve"> </v>
      </c>
      <c r="F53" s="31" t="str">
        <f>IF(LEN(VLOOKUP($A53,Questions!$B:$AA,23,FALSE))=0,"",VLOOKUP($A53,Questions!$B:$AA,23,FALSE))</f>
        <v xml:space="preserve"> </v>
      </c>
      <c r="G53" s="31" t="str">
        <f>IF(LEN(VLOOKUP($A53,Questions!$B:$AA,24,FALSE))=0,"",VLOOKUP($A53,Questions!$B:$AA,24,FALSE))</f>
        <v xml:space="preserve"> </v>
      </c>
      <c r="H53" s="31" t="str">
        <f>IF(LEN(VLOOKUP($A53,Questions!$B:$AA,25,FALSE))=0,"",VLOOKUP($A53,Questions!$B:$AA,25,FALSE))</f>
        <v xml:space="preserve"> </v>
      </c>
      <c r="I53" s="32" t="str">
        <f>IF(LEN(VLOOKUP($A53,Questions!$B:$AA,26,FALSE))=0,"",VLOOKUP($A53,Questions!$B:$AA,26,FALSE))</f>
        <v xml:space="preserve"> </v>
      </c>
      <c r="J53" s="32" t="str">
        <f>IF(LEN(VLOOKUP($A53,Questions!$B:$AB,27,FALSE))=0,"",VLOOKUP($A53,Questions!$B:$AB,27,FALSE))</f>
        <v xml:space="preserve"> </v>
      </c>
    </row>
    <row r="54" spans="1:10" ht="96" customHeight="1" x14ac:dyDescent="0.15">
      <c r="A54" s="12" t="s">
        <v>2464</v>
      </c>
      <c r="B54" s="25" t="str">
        <f>VLOOKUP(A54,'HECVAT - Full | Vendor Response'!A$26:B$283,2,FALSE)</f>
        <v>Do you expect your staff to maintain a current skill set in IT accessibility?</v>
      </c>
      <c r="C54" s="32" t="str">
        <f>IF(LEN(VLOOKUP($A54,Questions!$B:$AA,20,FALSE))=0,"",VLOOKUP($A54,Questions!$B:$AA,20,FALSE))</f>
        <v xml:space="preserve"> </v>
      </c>
      <c r="D54" s="31" t="str">
        <f>IF(LEN(VLOOKUP($A54,Questions!$B:$AA,21,FALSE))=0,"",VLOOKUP($A54,Questions!$B:$AA,21,FALSE))</f>
        <v xml:space="preserve"> </v>
      </c>
      <c r="E54" s="31" t="str">
        <f>IF(LEN(VLOOKUP($A54,Questions!$B:$AA,22,FALSE))=0,"",VLOOKUP($A54,Questions!$B:$AA,22,FALSE))</f>
        <v xml:space="preserve"> </v>
      </c>
      <c r="F54" s="31" t="str">
        <f>IF(LEN(VLOOKUP($A54,Questions!$B:$AA,23,FALSE))=0,"",VLOOKUP($A54,Questions!$B:$AA,23,FALSE))</f>
        <v xml:space="preserve"> </v>
      </c>
      <c r="G54" s="31" t="str">
        <f>IF(LEN(VLOOKUP($A54,Questions!$B:$AA,24,FALSE))=0,"",VLOOKUP($A54,Questions!$B:$AA,24,FALSE))</f>
        <v xml:space="preserve"> </v>
      </c>
      <c r="H54" s="31" t="str">
        <f>IF(LEN(VLOOKUP($A54,Questions!$B:$AA,25,FALSE))=0,"",VLOOKUP($A54,Questions!$B:$AA,25,FALSE))</f>
        <v xml:space="preserve"> </v>
      </c>
      <c r="I54" s="32" t="str">
        <f>IF(LEN(VLOOKUP($A54,Questions!$B:$AA,26,FALSE))=0,"",VLOOKUP($A54,Questions!$B:$AA,26,FALSE))</f>
        <v xml:space="preserve"> </v>
      </c>
      <c r="J54" s="32" t="str">
        <f>IF(LEN(VLOOKUP($A54,Questions!$B:$AB,27,FALSE))=0,"",VLOOKUP($A54,Questions!$B:$AB,27,FALSE))</f>
        <v xml:space="preserve"> </v>
      </c>
    </row>
    <row r="55" spans="1:10" ht="96" customHeight="1" x14ac:dyDescent="0.15">
      <c r="A55" s="12" t="s">
        <v>2469</v>
      </c>
      <c r="B55" s="25" t="str">
        <f>VLOOKUP(A55,'HECVAT - Full | Vendor Response'!A$26:B$283,2,FALSE)</f>
        <v>Do you have a documented and implemented process for reporting and tracking accessibility issues?</v>
      </c>
      <c r="C55" s="32" t="str">
        <f>IF(LEN(VLOOKUP($A55,Questions!$B:$AA,20,FALSE))=0,"",VLOOKUP($A55,Questions!$B:$AA,20,FALSE))</f>
        <v xml:space="preserve"> </v>
      </c>
      <c r="D55" s="31" t="str">
        <f>IF(LEN(VLOOKUP($A55,Questions!$B:$AA,21,FALSE))=0,"",VLOOKUP($A55,Questions!$B:$AA,21,FALSE))</f>
        <v xml:space="preserve"> </v>
      </c>
      <c r="E55" s="31" t="str">
        <f>IF(LEN(VLOOKUP($A55,Questions!$B:$AA,22,FALSE))=0,"",VLOOKUP($A55,Questions!$B:$AA,22,FALSE))</f>
        <v xml:space="preserve"> </v>
      </c>
      <c r="F55" s="31" t="str">
        <f>IF(LEN(VLOOKUP($A55,Questions!$B:$AA,23,FALSE))=0,"",VLOOKUP($A55,Questions!$B:$AA,23,FALSE))</f>
        <v xml:space="preserve"> </v>
      </c>
      <c r="G55" s="31" t="str">
        <f>IF(LEN(VLOOKUP($A55,Questions!$B:$AA,24,FALSE))=0,"",VLOOKUP($A55,Questions!$B:$AA,24,FALSE))</f>
        <v xml:space="preserve"> </v>
      </c>
      <c r="H55" s="31" t="str">
        <f>IF(LEN(VLOOKUP($A55,Questions!$B:$AA,25,FALSE))=0,"",VLOOKUP($A55,Questions!$B:$AA,25,FALSE))</f>
        <v xml:space="preserve"> </v>
      </c>
      <c r="I55" s="32" t="str">
        <f>IF(LEN(VLOOKUP($A55,Questions!$B:$AA,26,FALSE))=0,"",VLOOKUP($A55,Questions!$B:$AA,26,FALSE))</f>
        <v xml:space="preserve"> </v>
      </c>
      <c r="J55" s="32" t="str">
        <f>IF(LEN(VLOOKUP($A55,Questions!$B:$AB,27,FALSE))=0,"",VLOOKUP($A55,Questions!$B:$AB,27,FALSE))</f>
        <v xml:space="preserve"> </v>
      </c>
    </row>
    <row r="56" spans="1:10" ht="96" customHeight="1" x14ac:dyDescent="0.15">
      <c r="A56" s="12" t="s">
        <v>2474</v>
      </c>
      <c r="B56" s="25" t="str">
        <f>VLOOKUP(A56,'HECVAT - Full | Vendor Response'!A$26:B$283,2,FALSE)</f>
        <v>Do you have documented processes and procedures for implementing accessibility into your development lifecycle?</v>
      </c>
      <c r="C56" s="32" t="str">
        <f>IF(LEN(VLOOKUP($A56,Questions!$B:$AA,20,FALSE))=0,"",VLOOKUP($A56,Questions!$B:$AA,20,FALSE))</f>
        <v xml:space="preserve"> </v>
      </c>
      <c r="D56" s="31" t="str">
        <f>IF(LEN(VLOOKUP($A56,Questions!$B:$AA,21,FALSE))=0,"",VLOOKUP($A56,Questions!$B:$AA,21,FALSE))</f>
        <v xml:space="preserve"> </v>
      </c>
      <c r="E56" s="31" t="str">
        <f>IF(LEN(VLOOKUP($A56,Questions!$B:$AA,22,FALSE))=0,"",VLOOKUP($A56,Questions!$B:$AA,22,FALSE))</f>
        <v xml:space="preserve"> </v>
      </c>
      <c r="F56" s="31" t="str">
        <f>IF(LEN(VLOOKUP($A56,Questions!$B:$AA,23,FALSE))=0,"",VLOOKUP($A56,Questions!$B:$AA,23,FALSE))</f>
        <v xml:space="preserve"> </v>
      </c>
      <c r="G56" s="31" t="str">
        <f>IF(LEN(VLOOKUP($A56,Questions!$B:$AA,24,FALSE))=0,"",VLOOKUP($A56,Questions!$B:$AA,24,FALSE))</f>
        <v xml:space="preserve"> </v>
      </c>
      <c r="H56" s="31" t="str">
        <f>IF(LEN(VLOOKUP($A56,Questions!$B:$AA,25,FALSE))=0,"",VLOOKUP($A56,Questions!$B:$AA,25,FALSE))</f>
        <v xml:space="preserve"> </v>
      </c>
      <c r="I56" s="32" t="str">
        <f>IF(LEN(VLOOKUP($A56,Questions!$B:$AA,26,FALSE))=0,"",VLOOKUP($A56,Questions!$B:$AA,26,FALSE))</f>
        <v xml:space="preserve"> </v>
      </c>
      <c r="J56" s="32" t="str">
        <f>IF(LEN(VLOOKUP($A56,Questions!$B:$AB,27,FALSE))=0,"",VLOOKUP($A56,Questions!$B:$AB,27,FALSE))</f>
        <v xml:space="preserve"> </v>
      </c>
    </row>
    <row r="57" spans="1:10" ht="96" customHeight="1" x14ac:dyDescent="0.15">
      <c r="A57" s="12" t="s">
        <v>2478</v>
      </c>
      <c r="B57" s="25" t="str">
        <f>VLOOKUP(A57,'HECVAT - Full | Vendor Response'!A$26:B$283,2,FALSE)</f>
        <v>Can all functions of the application or service be performed using only the keyboard?</v>
      </c>
      <c r="C57" s="32" t="str">
        <f>IF(LEN(VLOOKUP($A57,Questions!$B:$AA,20,FALSE))=0,"",VLOOKUP($A57,Questions!$B:$AA,20,FALSE))</f>
        <v xml:space="preserve"> </v>
      </c>
      <c r="D57" s="31" t="str">
        <f>IF(LEN(VLOOKUP($A57,Questions!$B:$AA,21,FALSE))=0,"",VLOOKUP($A57,Questions!$B:$AA,21,FALSE))</f>
        <v xml:space="preserve"> </v>
      </c>
      <c r="E57" s="31" t="str">
        <f>IF(LEN(VLOOKUP($A57,Questions!$B:$AA,22,FALSE))=0,"",VLOOKUP($A57,Questions!$B:$AA,22,FALSE))</f>
        <v xml:space="preserve"> </v>
      </c>
      <c r="F57" s="31" t="str">
        <f>IF(LEN(VLOOKUP($A57,Questions!$B:$AA,23,FALSE))=0,"",VLOOKUP($A57,Questions!$B:$AA,23,FALSE))</f>
        <v xml:space="preserve"> </v>
      </c>
      <c r="G57" s="31" t="str">
        <f>IF(LEN(VLOOKUP($A57,Questions!$B:$AA,24,FALSE))=0,"",VLOOKUP($A57,Questions!$B:$AA,24,FALSE))</f>
        <v xml:space="preserve"> </v>
      </c>
      <c r="H57" s="31" t="str">
        <f>IF(LEN(VLOOKUP($A57,Questions!$B:$AA,25,FALSE))=0,"",VLOOKUP($A57,Questions!$B:$AA,25,FALSE))</f>
        <v xml:space="preserve"> </v>
      </c>
      <c r="I57" s="32" t="str">
        <f>IF(LEN(VLOOKUP($A57,Questions!$B:$AA,26,FALSE))=0,"",VLOOKUP($A57,Questions!$B:$AA,26,FALSE))</f>
        <v xml:space="preserve"> </v>
      </c>
      <c r="J57" s="32" t="str">
        <f>IF(LEN(VLOOKUP($A57,Questions!$B:$AB,27,FALSE))=0,"",VLOOKUP($A57,Questions!$B:$AB,27,FALSE))</f>
        <v xml:space="preserve"> </v>
      </c>
    </row>
    <row r="58" spans="1:10" ht="96" customHeight="1" x14ac:dyDescent="0.15">
      <c r="A58" s="12" t="s">
        <v>2483</v>
      </c>
      <c r="B58" s="25" t="str">
        <f>VLOOKUP(A58,'HECVAT - Full | Vendor Response'!A$26:B$283,2,FALSE)</f>
        <v>Does your product rely on activating a special ‘accessibility mode,’ a ‘lite version’ or accessing an alternate interface for accessibility purposes?</v>
      </c>
      <c r="C58" s="32" t="str">
        <f>IF(LEN(VLOOKUP($A58,Questions!$B:$AA,20,FALSE))=0,"",VLOOKUP($A58,Questions!$B:$AA,20,FALSE))</f>
        <v xml:space="preserve"> </v>
      </c>
      <c r="D58" s="31" t="str">
        <f>IF(LEN(VLOOKUP($A58,Questions!$B:$AA,21,FALSE))=0,"",VLOOKUP($A58,Questions!$B:$AA,21,FALSE))</f>
        <v xml:space="preserve"> </v>
      </c>
      <c r="E58" s="31" t="str">
        <f>IF(LEN(VLOOKUP($A58,Questions!$B:$AA,22,FALSE))=0,"",VLOOKUP($A58,Questions!$B:$AA,22,FALSE))</f>
        <v xml:space="preserve"> </v>
      </c>
      <c r="F58" s="31" t="str">
        <f>IF(LEN(VLOOKUP($A58,Questions!$B:$AA,23,FALSE))=0,"",VLOOKUP($A58,Questions!$B:$AA,23,FALSE))</f>
        <v xml:space="preserve"> </v>
      </c>
      <c r="G58" s="31" t="str">
        <f>IF(LEN(VLOOKUP($A58,Questions!$B:$AA,24,FALSE))=0,"",VLOOKUP($A58,Questions!$B:$AA,24,FALSE))</f>
        <v xml:space="preserve"> </v>
      </c>
      <c r="H58" s="31" t="str">
        <f>IF(LEN(VLOOKUP($A58,Questions!$B:$AA,25,FALSE))=0,"",VLOOKUP($A58,Questions!$B:$AA,25,FALSE))</f>
        <v xml:space="preserve"> </v>
      </c>
      <c r="I58" s="32" t="str">
        <f>IF(LEN(VLOOKUP($A58,Questions!$B:$AA,26,FALSE))=0,"",VLOOKUP($A58,Questions!$B:$AA,26,FALSE))</f>
        <v xml:space="preserve"> </v>
      </c>
      <c r="J58" s="32" t="str">
        <f>IF(LEN(VLOOKUP($A58,Questions!$B:$AB,27,FALSE))=0,"",VLOOKUP($A58,Questions!$B:$AB,27,FALSE))</f>
        <v xml:space="preserve"> </v>
      </c>
    </row>
    <row r="59" spans="1:10" ht="36" customHeight="1" x14ac:dyDescent="0.15">
      <c r="A59" s="288" t="str">
        <f>IF($C$26="No","Assessment of Third Parties - Optional based on QUALIFIER response.","Assessment of Third Parties")</f>
        <v>Assessment of Third Parties</v>
      </c>
      <c r="B59" s="288"/>
      <c r="C59" s="20" t="str">
        <f t="shared" ref="C59:J59" si="3">C$22</f>
        <v>CIS Critical Security Controls v6.1</v>
      </c>
      <c r="D59" s="20" t="str">
        <f t="shared" si="3"/>
        <v>HIPAA</v>
      </c>
      <c r="E59" s="20" t="str">
        <f t="shared" si="3"/>
        <v>ISO 27002:27013</v>
      </c>
      <c r="F59" s="20" t="str">
        <f t="shared" si="3"/>
        <v>NIST Cybersecurity Framework</v>
      </c>
      <c r="G59" s="20" t="str">
        <f t="shared" si="3"/>
        <v>NIST SP 800-171r1</v>
      </c>
      <c r="H59" s="20" t="str">
        <f t="shared" si="3"/>
        <v>NIST SP 800-53r4</v>
      </c>
      <c r="I59" s="20" t="str">
        <f t="shared" si="3"/>
        <v>PCI DSS</v>
      </c>
      <c r="J59" s="20" t="str">
        <f t="shared" si="3"/>
        <v>Trusted CI</v>
      </c>
    </row>
    <row r="60" spans="1:10" ht="96" customHeight="1" x14ac:dyDescent="0.15">
      <c r="A60" s="12" t="s">
        <v>142</v>
      </c>
      <c r="B60" s="25" t="str">
        <f>VLOOKUP(A60,'HECVAT - Full | Vendor Response'!A$26:B$283,2,FALSE)</f>
        <v>Do you perform security assessments of third party companies with which you share data? (i.e. hosting providers, cloud services, PaaS, IaaS, SaaS, etc.).</v>
      </c>
      <c r="C60" s="32" t="str">
        <f>IF(LEN(VLOOKUP($A60,Questions!$B:$AA,20,FALSE))=0,"",VLOOKUP($A60,Questions!$B:$AA,20,FALSE))</f>
        <v xml:space="preserve"> </v>
      </c>
      <c r="D60" s="31" t="str">
        <f>IF(LEN(VLOOKUP($A60,Questions!$B:$AA,21,FALSE))=0,"",VLOOKUP($A60,Questions!$B:$AA,21,FALSE))</f>
        <v xml:space="preserve"> </v>
      </c>
      <c r="E60" s="31" t="str">
        <f>IF(LEN(VLOOKUP($A60,Questions!$B:$AA,22,FALSE))=0,"",VLOOKUP($A60,Questions!$B:$AA,22,FALSE))</f>
        <v xml:space="preserve"> </v>
      </c>
      <c r="F60" s="31" t="str">
        <f>IF(LEN(VLOOKUP($A60,Questions!$B:$AA,23,FALSE))=0,"",VLOOKUP($A60,Questions!$B:$AA,23,FALSE))</f>
        <v xml:space="preserve"> </v>
      </c>
      <c r="G60" s="31" t="str">
        <f>IF(LEN(VLOOKUP($A60,Questions!$B:$AA,24,FALSE))=0,"",VLOOKUP($A60,Questions!$B:$AA,24,FALSE))</f>
        <v xml:space="preserve"> </v>
      </c>
      <c r="H60" s="31" t="str">
        <f>IF(LEN(VLOOKUP($A60,Questions!$B:$AA,25,FALSE))=0,"",VLOOKUP($A60,Questions!$B:$AA,25,FALSE))</f>
        <v xml:space="preserve"> </v>
      </c>
      <c r="I60" s="32" t="str">
        <f>IF(LEN(VLOOKUP($A60,Questions!$B:$AA,26,FALSE))=0,"",VLOOKUP($A60,Questions!$B:$AA,26,FALSE))</f>
        <v xml:space="preserve"> </v>
      </c>
      <c r="J60" s="32" t="str">
        <f>IF(LEN(VLOOKUP($A60,Questions!$B:$AB,27,FALSE))=0,"",VLOOKUP($A60,Questions!$B:$AB,27,FALSE))</f>
        <v xml:space="preserve"> </v>
      </c>
    </row>
    <row r="61" spans="1:10" ht="80" customHeight="1" x14ac:dyDescent="0.15">
      <c r="A61" s="12" t="s">
        <v>143</v>
      </c>
      <c r="B61" s="25" t="str">
        <f>VLOOKUP(A61,'HECVAT - Full | Vendor Response'!A$26:B$283,2,FALSE)</f>
        <v>Provide a brief description for why each of these third parties will have access to institution data.</v>
      </c>
      <c r="C61" s="32" t="str">
        <f>IF(LEN(VLOOKUP($A61,Questions!$B:$AA,20,FALSE))=0,"",VLOOKUP($A61,Questions!$B:$AA,20,FALSE))</f>
        <v xml:space="preserve"> </v>
      </c>
      <c r="D61" s="31" t="str">
        <f>IF(LEN(VLOOKUP($A61,Questions!$B:$AA,21,FALSE))=0,"",VLOOKUP($A61,Questions!$B:$AA,21,FALSE))</f>
        <v xml:space="preserve"> </v>
      </c>
      <c r="E61" s="31" t="str">
        <f>IF(LEN(VLOOKUP($A61,Questions!$B:$AA,22,FALSE))=0,"",VLOOKUP($A61,Questions!$B:$AA,22,FALSE))</f>
        <v xml:space="preserve"> </v>
      </c>
      <c r="F61" s="31" t="str">
        <f>IF(LEN(VLOOKUP($A61,Questions!$B:$AA,23,FALSE))=0,"",VLOOKUP($A61,Questions!$B:$AA,23,FALSE))</f>
        <v xml:space="preserve"> </v>
      </c>
      <c r="G61" s="31" t="str">
        <f>IF(LEN(VLOOKUP($A61,Questions!$B:$AA,24,FALSE))=0,"",VLOOKUP($A61,Questions!$B:$AA,24,FALSE))</f>
        <v xml:space="preserve"> </v>
      </c>
      <c r="H61" s="31" t="str">
        <f>IF(LEN(VLOOKUP($A61,Questions!$B:$AA,25,FALSE))=0,"",VLOOKUP($A61,Questions!$B:$AA,25,FALSE))</f>
        <v xml:space="preserve"> </v>
      </c>
      <c r="I61" s="32" t="str">
        <f>IF(LEN(VLOOKUP($A61,Questions!$B:$AA,26,FALSE))=0,"",VLOOKUP($A61,Questions!$B:$AA,26,FALSE))</f>
        <v xml:space="preserve"> </v>
      </c>
      <c r="J61" s="32" t="str">
        <f>IF(LEN(VLOOKUP($A61,Questions!$B:$AB,27,FALSE))=0,"",VLOOKUP($A61,Questions!$B:$AB,27,FALSE))</f>
        <v xml:space="preserve"> </v>
      </c>
    </row>
    <row r="62" spans="1:10" ht="80" customHeight="1" x14ac:dyDescent="0.15">
      <c r="A62" s="12" t="s">
        <v>144</v>
      </c>
      <c r="B62" s="25" t="str">
        <f>VLOOKUP(A62,'HECVAT - Full | Vendor Response'!A$26:B$283,2,FALSE)</f>
        <v>What legal agreements (i.e. contracts) do you have in place with these third parties that address liability in the event of a data breach?</v>
      </c>
      <c r="C62" s="32" t="str">
        <f>IF(LEN(VLOOKUP($A62,Questions!$B:$AA,20,FALSE))=0,"",VLOOKUP($A62,Questions!$B:$AA,20,FALSE))</f>
        <v xml:space="preserve"> </v>
      </c>
      <c r="D62" s="31" t="str">
        <f>IF(LEN(VLOOKUP($A62,Questions!$B:$AA,21,FALSE))=0,"",VLOOKUP($A62,Questions!$B:$AA,21,FALSE))</f>
        <v xml:space="preserve"> </v>
      </c>
      <c r="E62" s="31" t="str">
        <f>IF(LEN(VLOOKUP($A62,Questions!$B:$AA,22,FALSE))=0,"",VLOOKUP($A62,Questions!$B:$AA,22,FALSE))</f>
        <v xml:space="preserve"> </v>
      </c>
      <c r="F62" s="31" t="str">
        <f>IF(LEN(VLOOKUP($A62,Questions!$B:$AA,23,FALSE))=0,"",VLOOKUP($A62,Questions!$B:$AA,23,FALSE))</f>
        <v xml:space="preserve"> </v>
      </c>
      <c r="G62" s="31" t="str">
        <f>IF(LEN(VLOOKUP($A62,Questions!$B:$AA,24,FALSE))=0,"",VLOOKUP($A62,Questions!$B:$AA,24,FALSE))</f>
        <v xml:space="preserve"> </v>
      </c>
      <c r="H62" s="31" t="str">
        <f>IF(LEN(VLOOKUP($A62,Questions!$B:$AA,25,FALSE))=0,"",VLOOKUP($A62,Questions!$B:$AA,25,FALSE))</f>
        <v xml:space="preserve"> </v>
      </c>
      <c r="I62" s="32" t="str">
        <f>IF(LEN(VLOOKUP($A62,Questions!$B:$AA,26,FALSE))=0,"",VLOOKUP($A62,Questions!$B:$AA,26,FALSE))</f>
        <v xml:space="preserve"> </v>
      </c>
      <c r="J62" s="32" t="str">
        <f>IF(LEN(VLOOKUP($A62,Questions!$B:$AB,27,FALSE))=0,"",VLOOKUP($A62,Questions!$B:$AB,27,FALSE))</f>
        <v xml:space="preserve"> </v>
      </c>
    </row>
    <row r="63" spans="1:10" ht="80" customHeight="1" x14ac:dyDescent="0.15">
      <c r="A63" s="12" t="s">
        <v>341</v>
      </c>
      <c r="B63" s="25" t="str">
        <f>VLOOKUP(A63,'HECVAT - Full | Vendor Response'!A$26:B$283,2,FALSE)</f>
        <v>Do you have an implemented third party management strategy?</v>
      </c>
      <c r="C63" s="32" t="str">
        <f>IF(LEN(VLOOKUP($A63,Questions!$B:$AA,20,FALSE))=0,"",VLOOKUP($A63,Questions!$B:$AA,20,FALSE))</f>
        <v xml:space="preserve"> </v>
      </c>
      <c r="D63" s="31" t="str">
        <f>IF(LEN(VLOOKUP($A63,Questions!$B:$AA,21,FALSE))=0,"",VLOOKUP($A63,Questions!$B:$AA,21,FALSE))</f>
        <v xml:space="preserve"> </v>
      </c>
      <c r="E63" s="31" t="str">
        <f>IF(LEN(VLOOKUP($A63,Questions!$B:$AA,22,FALSE))=0,"",VLOOKUP($A63,Questions!$B:$AA,22,FALSE))</f>
        <v xml:space="preserve"> </v>
      </c>
      <c r="F63" s="31" t="str">
        <f>IF(LEN(VLOOKUP($A63,Questions!$B:$AA,23,FALSE))=0,"",VLOOKUP($A63,Questions!$B:$AA,23,FALSE))</f>
        <v xml:space="preserve"> </v>
      </c>
      <c r="G63" s="31" t="str">
        <f>IF(LEN(VLOOKUP($A63,Questions!$B:$AA,24,FALSE))=0,"",VLOOKUP($A63,Questions!$B:$AA,24,FALSE))</f>
        <v xml:space="preserve"> </v>
      </c>
      <c r="H63" s="31" t="str">
        <f>IF(LEN(VLOOKUP($A63,Questions!$B:$AA,25,FALSE))=0,"",VLOOKUP($A63,Questions!$B:$AA,25,FALSE))</f>
        <v xml:space="preserve"> </v>
      </c>
      <c r="I63" s="32" t="str">
        <f>IF(LEN(VLOOKUP($A63,Questions!$B:$AA,26,FALSE))=0,"",VLOOKUP($A63,Questions!$B:$AA,26,FALSE))</f>
        <v xml:space="preserve"> </v>
      </c>
      <c r="J63" s="32" t="str">
        <f>IF(LEN(VLOOKUP($A63,Questions!$B:$AB,27,FALSE))=0,"",VLOOKUP($A63,Questions!$B:$AB,27,FALSE))</f>
        <v xml:space="preserve"> </v>
      </c>
    </row>
    <row r="64" spans="1:10" ht="36" customHeight="1" x14ac:dyDescent="0.15">
      <c r="A64" s="288" t="str">
        <f>IF($C$30="","Consulting",IF($C$30="Yes","Consulting - All questions after this section are OPTIONAL.","Consulting - Optional based on QUALIFIER response."))</f>
        <v>Consulting - Optional based on QUALIFIER response.</v>
      </c>
      <c r="B64" s="288"/>
      <c r="C64" s="20" t="str">
        <f>C$22</f>
        <v>CIS Critical Security Controls v6.1</v>
      </c>
      <c r="D64" s="20" t="str">
        <f t="shared" ref="D64:J64" si="4">D$22</f>
        <v>HIPAA</v>
      </c>
      <c r="E64" s="20" t="str">
        <f t="shared" si="4"/>
        <v>ISO 27002:27013</v>
      </c>
      <c r="F64" s="20" t="str">
        <f t="shared" si="4"/>
        <v>NIST Cybersecurity Framework</v>
      </c>
      <c r="G64" s="20" t="str">
        <f t="shared" si="4"/>
        <v>NIST SP 800-171r1</v>
      </c>
      <c r="H64" s="20" t="str">
        <f t="shared" si="4"/>
        <v>NIST SP 800-53r4</v>
      </c>
      <c r="I64" s="20" t="str">
        <f t="shared" si="4"/>
        <v>PCI DSS</v>
      </c>
      <c r="J64" s="20" t="str">
        <f t="shared" si="4"/>
        <v>Trusted CI</v>
      </c>
    </row>
    <row r="65" spans="1:259" ht="36" customHeight="1" x14ac:dyDescent="0.15">
      <c r="A65" s="12" t="s">
        <v>145</v>
      </c>
      <c r="B65" s="25" t="str">
        <f>VLOOKUP(A65,'HECVAT - Full | Vendor Response'!A$26:B$283,2,FALSE)</f>
        <v>Will the consulting take place on-premises?</v>
      </c>
      <c r="C65" s="32" t="str">
        <f>IF(LEN(VLOOKUP($A65,Questions!$B:$AA,20,FALSE))=0,"",VLOOKUP($A65,Questions!$B:$AA,20,FALSE))</f>
        <v xml:space="preserve"> </v>
      </c>
      <c r="D65" s="32" t="str">
        <f>IF(LEN(VLOOKUP($A65,Questions!$B:$AA,21,FALSE))=0,"",VLOOKUP($A65,Questions!$B:$AA,21,FALSE))</f>
        <v xml:space="preserve"> </v>
      </c>
      <c r="E65" s="31" t="str">
        <f>IF(LEN(VLOOKUP($A65,Questions!$B:$AA,22,FALSE))=0,"",VLOOKUP($A65,Questions!$B:$AA,22,FALSE))</f>
        <v xml:space="preserve"> </v>
      </c>
      <c r="F65" s="31" t="str">
        <f>IF(LEN(VLOOKUP($A65,Questions!$B:$AA,23,FALSE))=0,"",VLOOKUP($A65,Questions!$B:$AA,23,FALSE))</f>
        <v xml:space="preserve"> </v>
      </c>
      <c r="G65" s="32" t="str">
        <f>IF(LEN(VLOOKUP($A65,Questions!$B:$AA,24,FALSE))=0,"",VLOOKUP($A65,Questions!$B:$AA,24,FALSE))</f>
        <v xml:space="preserve"> </v>
      </c>
      <c r="H65" s="32" t="str">
        <f>IF(LEN(VLOOKUP($A65,Questions!$B:$AA,25,FALSE))=0,"",VLOOKUP($A65,Questions!$B:$AA,25,FALSE))</f>
        <v xml:space="preserve"> </v>
      </c>
      <c r="I65" s="32" t="str">
        <f>IF(LEN(VLOOKUP($A65,Questions!$B:$AA,26,FALSE))=0,"",VLOOKUP($A65,Questions!$B:$AA,26,FALSE))</f>
        <v xml:space="preserve"> </v>
      </c>
      <c r="J65" s="32" t="str">
        <f>IF(LEN(VLOOKUP($A65,Questions!$B:$AB,27,FALSE))=0,"",VLOOKUP($A65,Questions!$B:$AB,27,FALSE))</f>
        <v xml:space="preserve"> </v>
      </c>
    </row>
    <row r="66" spans="1:259" ht="63" customHeight="1" x14ac:dyDescent="0.15">
      <c r="A66" s="12" t="s">
        <v>146</v>
      </c>
      <c r="B66" s="25" t="str">
        <f>VLOOKUP(A66,'HECVAT - Full | Vendor Response'!A$26:B$283,2,FALSE)</f>
        <v>Will the consultant require access to Institution's network resources?</v>
      </c>
      <c r="C66" s="31" t="str">
        <f>IF(LEN(VLOOKUP($A66,Questions!$B:$AA,20,FALSE))=0,"",VLOOKUP($A66,Questions!$B:$AA,20,FALSE))</f>
        <v xml:space="preserve"> </v>
      </c>
      <c r="D66" s="32" t="str">
        <f>IF(LEN(VLOOKUP($A66,Questions!$B:$AA,21,FALSE))=0,"",VLOOKUP($A66,Questions!$B:$AA,21,FALSE))</f>
        <v xml:space="preserve"> </v>
      </c>
      <c r="E66" s="31" t="str">
        <f>IF(LEN(VLOOKUP($A66,Questions!$B:$AA,22,FALSE))=0,"",VLOOKUP($A66,Questions!$B:$AA,22,FALSE))</f>
        <v xml:space="preserve"> </v>
      </c>
      <c r="F66" s="31" t="str">
        <f>IF(LEN(VLOOKUP($A66,Questions!$B:$AA,23,FALSE))=0,"",VLOOKUP($A66,Questions!$B:$AA,23,FALSE))</f>
        <v xml:space="preserve"> </v>
      </c>
      <c r="G66" s="31" t="str">
        <f>IF(LEN(VLOOKUP($A66,Questions!$B:$AA,24,FALSE))=0,"",VLOOKUP($A66,Questions!$B:$AA,24,FALSE))</f>
        <v xml:space="preserve"> </v>
      </c>
      <c r="H66" s="31" t="str">
        <f>IF(LEN(VLOOKUP($A66,Questions!$B:$AA,25,FALSE))=0,"",VLOOKUP($A66,Questions!$B:$AA,25,FALSE))</f>
        <v xml:space="preserve"> </v>
      </c>
      <c r="I66" s="32" t="str">
        <f>IF(LEN(VLOOKUP($A66,Questions!$B:$AA,26,FALSE))=0,"",VLOOKUP($A66,Questions!$B:$AA,26,FALSE))</f>
        <v xml:space="preserve"> </v>
      </c>
      <c r="J66" s="32" t="str">
        <f>IF(LEN(VLOOKUP($A66,Questions!$B:$AB,27,FALSE))=0,"",VLOOKUP($A66,Questions!$B:$AB,27,FALSE))</f>
        <v xml:space="preserve"> </v>
      </c>
    </row>
    <row r="67" spans="1:259" ht="63" customHeight="1" x14ac:dyDescent="0.15">
      <c r="A67" s="12" t="s">
        <v>147</v>
      </c>
      <c r="B67" s="25" t="str">
        <f>VLOOKUP(A67,'HECVAT - Full | Vendor Response'!A$26:B$283,2,FALSE)</f>
        <v>Will the consultant require access to hardware in the Institution's data centers?</v>
      </c>
      <c r="C67" s="31" t="str">
        <f>IF(LEN(VLOOKUP($A67,Questions!$B:$AA,20,FALSE))=0,"",VLOOKUP($A67,Questions!$B:$AA,20,FALSE))</f>
        <v xml:space="preserve"> </v>
      </c>
      <c r="D67" s="32" t="str">
        <f>IF(LEN(VLOOKUP($A67,Questions!$B:$AA,21,FALSE))=0,"",VLOOKUP($A67,Questions!$B:$AA,21,FALSE))</f>
        <v xml:space="preserve"> </v>
      </c>
      <c r="E67" s="31" t="str">
        <f>IF(LEN(VLOOKUP($A67,Questions!$B:$AA,22,FALSE))=0,"",VLOOKUP($A67,Questions!$B:$AA,22,FALSE))</f>
        <v xml:space="preserve"> </v>
      </c>
      <c r="F67" s="31" t="str">
        <f>IF(LEN(VLOOKUP($A67,Questions!$B:$AA,23,FALSE))=0,"",VLOOKUP($A67,Questions!$B:$AA,23,FALSE))</f>
        <v xml:space="preserve"> </v>
      </c>
      <c r="G67" s="31" t="str">
        <f>IF(LEN(VLOOKUP($A67,Questions!$B:$AA,24,FALSE))=0,"",VLOOKUP($A67,Questions!$B:$AA,24,FALSE))</f>
        <v xml:space="preserve"> </v>
      </c>
      <c r="H67" s="32" t="str">
        <f>IF(LEN(VLOOKUP($A67,Questions!$B:$AA,25,FALSE))=0,"",VLOOKUP($A67,Questions!$B:$AA,25,FALSE))</f>
        <v xml:space="preserve"> </v>
      </c>
      <c r="I67" s="32" t="str">
        <f>IF(LEN(VLOOKUP($A67,Questions!$B:$AA,26,FALSE))=0,"",VLOOKUP($A67,Questions!$B:$AA,26,FALSE))</f>
        <v xml:space="preserve"> </v>
      </c>
      <c r="J67" s="32" t="str">
        <f>IF(LEN(VLOOKUP($A67,Questions!$B:$AB,27,FALSE))=0,"",VLOOKUP($A67,Questions!$B:$AB,27,FALSE))</f>
        <v xml:space="preserve"> </v>
      </c>
    </row>
    <row r="68" spans="1:259" ht="48" customHeight="1" x14ac:dyDescent="0.15">
      <c r="A68" s="12" t="s">
        <v>148</v>
      </c>
      <c r="B68" s="25" t="str">
        <f>VLOOKUP(A68,'HECVAT - Full | Vendor Response'!A$26:B$283,2,FALSE)</f>
        <v>Will the consultant require an account within the Institution's domain (@*.edu)?</v>
      </c>
      <c r="C68" s="31" t="str">
        <f>IF(LEN(VLOOKUP($A68,Questions!$B:$AA,20,FALSE))=0,"",VLOOKUP($A68,Questions!$B:$AA,20,FALSE))</f>
        <v xml:space="preserve"> </v>
      </c>
      <c r="D68" s="32" t="str">
        <f>IF(LEN(VLOOKUP($A68,Questions!$B:$AA,21,FALSE))=0,"",VLOOKUP($A68,Questions!$B:$AA,21,FALSE))</f>
        <v xml:space="preserve"> </v>
      </c>
      <c r="E68" s="32" t="str">
        <f>IF(LEN(VLOOKUP($A68,Questions!$B:$AA,22,FALSE))=0,"",VLOOKUP($A68,Questions!$B:$AA,22,FALSE))</f>
        <v xml:space="preserve"> </v>
      </c>
      <c r="F68" s="31" t="str">
        <f>IF(LEN(VLOOKUP($A68,Questions!$B:$AA,23,FALSE))=0,"",VLOOKUP($A68,Questions!$B:$AA,23,FALSE))</f>
        <v xml:space="preserve"> </v>
      </c>
      <c r="G68" s="32" t="str">
        <f>IF(LEN(VLOOKUP($A68,Questions!$B:$AA,24,FALSE))=0,"",VLOOKUP($A68,Questions!$B:$AA,24,FALSE))</f>
        <v xml:space="preserve"> </v>
      </c>
      <c r="H68" s="32" t="str">
        <f>IF(LEN(VLOOKUP($A68,Questions!$B:$AA,25,FALSE))=0,"",VLOOKUP($A68,Questions!$B:$AA,25,FALSE))</f>
        <v xml:space="preserve"> </v>
      </c>
      <c r="I68" s="32" t="str">
        <f>IF(LEN(VLOOKUP($A68,Questions!$B:$AA,26,FALSE))=0,"",VLOOKUP($A68,Questions!$B:$AA,26,FALSE))</f>
        <v xml:space="preserve"> </v>
      </c>
      <c r="J68" s="32" t="str">
        <f>IF(LEN(VLOOKUP($A68,Questions!$B:$AB,27,FALSE))=0,"",VLOOKUP($A68,Questions!$B:$AB,27,FALSE))</f>
        <v xml:space="preserve"> </v>
      </c>
    </row>
    <row r="69" spans="1:259" ht="48" customHeight="1" x14ac:dyDescent="0.15">
      <c r="A69" s="12" t="s">
        <v>149</v>
      </c>
      <c r="B69" s="25" t="str">
        <f>VLOOKUP(A69,'HECVAT - Full | Vendor Response'!A$26:B$283,2,FALSE)</f>
        <v>Has the consultant received training on [sensitive, HIPAA, PCI, etc.] data handling?</v>
      </c>
      <c r="C69" s="31" t="str">
        <f>IF(LEN(VLOOKUP($A69,Questions!$B:$AA,20,FALSE))=0,"",VLOOKUP($A69,Questions!$B:$AA,20,FALSE))</f>
        <v xml:space="preserve"> </v>
      </c>
      <c r="D69" s="32" t="str">
        <f>IF(LEN(VLOOKUP($A69,Questions!$B:$AA,21,FALSE))=0,"",VLOOKUP($A69,Questions!$B:$AA,21,FALSE))</f>
        <v xml:space="preserve"> </v>
      </c>
      <c r="E69" s="31" t="str">
        <f>IF(LEN(VLOOKUP($A69,Questions!$B:$AA,22,FALSE))=0,"",VLOOKUP($A69,Questions!$B:$AA,22,FALSE))</f>
        <v xml:space="preserve"> </v>
      </c>
      <c r="F69" s="31" t="str">
        <f>IF(LEN(VLOOKUP($A69,Questions!$B:$AA,23,FALSE))=0,"",VLOOKUP($A69,Questions!$B:$AA,23,FALSE))</f>
        <v xml:space="preserve"> </v>
      </c>
      <c r="G69" s="32" t="str">
        <f>IF(LEN(VLOOKUP($A69,Questions!$B:$AA,24,FALSE))=0,"",VLOOKUP($A69,Questions!$B:$AA,24,FALSE))</f>
        <v xml:space="preserve"> </v>
      </c>
      <c r="H69" s="32" t="str">
        <f>IF(LEN(VLOOKUP($A69,Questions!$B:$AA,25,FALSE))=0,"",VLOOKUP($A69,Questions!$B:$AA,25,FALSE))</f>
        <v xml:space="preserve"> </v>
      </c>
      <c r="I69" s="32" t="str">
        <f>IF(LEN(VLOOKUP($A69,Questions!$B:$AA,26,FALSE))=0,"",VLOOKUP($A69,Questions!$B:$AA,26,FALSE))</f>
        <v xml:space="preserve"> </v>
      </c>
      <c r="J69" s="32" t="str">
        <f>IF(LEN(VLOOKUP($A69,Questions!$B:$AB,27,FALSE))=0,"",VLOOKUP($A69,Questions!$B:$AB,27,FALSE))</f>
        <v xml:space="preserve"> </v>
      </c>
    </row>
    <row r="70" spans="1:259" ht="48" customHeight="1" x14ac:dyDescent="0.15">
      <c r="A70" s="12" t="s">
        <v>150</v>
      </c>
      <c r="B70" s="25" t="str">
        <f>VLOOKUP(A70,'HECVAT - Full | Vendor Response'!A$26:B$283,2,FALSE)</f>
        <v>Will any data be transferred to the consultant's possession?</v>
      </c>
      <c r="C70" s="31" t="str">
        <f>IF(LEN(VLOOKUP($A70,Questions!$B:$AA,20,FALSE))=0,"",VLOOKUP($A70,Questions!$B:$AA,20,FALSE))</f>
        <v xml:space="preserve"> </v>
      </c>
      <c r="D70" s="32" t="str">
        <f>IF(LEN(VLOOKUP($A70,Questions!$B:$AA,21,FALSE))=0,"",VLOOKUP($A70,Questions!$B:$AA,21,FALSE))</f>
        <v xml:space="preserve"> </v>
      </c>
      <c r="E70" s="31" t="str">
        <f>IF(LEN(VLOOKUP($A70,Questions!$B:$AA,22,FALSE))=0,"",VLOOKUP($A70,Questions!$B:$AA,22,FALSE))</f>
        <v xml:space="preserve"> </v>
      </c>
      <c r="F70" s="31" t="str">
        <f>IF(LEN(VLOOKUP($A70,Questions!$B:$AA,23,FALSE))=0,"",VLOOKUP($A70,Questions!$B:$AA,23,FALSE))</f>
        <v xml:space="preserve"> </v>
      </c>
      <c r="G70" s="31" t="str">
        <f>IF(LEN(VLOOKUP($A70,Questions!$B:$AA,24,FALSE))=0,"",VLOOKUP($A70,Questions!$B:$AA,24,FALSE))</f>
        <v xml:space="preserve"> </v>
      </c>
      <c r="H70" s="31" t="str">
        <f>IF(LEN(VLOOKUP($A70,Questions!$B:$AA,25,FALSE))=0,"",VLOOKUP($A70,Questions!$B:$AA,25,FALSE))</f>
        <v xml:space="preserve"> </v>
      </c>
      <c r="I70" s="32" t="str">
        <f>IF(LEN(VLOOKUP($A70,Questions!$B:$AA,26,FALSE))=0,"",VLOOKUP($A70,Questions!$B:$AA,26,FALSE))</f>
        <v xml:space="preserve"> </v>
      </c>
      <c r="J70" s="32" t="str">
        <f>IF(LEN(VLOOKUP($A70,Questions!$B:$AB,27,FALSE))=0,"",VLOOKUP($A70,Questions!$B:$AB,27,FALSE))</f>
        <v xml:space="preserve"> </v>
      </c>
    </row>
    <row r="71" spans="1:259" s="2" customFormat="1" ht="48" customHeight="1" x14ac:dyDescent="0.2">
      <c r="A71" s="12" t="s">
        <v>151</v>
      </c>
      <c r="B71" s="25" t="str">
        <f>VLOOKUP(A71,'HECVAT - Full | Vendor Response'!A$26:B$283,2,FALSE)</f>
        <v>Is it encrypted (at rest) while in the consultant's possession?</v>
      </c>
      <c r="C71" s="31" t="str">
        <f>IF(LEN(VLOOKUP($A71,Questions!$B:$AA,20,FALSE))=0,"",VLOOKUP($A71,Questions!$B:$AA,20,FALSE))</f>
        <v xml:space="preserve"> </v>
      </c>
      <c r="D71" s="32" t="str">
        <f>IF(LEN(VLOOKUP($A71,Questions!$B:$AA,21,FALSE))=0,"",VLOOKUP($A71,Questions!$B:$AA,21,FALSE))</f>
        <v xml:space="preserve"> </v>
      </c>
      <c r="E71" s="31" t="str">
        <f>IF(LEN(VLOOKUP($A71,Questions!$B:$AA,22,FALSE))=0,"",VLOOKUP($A71,Questions!$B:$AA,22,FALSE))</f>
        <v xml:space="preserve"> </v>
      </c>
      <c r="F71" s="31" t="str">
        <f>IF(LEN(VLOOKUP($A71,Questions!$B:$AA,23,FALSE))=0,"",VLOOKUP($A71,Questions!$B:$AA,23,FALSE))</f>
        <v xml:space="preserve"> </v>
      </c>
      <c r="G71" s="31" t="str">
        <f>IF(LEN(VLOOKUP($A71,Questions!$B:$AA,24,FALSE))=0,"",VLOOKUP($A71,Questions!$B:$AA,24,FALSE))</f>
        <v xml:space="preserve"> </v>
      </c>
      <c r="H71" s="31" t="str">
        <f>IF(LEN(VLOOKUP($A71,Questions!$B:$AA,25,FALSE))=0,"",VLOOKUP($A71,Questions!$B:$AA,25,FALSE))</f>
        <v xml:space="preserve"> </v>
      </c>
      <c r="I71" s="32" t="str">
        <f>IF(LEN(VLOOKUP($A71,Questions!$B:$AA,26,FALSE))=0,"",VLOOKUP($A71,Questions!$B:$AA,26,FALSE))</f>
        <v xml:space="preserve"> </v>
      </c>
      <c r="J71" s="32" t="str">
        <f>IF(LEN(VLOOKUP($A71,Questions!$B:$AB,27,FALSE))=0,"",VLOOKUP($A71,Questions!$B:$AB,27,FALSE))</f>
        <v xml:space="preserve"> </v>
      </c>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c r="AO71" s="5"/>
      <c r="AP71" s="5"/>
      <c r="AQ71" s="5"/>
      <c r="AR71" s="5"/>
      <c r="AS71" s="5"/>
      <c r="AT71" s="5"/>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c r="BY71" s="5"/>
      <c r="BZ71" s="5"/>
      <c r="CA71" s="5"/>
      <c r="CB71" s="5"/>
      <c r="CC71" s="5"/>
      <c r="CD71" s="5"/>
      <c r="CE71" s="5"/>
      <c r="CF71" s="5"/>
      <c r="CG71" s="5"/>
      <c r="CH71" s="5"/>
      <c r="CI71" s="5"/>
      <c r="CJ71" s="5"/>
      <c r="CK71" s="5"/>
      <c r="CL71" s="5"/>
      <c r="CM71" s="5"/>
      <c r="CN71" s="5"/>
      <c r="CO71" s="5"/>
      <c r="CP71" s="5"/>
      <c r="CQ71" s="5"/>
      <c r="CR71" s="5"/>
      <c r="CS71" s="5"/>
      <c r="CT71" s="5"/>
      <c r="CU71" s="5"/>
      <c r="CV71" s="5"/>
      <c r="CW71" s="5"/>
      <c r="CX71" s="5"/>
      <c r="CY71" s="5"/>
      <c r="CZ71" s="5"/>
      <c r="DA71" s="5"/>
      <c r="DB71" s="5"/>
      <c r="DC71" s="5"/>
      <c r="DD71" s="5"/>
      <c r="DE71" s="5"/>
      <c r="DF71" s="5"/>
      <c r="DG71" s="5"/>
      <c r="DH71" s="5"/>
      <c r="DI71" s="5"/>
      <c r="DJ71" s="5"/>
      <c r="DK71" s="5"/>
      <c r="DL71" s="5"/>
      <c r="DM71" s="5"/>
      <c r="DN71" s="5"/>
      <c r="DO71" s="5"/>
      <c r="DP71" s="5"/>
      <c r="DQ71" s="5"/>
      <c r="DR71" s="5"/>
      <c r="DS71" s="5"/>
      <c r="DT71" s="5"/>
      <c r="DU71" s="5"/>
      <c r="DV71" s="5"/>
      <c r="DW71" s="5"/>
      <c r="DX71" s="5"/>
      <c r="DY71" s="5"/>
      <c r="DZ71" s="5"/>
      <c r="EA71" s="5"/>
      <c r="EB71" s="5"/>
      <c r="EC71" s="5"/>
      <c r="ED71" s="5"/>
      <c r="EE71" s="5"/>
      <c r="EF71" s="5"/>
      <c r="EG71" s="5"/>
      <c r="EH71" s="5"/>
      <c r="EI71" s="5"/>
      <c r="EJ71" s="5"/>
      <c r="EK71" s="5"/>
      <c r="EL71" s="5"/>
      <c r="EM71" s="5"/>
      <c r="EN71" s="5"/>
      <c r="EO71" s="5"/>
      <c r="EP71" s="5"/>
      <c r="EQ71" s="5"/>
      <c r="ER71" s="5"/>
      <c r="ES71" s="5"/>
      <c r="ET71" s="5"/>
      <c r="EU71" s="5"/>
      <c r="EV71" s="5"/>
      <c r="EW71" s="5"/>
      <c r="EX71" s="5"/>
      <c r="EY71" s="5"/>
      <c r="EZ71" s="5"/>
      <c r="FA71" s="5"/>
      <c r="FB71" s="5"/>
      <c r="FC71" s="5"/>
      <c r="FD71" s="5"/>
      <c r="FE71" s="5"/>
      <c r="FF71" s="5"/>
      <c r="FG71" s="5"/>
      <c r="FH71" s="5"/>
      <c r="FI71" s="5"/>
      <c r="FJ71" s="5"/>
      <c r="FK71" s="5"/>
      <c r="FL71" s="5"/>
      <c r="FM71" s="5"/>
      <c r="FN71" s="5"/>
      <c r="FO71" s="5"/>
      <c r="FP71" s="5"/>
      <c r="FQ71" s="5"/>
      <c r="FR71" s="5"/>
      <c r="FS71" s="5"/>
      <c r="FT71" s="5"/>
      <c r="FU71" s="5"/>
      <c r="FV71" s="5"/>
      <c r="FW71" s="5"/>
      <c r="FX71" s="5"/>
      <c r="FY71" s="5"/>
      <c r="FZ71" s="5"/>
      <c r="GA71" s="5"/>
      <c r="GB71" s="5"/>
      <c r="GC71" s="5"/>
      <c r="GD71" s="5"/>
      <c r="GE71" s="5"/>
      <c r="GF71" s="5"/>
      <c r="GG71" s="5"/>
      <c r="GH71" s="5"/>
      <c r="GI71" s="5"/>
      <c r="GJ71" s="5"/>
      <c r="GK71" s="5"/>
      <c r="GL71" s="5"/>
      <c r="GM71" s="5"/>
      <c r="GN71" s="5"/>
      <c r="GO71" s="5"/>
      <c r="GP71" s="5"/>
      <c r="GQ71" s="5"/>
      <c r="GR71" s="5"/>
      <c r="GS71" s="5"/>
      <c r="GT71" s="5"/>
      <c r="GU71" s="5"/>
      <c r="GV71" s="5"/>
      <c r="GW71" s="5"/>
      <c r="GX71" s="5"/>
      <c r="GY71" s="5"/>
      <c r="GZ71" s="5"/>
      <c r="HA71" s="5"/>
      <c r="HB71" s="5"/>
      <c r="HC71" s="5"/>
      <c r="HD71" s="5"/>
      <c r="HE71" s="5"/>
      <c r="HF71" s="5"/>
      <c r="HG71" s="5"/>
      <c r="HH71" s="5"/>
      <c r="HI71" s="5"/>
      <c r="HJ71" s="5"/>
      <c r="HK71" s="5"/>
      <c r="HL71" s="5"/>
      <c r="HM71" s="5"/>
      <c r="HN71" s="5"/>
      <c r="HO71" s="5"/>
      <c r="HP71" s="5"/>
      <c r="HQ71" s="5"/>
      <c r="HR71" s="5"/>
      <c r="HS71" s="5"/>
      <c r="HT71" s="5"/>
      <c r="HU71" s="5"/>
      <c r="HV71" s="5"/>
      <c r="HW71" s="5"/>
      <c r="HX71" s="5"/>
      <c r="HY71" s="5"/>
      <c r="HZ71" s="5"/>
      <c r="IA71" s="5"/>
      <c r="IB71" s="5"/>
      <c r="IC71" s="5"/>
      <c r="ID71" s="5"/>
      <c r="IE71" s="5"/>
      <c r="IF71" s="5"/>
      <c r="IG71" s="5"/>
      <c r="IH71" s="5"/>
      <c r="II71" s="5"/>
      <c r="IJ71" s="5"/>
      <c r="IK71" s="5"/>
      <c r="IL71" s="5"/>
      <c r="IM71" s="5"/>
      <c r="IN71" s="5"/>
      <c r="IO71" s="5"/>
      <c r="IP71" s="5"/>
      <c r="IQ71" s="5"/>
      <c r="IR71" s="5"/>
      <c r="IS71" s="5"/>
      <c r="IT71" s="5"/>
      <c r="IU71" s="5"/>
      <c r="IV71" s="5"/>
      <c r="IW71" s="5"/>
      <c r="IX71" s="5"/>
      <c r="IY71" s="5"/>
    </row>
    <row r="72" spans="1:259" ht="36" customHeight="1" x14ac:dyDescent="0.15">
      <c r="A72" s="12" t="s">
        <v>152</v>
      </c>
      <c r="B72" s="25" t="str">
        <f>VLOOKUP(A72,'HECVAT - Full | Vendor Response'!A$26:B$283,2,FALSE)</f>
        <v>Will the consultant need remote access to the Institution's network or systems?</v>
      </c>
      <c r="C72" s="31" t="str">
        <f>IF(LEN(VLOOKUP($A72,Questions!$B:$AA,20,FALSE))=0,"",VLOOKUP($A72,Questions!$B:$AA,20,FALSE))</f>
        <v xml:space="preserve"> </v>
      </c>
      <c r="D72" s="32" t="str">
        <f>IF(LEN(VLOOKUP($A72,Questions!$B:$AA,21,FALSE))=0,"",VLOOKUP($A72,Questions!$B:$AA,21,FALSE))</f>
        <v xml:space="preserve"> </v>
      </c>
      <c r="E72" s="31" t="str">
        <f>IF(LEN(VLOOKUP($A72,Questions!$B:$AA,22,FALSE))=0,"",VLOOKUP($A72,Questions!$B:$AA,22,FALSE))</f>
        <v xml:space="preserve"> </v>
      </c>
      <c r="F72" s="31" t="str">
        <f>IF(LEN(VLOOKUP($A72,Questions!$B:$AA,23,FALSE))=0,"",VLOOKUP($A72,Questions!$B:$AA,23,FALSE))</f>
        <v xml:space="preserve"> </v>
      </c>
      <c r="G72" s="32" t="str">
        <f>IF(LEN(VLOOKUP($A72,Questions!$B:$AA,24,FALSE))=0,"",VLOOKUP($A72,Questions!$B:$AA,24,FALSE))</f>
        <v xml:space="preserve"> </v>
      </c>
      <c r="H72" s="32" t="str">
        <f>IF(LEN(VLOOKUP($A72,Questions!$B:$AA,25,FALSE))=0,"",VLOOKUP($A72,Questions!$B:$AA,25,FALSE))</f>
        <v xml:space="preserve"> </v>
      </c>
      <c r="I72" s="32" t="str">
        <f>IF(LEN(VLOOKUP($A72,Questions!$B:$AA,26,FALSE))=0,"",VLOOKUP($A72,Questions!$B:$AA,26,FALSE))</f>
        <v xml:space="preserve"> </v>
      </c>
      <c r="J72" s="32" t="str">
        <f>IF(LEN(VLOOKUP($A72,Questions!$B:$AB,27,FALSE))=0,"",VLOOKUP($A72,Questions!$B:$AB,27,FALSE))</f>
        <v xml:space="preserve"> </v>
      </c>
    </row>
    <row r="73" spans="1:259" s="2" customFormat="1" ht="36" customHeight="1" x14ac:dyDescent="0.2">
      <c r="A73" s="12" t="s">
        <v>153</v>
      </c>
      <c r="B73" s="25" t="str">
        <f>VLOOKUP(A73,'HECVAT - Full | Vendor Response'!A$26:B$283,2,FALSE)</f>
        <v>Can we restrict that access based on source IP address?</v>
      </c>
      <c r="C73" s="32" t="str">
        <f>IF(LEN(VLOOKUP($A73,Questions!$B:$AA,20,FALSE))=0,"",VLOOKUP($A73,Questions!$B:$AA,20,FALSE))</f>
        <v xml:space="preserve"> </v>
      </c>
      <c r="D73" s="32" t="str">
        <f>IF(LEN(VLOOKUP($A73,Questions!$B:$AA,21,FALSE))=0,"",VLOOKUP($A73,Questions!$B:$AA,21,FALSE))</f>
        <v xml:space="preserve"> </v>
      </c>
      <c r="E73" s="31" t="str">
        <f>IF(LEN(VLOOKUP($A73,Questions!$B:$AA,22,FALSE))=0,"",VLOOKUP($A73,Questions!$B:$AA,22,FALSE))</f>
        <v xml:space="preserve"> </v>
      </c>
      <c r="F73" s="31" t="str">
        <f>IF(LEN(VLOOKUP($A73,Questions!$B:$AA,23,FALSE))=0,"",VLOOKUP($A73,Questions!$B:$AA,23,FALSE))</f>
        <v xml:space="preserve"> </v>
      </c>
      <c r="G73" s="32" t="str">
        <f>IF(LEN(VLOOKUP($A73,Questions!$B:$AA,24,FALSE))=0,"",VLOOKUP($A73,Questions!$B:$AA,24,FALSE))</f>
        <v xml:space="preserve"> </v>
      </c>
      <c r="H73" s="32" t="str">
        <f>IF(LEN(VLOOKUP($A73,Questions!$B:$AA,25,FALSE))=0,"",VLOOKUP($A73,Questions!$B:$AA,25,FALSE))</f>
        <v xml:space="preserve"> </v>
      </c>
      <c r="I73" s="32" t="str">
        <f>IF(LEN(VLOOKUP($A73,Questions!$B:$AA,26,FALSE))=0,"",VLOOKUP($A73,Questions!$B:$AA,26,FALSE))</f>
        <v xml:space="preserve"> </v>
      </c>
      <c r="J73" s="32" t="str">
        <f>IF(LEN(VLOOKUP($A73,Questions!$B:$AB,27,FALSE))=0,"",VLOOKUP($A73,Questions!$B:$AB,27,FALSE))</f>
        <v xml:space="preserve"> </v>
      </c>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c r="AO73" s="5"/>
      <c r="AP73" s="5"/>
      <c r="AQ73" s="5"/>
      <c r="AR73" s="5"/>
      <c r="AS73" s="5"/>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c r="BY73" s="5"/>
      <c r="BZ73" s="5"/>
      <c r="CA73" s="5"/>
      <c r="CB73" s="5"/>
      <c r="CC73" s="5"/>
      <c r="CD73" s="5"/>
      <c r="CE73" s="5"/>
      <c r="CF73" s="5"/>
      <c r="CG73" s="5"/>
      <c r="CH73" s="5"/>
      <c r="CI73" s="5"/>
      <c r="CJ73" s="5"/>
      <c r="CK73" s="5"/>
      <c r="CL73" s="5"/>
      <c r="CM73" s="5"/>
      <c r="CN73" s="5"/>
      <c r="CO73" s="5"/>
      <c r="CP73" s="5"/>
      <c r="CQ73" s="5"/>
      <c r="CR73" s="5"/>
      <c r="CS73" s="5"/>
      <c r="CT73" s="5"/>
      <c r="CU73" s="5"/>
      <c r="CV73" s="5"/>
      <c r="CW73" s="5"/>
      <c r="CX73" s="5"/>
      <c r="CY73" s="5"/>
      <c r="CZ73" s="5"/>
      <c r="DA73" s="5"/>
      <c r="DB73" s="5"/>
      <c r="DC73" s="5"/>
      <c r="DD73" s="5"/>
      <c r="DE73" s="5"/>
      <c r="DF73" s="5"/>
      <c r="DG73" s="5"/>
      <c r="DH73" s="5"/>
      <c r="DI73" s="5"/>
      <c r="DJ73" s="5"/>
      <c r="DK73" s="5"/>
      <c r="DL73" s="5"/>
      <c r="DM73" s="5"/>
      <c r="DN73" s="5"/>
      <c r="DO73" s="5"/>
      <c r="DP73" s="5"/>
      <c r="DQ73" s="5"/>
      <c r="DR73" s="5"/>
      <c r="DS73" s="5"/>
      <c r="DT73" s="5"/>
      <c r="DU73" s="5"/>
      <c r="DV73" s="5"/>
      <c r="DW73" s="5"/>
      <c r="DX73" s="5"/>
      <c r="DY73" s="5"/>
      <c r="DZ73" s="5"/>
      <c r="EA73" s="5"/>
      <c r="EB73" s="5"/>
      <c r="EC73" s="5"/>
      <c r="ED73" s="5"/>
      <c r="EE73" s="5"/>
      <c r="EF73" s="5"/>
      <c r="EG73" s="5"/>
      <c r="EH73" s="5"/>
      <c r="EI73" s="5"/>
      <c r="EJ73" s="5"/>
      <c r="EK73" s="5"/>
      <c r="EL73" s="5"/>
      <c r="EM73" s="5"/>
      <c r="EN73" s="5"/>
      <c r="EO73" s="5"/>
      <c r="EP73" s="5"/>
      <c r="EQ73" s="5"/>
      <c r="ER73" s="5"/>
      <c r="ES73" s="5"/>
      <c r="ET73" s="5"/>
      <c r="EU73" s="5"/>
      <c r="EV73" s="5"/>
      <c r="EW73" s="5"/>
      <c r="EX73" s="5"/>
      <c r="EY73" s="5"/>
      <c r="EZ73" s="5"/>
      <c r="FA73" s="5"/>
      <c r="FB73" s="5"/>
      <c r="FC73" s="5"/>
      <c r="FD73" s="5"/>
      <c r="FE73" s="5"/>
      <c r="FF73" s="5"/>
      <c r="FG73" s="5"/>
      <c r="FH73" s="5"/>
      <c r="FI73" s="5"/>
      <c r="FJ73" s="5"/>
      <c r="FK73" s="5"/>
      <c r="FL73" s="5"/>
      <c r="FM73" s="5"/>
      <c r="FN73" s="5"/>
      <c r="FO73" s="5"/>
      <c r="FP73" s="5"/>
      <c r="FQ73" s="5"/>
      <c r="FR73" s="5"/>
      <c r="FS73" s="5"/>
      <c r="FT73" s="5"/>
      <c r="FU73" s="5"/>
      <c r="FV73" s="5"/>
      <c r="FW73" s="5"/>
      <c r="FX73" s="5"/>
      <c r="FY73" s="5"/>
      <c r="FZ73" s="5"/>
      <c r="GA73" s="5"/>
      <c r="GB73" s="5"/>
      <c r="GC73" s="5"/>
      <c r="GD73" s="5"/>
      <c r="GE73" s="5"/>
      <c r="GF73" s="5"/>
      <c r="GG73" s="5"/>
      <c r="GH73" s="5"/>
      <c r="GI73" s="5"/>
      <c r="GJ73" s="5"/>
      <c r="GK73" s="5"/>
      <c r="GL73" s="5"/>
      <c r="GM73" s="5"/>
      <c r="GN73" s="5"/>
      <c r="GO73" s="5"/>
      <c r="GP73" s="5"/>
      <c r="GQ73" s="5"/>
      <c r="GR73" s="5"/>
      <c r="GS73" s="5"/>
      <c r="GT73" s="5"/>
      <c r="GU73" s="5"/>
      <c r="GV73" s="5"/>
      <c r="GW73" s="5"/>
      <c r="GX73" s="5"/>
      <c r="GY73" s="5"/>
      <c r="GZ73" s="5"/>
      <c r="HA73" s="5"/>
      <c r="HB73" s="5"/>
      <c r="HC73" s="5"/>
      <c r="HD73" s="5"/>
      <c r="HE73" s="5"/>
      <c r="HF73" s="5"/>
      <c r="HG73" s="5"/>
      <c r="HH73" s="5"/>
      <c r="HI73" s="5"/>
      <c r="HJ73" s="5"/>
      <c r="HK73" s="5"/>
      <c r="HL73" s="5"/>
      <c r="HM73" s="5"/>
      <c r="HN73" s="5"/>
      <c r="HO73" s="5"/>
      <c r="HP73" s="5"/>
      <c r="HQ73" s="5"/>
      <c r="HR73" s="5"/>
      <c r="HS73" s="5"/>
      <c r="HT73" s="5"/>
      <c r="HU73" s="5"/>
      <c r="HV73" s="5"/>
      <c r="HW73" s="5"/>
      <c r="HX73" s="5"/>
      <c r="HY73" s="5"/>
      <c r="HZ73" s="5"/>
      <c r="IA73" s="5"/>
      <c r="IB73" s="5"/>
      <c r="IC73" s="5"/>
      <c r="ID73" s="5"/>
      <c r="IE73" s="5"/>
      <c r="IF73" s="5"/>
      <c r="IG73" s="5"/>
      <c r="IH73" s="5"/>
      <c r="II73" s="5"/>
      <c r="IJ73" s="5"/>
      <c r="IK73" s="5"/>
      <c r="IL73" s="5"/>
      <c r="IM73" s="5"/>
      <c r="IN73" s="5"/>
      <c r="IO73" s="5"/>
      <c r="IP73" s="5"/>
      <c r="IQ73" s="5"/>
      <c r="IR73" s="5"/>
      <c r="IS73" s="5"/>
      <c r="IT73" s="5"/>
      <c r="IU73" s="5"/>
      <c r="IV73" s="5"/>
      <c r="IW73" s="5"/>
      <c r="IX73" s="5"/>
      <c r="IY73" s="5"/>
    </row>
    <row r="74" spans="1:259" ht="36" customHeight="1" x14ac:dyDescent="0.15">
      <c r="A74" s="288" t="str">
        <f>IF($C$30="","Application/Service Security",IF($C$30="Yes","App/Service Security - Optional based on QUALIFIER response.","Application/Service Security"))</f>
        <v>Application/Service Security</v>
      </c>
      <c r="B74" s="288"/>
      <c r="C74" s="20" t="str">
        <f>C$22</f>
        <v>CIS Critical Security Controls v6.1</v>
      </c>
      <c r="D74" s="20" t="str">
        <f t="shared" ref="D74:J74" si="5">D$22</f>
        <v>HIPAA</v>
      </c>
      <c r="E74" s="20" t="str">
        <f t="shared" si="5"/>
        <v>ISO 27002:27013</v>
      </c>
      <c r="F74" s="20" t="str">
        <f t="shared" si="5"/>
        <v>NIST Cybersecurity Framework</v>
      </c>
      <c r="G74" s="20" t="str">
        <f t="shared" si="5"/>
        <v>NIST SP 800-171r1</v>
      </c>
      <c r="H74" s="20" t="str">
        <f t="shared" si="5"/>
        <v>NIST SP 800-53r4</v>
      </c>
      <c r="I74" s="20" t="str">
        <f t="shared" si="5"/>
        <v>PCI DSS</v>
      </c>
      <c r="J74" s="20" t="str">
        <f t="shared" si="5"/>
        <v>Trusted CI</v>
      </c>
    </row>
    <row r="75" spans="1:259" ht="49.25" customHeight="1" x14ac:dyDescent="0.15">
      <c r="A75" s="12" t="s">
        <v>154</v>
      </c>
      <c r="B75" s="25" t="str">
        <f>VLOOKUP(A75,'HECVAT - Full | Vendor Response'!A$26:B$283,2,FALSE)</f>
        <v>Are access controls for institutional accounts based on structured rules, such as role-based access control (RBAC), attribute-based access control (ABAC) or policy-based access control (PBAC)?</v>
      </c>
      <c r="C75" s="31" t="str">
        <f>IF(LEN(VLOOKUP($A75,Questions!$B:$AA,20,FALSE))=0,"",VLOOKUP($A75,Questions!$B:$AA,20,FALSE))</f>
        <v xml:space="preserve"> </v>
      </c>
      <c r="D75" s="32" t="str">
        <f>IF(LEN(VLOOKUP($A75,Questions!$B:$AA,21,FALSE))=0,"",VLOOKUP($A75,Questions!$B:$AA,21,FALSE))</f>
        <v xml:space="preserve"> </v>
      </c>
      <c r="E75" s="32" t="str">
        <f>IF(LEN(VLOOKUP($A75,Questions!$B:$AA,22,FALSE))=0,"",VLOOKUP($A75,Questions!$B:$AA,22,FALSE))</f>
        <v xml:space="preserve"> </v>
      </c>
      <c r="F75" s="31" t="str">
        <f>IF(LEN(VLOOKUP($A75,Questions!$B:$AA,23,FALSE))=0,"",VLOOKUP($A75,Questions!$B:$AA,23,FALSE))</f>
        <v xml:space="preserve"> </v>
      </c>
      <c r="G75" s="32" t="str">
        <f>IF(LEN(VLOOKUP($A75,Questions!$B:$AA,24,FALSE))=0,"",VLOOKUP($A75,Questions!$B:$AA,24,FALSE))</f>
        <v xml:space="preserve"> </v>
      </c>
      <c r="H75" s="32" t="str">
        <f>IF(LEN(VLOOKUP($A75,Questions!$B:$AA,25,FALSE))=0,"",VLOOKUP($A75,Questions!$B:$AA,25,FALSE))</f>
        <v xml:space="preserve"> </v>
      </c>
      <c r="I75" s="32" t="str">
        <f>IF(LEN(VLOOKUP($A75,Questions!$B:$AA,26,FALSE))=0,"",VLOOKUP($A75,Questions!$B:$AA,26,FALSE))</f>
        <v xml:space="preserve"> </v>
      </c>
      <c r="J75" s="32" t="str">
        <f>IF(LEN(VLOOKUP($A75,Questions!$B:$AB,27,FALSE))=0,"",VLOOKUP($A75,Questions!$B:$AB,27,FALSE))</f>
        <v xml:space="preserve"> </v>
      </c>
    </row>
    <row r="76" spans="1:259" ht="48" customHeight="1" x14ac:dyDescent="0.15">
      <c r="A76" s="12" t="s">
        <v>155</v>
      </c>
      <c r="B76" s="25" t="str">
        <f>VLOOKUP(A76,'HECVAT - Full | Vendor Response'!A$26:B$283,2,FALSE)</f>
        <v>Are access controls for staff within your organization based on structured rules, such as RBAC, ABAC, or PBAC?</v>
      </c>
      <c r="C76" s="31" t="str">
        <f>IF(LEN(VLOOKUP($A76,Questions!$B:$AA,20,FALSE))=0,"",VLOOKUP($A76,Questions!$B:$AA,20,FALSE))</f>
        <v xml:space="preserve"> </v>
      </c>
      <c r="D76" s="32" t="str">
        <f>IF(LEN(VLOOKUP($A76,Questions!$B:$AA,21,FALSE))=0,"",VLOOKUP($A76,Questions!$B:$AA,21,FALSE))</f>
        <v xml:space="preserve"> </v>
      </c>
      <c r="E76" s="31" t="str">
        <f>IF(LEN(VLOOKUP($A76,Questions!$B:$AA,22,FALSE))=0,"",VLOOKUP($A76,Questions!$B:$AA,22,FALSE))</f>
        <v xml:space="preserve"> </v>
      </c>
      <c r="F76" s="31" t="str">
        <f>IF(LEN(VLOOKUP($A76,Questions!$B:$AA,23,FALSE))=0,"",VLOOKUP($A76,Questions!$B:$AA,23,FALSE))</f>
        <v xml:space="preserve"> </v>
      </c>
      <c r="G76" s="32" t="str">
        <f>IF(LEN(VLOOKUP($A76,Questions!$B:$AA,24,FALSE))=0,"",VLOOKUP($A76,Questions!$B:$AA,24,FALSE))</f>
        <v xml:space="preserve"> </v>
      </c>
      <c r="H76" s="32" t="str">
        <f>IF(LEN(VLOOKUP($A76,Questions!$B:$AA,25,FALSE))=0,"",VLOOKUP($A76,Questions!$B:$AA,25,FALSE))</f>
        <v xml:space="preserve"> </v>
      </c>
      <c r="I76" s="32" t="str">
        <f>IF(LEN(VLOOKUP($A76,Questions!$B:$AA,26,FALSE))=0,"",VLOOKUP($A76,Questions!$B:$AA,26,FALSE))</f>
        <v xml:space="preserve"> </v>
      </c>
      <c r="J76" s="32" t="str">
        <f>IF(LEN(VLOOKUP($A76,Questions!$B:$AB,27,FALSE))=0,"",VLOOKUP($A76,Questions!$B:$AB,27,FALSE))</f>
        <v xml:space="preserve"> </v>
      </c>
    </row>
    <row r="77" spans="1:259" ht="48" customHeight="1" x14ac:dyDescent="0.15">
      <c r="A77" s="12" t="s">
        <v>426</v>
      </c>
      <c r="B77" s="25" t="str">
        <f>VLOOKUP(A77,'HECVAT - Full | Vendor Response'!A$26:B$283,2,FALSE)</f>
        <v>Does the system provide data input validation and error messages?</v>
      </c>
      <c r="C77" s="135" t="str">
        <f>IF(LEN(VLOOKUP($A77,Questions!$B:$AA,20,FALSE))=0,"",VLOOKUP($A77,Questions!$B:$AA,20,FALSE))</f>
        <v xml:space="preserve"> </v>
      </c>
      <c r="D77" s="136" t="str">
        <f>IF(LEN(VLOOKUP($A77,Questions!$B:$AA,21,FALSE))=0,"",VLOOKUP($A77,Questions!$B:$AA,21,FALSE))</f>
        <v xml:space="preserve"> </v>
      </c>
      <c r="E77" s="135" t="str">
        <f>IF(LEN(VLOOKUP($A77,Questions!$B:$AA,22,FALSE))=0,"",VLOOKUP($A77,Questions!$B:$AA,22,FALSE))</f>
        <v xml:space="preserve"> </v>
      </c>
      <c r="F77" s="135" t="str">
        <f>IF(LEN(VLOOKUP($A77,Questions!$B:$AA,23,FALSE))=0,"",VLOOKUP($A77,Questions!$B:$AA,23,FALSE))</f>
        <v xml:space="preserve"> </v>
      </c>
      <c r="G77" s="135" t="str">
        <f>IF(LEN(VLOOKUP($A77,Questions!$B:$AA,24,FALSE))=0,"",VLOOKUP($A77,Questions!$B:$AA,24,FALSE))</f>
        <v xml:space="preserve"> </v>
      </c>
      <c r="H77" s="135" t="str">
        <f>IF(LEN(VLOOKUP($A77,Questions!$B:$AA,25,FALSE))=0,"",VLOOKUP($A77,Questions!$B:$AA,25,FALSE))</f>
        <v xml:space="preserve"> </v>
      </c>
      <c r="I77" s="135" t="str">
        <f>IF(LEN(VLOOKUP($A77,Questions!$B:$AA,26,FALSE))=0,"",VLOOKUP($A77,Questions!$B:$AA,26,FALSE))</f>
        <v xml:space="preserve"> </v>
      </c>
      <c r="J77" s="135" t="str">
        <f>IF(LEN(VLOOKUP($A77,Questions!$B:$AB,27,FALSE))=0,"",VLOOKUP($A77,Questions!$B:$AB,27,FALSE))</f>
        <v xml:space="preserve"> </v>
      </c>
    </row>
    <row r="78" spans="1:259" ht="64.25" customHeight="1" x14ac:dyDescent="0.15">
      <c r="A78" s="12" t="s">
        <v>156</v>
      </c>
      <c r="B78" s="25" t="str">
        <f>VLOOKUP(A78,'HECVAT - Full | Vendor Response'!A$26:B$283,2,FALSE)</f>
        <v>Are you using a web application firewall (WAF)?</v>
      </c>
      <c r="C78" s="31" t="str">
        <f>IF(LEN(VLOOKUP($A78,Questions!$B:$AA,20,FALSE))=0,"",VLOOKUP($A78,Questions!$B:$AA,20,FALSE))</f>
        <v xml:space="preserve"> </v>
      </c>
      <c r="D78" s="32" t="str">
        <f>IF(LEN(VLOOKUP($A78,Questions!$B:$AA,21,FALSE))=0,"",VLOOKUP($A78,Questions!$B:$AA,21,FALSE))</f>
        <v xml:space="preserve"> </v>
      </c>
      <c r="E78" s="31" t="str">
        <f>IF(LEN(VLOOKUP($A78,Questions!$B:$AA,22,FALSE))=0,"",VLOOKUP($A78,Questions!$B:$AA,22,FALSE))</f>
        <v xml:space="preserve"> </v>
      </c>
      <c r="F78" s="31" t="str">
        <f>IF(LEN(VLOOKUP($A78,Questions!$B:$AA,23,FALSE))=0,"",VLOOKUP($A78,Questions!$B:$AA,23,FALSE))</f>
        <v xml:space="preserve"> </v>
      </c>
      <c r="G78" s="31" t="str">
        <f>IF(LEN(VLOOKUP($A78,Questions!$B:$AA,24,FALSE))=0,"",VLOOKUP($A78,Questions!$B:$AA,24,FALSE))</f>
        <v xml:space="preserve"> </v>
      </c>
      <c r="H78" s="31" t="str">
        <f>IF(LEN(VLOOKUP($A78,Questions!$B:$AA,25,FALSE))=0,"",VLOOKUP($A78,Questions!$B:$AA,25,FALSE))</f>
        <v xml:space="preserve"> </v>
      </c>
      <c r="I78" s="135" t="str">
        <f>IF(LEN(VLOOKUP($A78,Questions!$B:$AA,26,FALSE))=0,"",VLOOKUP($A78,Questions!$B:$AA,26,FALSE))</f>
        <v xml:space="preserve"> </v>
      </c>
      <c r="J78" s="135" t="str">
        <f>IF(LEN(VLOOKUP($A78,Questions!$B:$AB,27,FALSE))=0,"",VLOOKUP($A78,Questions!$B:$AB,27,FALSE))</f>
        <v xml:space="preserve"> </v>
      </c>
    </row>
    <row r="79" spans="1:259" ht="63" customHeight="1" x14ac:dyDescent="0.15">
      <c r="A79" s="92" t="s">
        <v>157</v>
      </c>
      <c r="B79" s="25" t="str">
        <f>VLOOKUP(A79,'HECVAT - Full | Vendor Response'!A$26:B$283,2,FALSE)</f>
        <v>Do you have a process and implemented procedures for managing your software supply chain (e.g. libraries, repositories, frameworks, etc)</v>
      </c>
      <c r="C79" s="31" t="str">
        <f>IF(LEN(VLOOKUP($A79,Questions!$B:$AA,20,FALSE))=0,"",VLOOKUP($A79,Questions!$B:$AA,20,FALSE))</f>
        <v xml:space="preserve"> </v>
      </c>
      <c r="D79" s="32" t="str">
        <f>IF(LEN(VLOOKUP($A79,Questions!$B:$AA,21,FALSE))=0,"",VLOOKUP($A79,Questions!$B:$AA,21,FALSE))</f>
        <v xml:space="preserve"> </v>
      </c>
      <c r="E79" s="32" t="str">
        <f>IF(LEN(VLOOKUP($A79,Questions!$B:$AA,22,FALSE))=0,"",VLOOKUP($A79,Questions!$B:$AA,22,FALSE))</f>
        <v xml:space="preserve"> </v>
      </c>
      <c r="F79" s="31" t="str">
        <f>IF(LEN(VLOOKUP($A79,Questions!$B:$AA,23,FALSE))=0,"",VLOOKUP($A79,Questions!$B:$AA,23,FALSE))</f>
        <v xml:space="preserve"> </v>
      </c>
      <c r="G79" s="32" t="str">
        <f>IF(LEN(VLOOKUP($A79,Questions!$B:$AA,24,FALSE))=0,"",VLOOKUP($A79,Questions!$B:$AA,24,FALSE))</f>
        <v xml:space="preserve"> </v>
      </c>
      <c r="H79" s="32" t="str">
        <f>IF(LEN(VLOOKUP($A79,Questions!$B:$AA,25,FALSE))=0,"",VLOOKUP($A79,Questions!$B:$AA,25,FALSE))</f>
        <v xml:space="preserve"> </v>
      </c>
      <c r="I79" s="32" t="str">
        <f>IF(LEN(VLOOKUP($A79,Questions!$B:$AA,26,FALSE))=0,"",VLOOKUP($A79,Questions!$B:$AA,26,FALSE))</f>
        <v xml:space="preserve"> </v>
      </c>
      <c r="J79" s="32" t="str">
        <f>IF(LEN(VLOOKUP($A79,Questions!$B:$AB,27,FALSE))=0,"",VLOOKUP($A79,Questions!$B:$AB,27,FALSE))</f>
        <v xml:space="preserve"> </v>
      </c>
    </row>
    <row r="80" spans="1:259" ht="53" customHeight="1" x14ac:dyDescent="0.15">
      <c r="A80" s="12" t="s">
        <v>158</v>
      </c>
      <c r="B80" s="25" t="str">
        <f>VLOOKUP(A80,'HECVAT - Full | Vendor Response'!A$26:B$283,2,FALSE)</f>
        <v>Are only currently supported operating system(s), software, and libraries leveraged by the system(s)/application(s) that will have access to institution's data?</v>
      </c>
      <c r="C80" s="135" t="str">
        <f>IF(LEN(VLOOKUP($A80,Questions!$B:$AA,20,FALSE))=0,"",VLOOKUP($A80,Questions!$B:$AA,20,FALSE))</f>
        <v xml:space="preserve"> </v>
      </c>
      <c r="D80" s="136" t="str">
        <f>IF(LEN(VLOOKUP($A80,Questions!$B:$AA,21,FALSE))=0,"",VLOOKUP($A80,Questions!$B:$AA,21,FALSE))</f>
        <v xml:space="preserve"> </v>
      </c>
      <c r="E80" s="135" t="str">
        <f>IF(LEN(VLOOKUP($A80,Questions!$B:$AA,22,FALSE))=0,"",VLOOKUP($A80,Questions!$B:$AA,22,FALSE))</f>
        <v xml:space="preserve"> </v>
      </c>
      <c r="F80" s="135" t="str">
        <f>IF(LEN(VLOOKUP($A80,Questions!$B:$AA,23,FALSE))=0,"",VLOOKUP($A80,Questions!$B:$AA,23,FALSE))</f>
        <v xml:space="preserve"> </v>
      </c>
      <c r="G80" s="135" t="str">
        <f>IF(LEN(VLOOKUP($A80,Questions!$B:$AA,24,FALSE))=0,"",VLOOKUP($A80,Questions!$B:$AA,24,FALSE))</f>
        <v xml:space="preserve"> </v>
      </c>
      <c r="H80" s="135" t="str">
        <f>IF(LEN(VLOOKUP($A80,Questions!$B:$AA,25,FALSE))=0,"",VLOOKUP($A80,Questions!$B:$AA,25,FALSE))</f>
        <v xml:space="preserve"> </v>
      </c>
      <c r="I80" s="136" t="str">
        <f>IF(LEN(VLOOKUP($A80,Questions!$B:$AA,26,FALSE))=0,"",VLOOKUP($A80,Questions!$B:$AA,26,FALSE))</f>
        <v xml:space="preserve"> </v>
      </c>
      <c r="J80" s="136" t="str">
        <f>IF(LEN(VLOOKUP($A80,Questions!$B:$AB,27,FALSE))=0,"",VLOOKUP($A80,Questions!$B:$AB,27,FALSE))</f>
        <v xml:space="preserve"> </v>
      </c>
    </row>
    <row r="81" spans="1:259" ht="80" customHeight="1" x14ac:dyDescent="0.15">
      <c r="A81" s="12" t="s">
        <v>159</v>
      </c>
      <c r="B81" s="25" t="str">
        <f>VLOOKUP(A81,'HECVAT - Full | Vendor Response'!A$26:B$283,2,FALSE)</f>
        <v>If mobile, is the application available from a trusted source (e.g., App Store, Google Play Store)?</v>
      </c>
      <c r="C81" s="135" t="str">
        <f>IF(LEN(VLOOKUP($A81,Questions!$B:$AA,20,FALSE))=0,"",VLOOKUP($A81,Questions!$B:$AA,20,FALSE))</f>
        <v xml:space="preserve"> </v>
      </c>
      <c r="D81" s="136" t="str">
        <f>IF(LEN(VLOOKUP($A81,Questions!$B:$AA,21,FALSE))=0,"",VLOOKUP($A81,Questions!$B:$AA,21,FALSE))</f>
        <v xml:space="preserve"> </v>
      </c>
      <c r="E81" s="135" t="str">
        <f>IF(LEN(VLOOKUP($A81,Questions!$B:$AA,22,FALSE))=0,"",VLOOKUP($A81,Questions!$B:$AA,22,FALSE))</f>
        <v xml:space="preserve"> </v>
      </c>
      <c r="F81" s="135" t="str">
        <f>IF(LEN(VLOOKUP($A81,Questions!$B:$AA,23,FALSE))=0,"",VLOOKUP($A81,Questions!$B:$AA,23,FALSE))</f>
        <v xml:space="preserve"> </v>
      </c>
      <c r="G81" s="136" t="str">
        <f>IF(LEN(VLOOKUP($A81,Questions!$B:$AA,24,FALSE))=0,"",VLOOKUP($A81,Questions!$B:$AA,24,FALSE))</f>
        <v xml:space="preserve"> </v>
      </c>
      <c r="H81" s="135" t="str">
        <f>IF(LEN(VLOOKUP($A81,Questions!$B:$AA,25,FALSE))=0,"",VLOOKUP($A81,Questions!$B:$AA,25,FALSE))</f>
        <v xml:space="preserve"> </v>
      </c>
      <c r="I81" s="136" t="str">
        <f>IF(LEN(VLOOKUP($A81,Questions!$B:$AA,26,FALSE))=0,"",VLOOKUP($A81,Questions!$B:$AA,26,FALSE))</f>
        <v xml:space="preserve"> </v>
      </c>
      <c r="J81" s="136" t="str">
        <f>IF(LEN(VLOOKUP($A81,Questions!$B:$AB,27,FALSE))=0,"",VLOOKUP($A81,Questions!$B:$AB,27,FALSE))</f>
        <v xml:space="preserve"> </v>
      </c>
    </row>
    <row r="82" spans="1:259" s="2" customFormat="1" ht="80" customHeight="1" x14ac:dyDescent="0.2">
      <c r="A82" s="12" t="s">
        <v>160</v>
      </c>
      <c r="B82" s="25" t="str">
        <f>VLOOKUP(A82,'HECVAT - Full | Vendor Response'!A$26:B$283,2,FALSE)</f>
        <v>Does your application require access to location or GPS data?</v>
      </c>
      <c r="C82" s="136" t="str">
        <f>IF(LEN(VLOOKUP($A82,Questions!$B:$AA,20,FALSE))=0,"",VLOOKUP($A82,Questions!$B:$AA,20,FALSE))</f>
        <v xml:space="preserve"> </v>
      </c>
      <c r="D82" s="136" t="str">
        <f>IF(LEN(VLOOKUP($A82,Questions!$B:$AA,21,FALSE))=0,"",VLOOKUP($A82,Questions!$B:$AA,21,FALSE))</f>
        <v xml:space="preserve"> </v>
      </c>
      <c r="E82" s="135" t="str">
        <f>IF(LEN(VLOOKUP($A82,Questions!$B:$AA,22,FALSE))=0,"",VLOOKUP($A82,Questions!$B:$AA,22,FALSE))</f>
        <v xml:space="preserve"> </v>
      </c>
      <c r="F82" s="136" t="str">
        <f>IF(LEN(VLOOKUP($A82,Questions!$B:$AA,23,FALSE))=0,"",VLOOKUP($A82,Questions!$B:$AA,23,FALSE))</f>
        <v xml:space="preserve"> </v>
      </c>
      <c r="G82" s="136" t="str">
        <f>IF(LEN(VLOOKUP($A82,Questions!$B:$AA,24,FALSE))=0,"",VLOOKUP($A82,Questions!$B:$AA,24,FALSE))</f>
        <v xml:space="preserve"> </v>
      </c>
      <c r="H82" s="136" t="str">
        <f>IF(LEN(VLOOKUP($A82,Questions!$B:$AA,25,FALSE))=0,"",VLOOKUP($A82,Questions!$B:$AA,25,FALSE))</f>
        <v xml:space="preserve"> </v>
      </c>
      <c r="I82" s="135" t="str">
        <f>IF(LEN(VLOOKUP($A82,Questions!$B:$AA,26,FALSE))=0,"",VLOOKUP($A82,Questions!$B:$AA,26,FALSE))</f>
        <v xml:space="preserve"> </v>
      </c>
      <c r="J82" s="135" t="str">
        <f>IF(LEN(VLOOKUP($A82,Questions!$B:$AB,27,FALSE))=0,"",VLOOKUP($A82,Questions!$B:$AB,27,FALSE))</f>
        <v xml:space="preserve"> </v>
      </c>
      <c r="K82" s="5"/>
      <c r="L82" s="5"/>
      <c r="M82" s="5"/>
      <c r="N82" s="5"/>
      <c r="O82" s="5"/>
      <c r="P82" s="5"/>
      <c r="Q82" s="5"/>
      <c r="R82" s="5"/>
      <c r="S82" s="5"/>
      <c r="T82" s="5"/>
      <c r="U82" s="5"/>
      <c r="V82" s="5"/>
      <c r="W82" s="5"/>
      <c r="X82" s="5"/>
      <c r="Y82" s="5"/>
      <c r="Z82" s="5"/>
      <c r="AA82" s="5"/>
      <c r="AB82" s="5"/>
      <c r="AC82" s="5"/>
      <c r="AD82" s="5"/>
      <c r="AE82" s="5"/>
      <c r="AF82" s="5"/>
      <c r="AG82" s="5"/>
      <c r="AH82" s="5"/>
      <c r="AI82" s="5"/>
      <c r="AJ82" s="5"/>
      <c r="AK82" s="5"/>
      <c r="AL82" s="5"/>
      <c r="AM82" s="5"/>
      <c r="AN82" s="5"/>
      <c r="AO82" s="5"/>
      <c r="AP82" s="5"/>
      <c r="AQ82" s="5"/>
      <c r="AR82" s="5"/>
      <c r="AS82" s="5"/>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c r="BY82" s="5"/>
      <c r="BZ82" s="5"/>
      <c r="CA82" s="5"/>
      <c r="CB82" s="5"/>
      <c r="CC82" s="5"/>
      <c r="CD82" s="5"/>
      <c r="CE82" s="5"/>
      <c r="CF82" s="5"/>
      <c r="CG82" s="5"/>
      <c r="CH82" s="5"/>
      <c r="CI82" s="5"/>
      <c r="CJ82" s="5"/>
      <c r="CK82" s="5"/>
      <c r="CL82" s="5"/>
      <c r="CM82" s="5"/>
      <c r="CN82" s="5"/>
      <c r="CO82" s="5"/>
      <c r="CP82" s="5"/>
      <c r="CQ82" s="5"/>
      <c r="CR82" s="5"/>
      <c r="CS82" s="5"/>
      <c r="CT82" s="5"/>
      <c r="CU82" s="5"/>
      <c r="CV82" s="5"/>
      <c r="CW82" s="5"/>
      <c r="CX82" s="5"/>
      <c r="CY82" s="5"/>
      <c r="CZ82" s="5"/>
      <c r="DA82" s="5"/>
      <c r="DB82" s="5"/>
      <c r="DC82" s="5"/>
      <c r="DD82" s="5"/>
      <c r="DE82" s="5"/>
      <c r="DF82" s="5"/>
      <c r="DG82" s="5"/>
      <c r="DH82" s="5"/>
      <c r="DI82" s="5"/>
      <c r="DJ82" s="5"/>
      <c r="DK82" s="5"/>
      <c r="DL82" s="5"/>
      <c r="DM82" s="5"/>
      <c r="DN82" s="5"/>
      <c r="DO82" s="5"/>
      <c r="DP82" s="5"/>
      <c r="DQ82" s="5"/>
      <c r="DR82" s="5"/>
      <c r="DS82" s="5"/>
      <c r="DT82" s="5"/>
      <c r="DU82" s="5"/>
      <c r="DV82" s="5"/>
      <c r="DW82" s="5"/>
      <c r="DX82" s="5"/>
      <c r="DY82" s="5"/>
      <c r="DZ82" s="5"/>
      <c r="EA82" s="5"/>
      <c r="EB82" s="5"/>
      <c r="EC82" s="5"/>
      <c r="ED82" s="5"/>
      <c r="EE82" s="5"/>
      <c r="EF82" s="5"/>
      <c r="EG82" s="5"/>
      <c r="EH82" s="5"/>
      <c r="EI82" s="5"/>
      <c r="EJ82" s="5"/>
      <c r="EK82" s="5"/>
      <c r="EL82" s="5"/>
      <c r="EM82" s="5"/>
      <c r="EN82" s="5"/>
      <c r="EO82" s="5"/>
      <c r="EP82" s="5"/>
      <c r="EQ82" s="5"/>
      <c r="ER82" s="5"/>
      <c r="ES82" s="5"/>
      <c r="ET82" s="5"/>
      <c r="EU82" s="5"/>
      <c r="EV82" s="5"/>
      <c r="EW82" s="5"/>
      <c r="EX82" s="5"/>
      <c r="EY82" s="5"/>
      <c r="EZ82" s="5"/>
      <c r="FA82" s="5"/>
      <c r="FB82" s="5"/>
      <c r="FC82" s="5"/>
      <c r="FD82" s="5"/>
      <c r="FE82" s="5"/>
      <c r="FF82" s="5"/>
      <c r="FG82" s="5"/>
      <c r="FH82" s="5"/>
      <c r="FI82" s="5"/>
      <c r="FJ82" s="5"/>
      <c r="FK82" s="5"/>
      <c r="FL82" s="5"/>
      <c r="FM82" s="5"/>
      <c r="FN82" s="5"/>
      <c r="FO82" s="5"/>
      <c r="FP82" s="5"/>
      <c r="FQ82" s="5"/>
      <c r="FR82" s="5"/>
      <c r="FS82" s="5"/>
      <c r="FT82" s="5"/>
      <c r="FU82" s="5"/>
      <c r="FV82" s="5"/>
      <c r="FW82" s="5"/>
      <c r="FX82" s="5"/>
      <c r="FY82" s="5"/>
      <c r="FZ82" s="5"/>
      <c r="GA82" s="5"/>
      <c r="GB82" s="5"/>
      <c r="GC82" s="5"/>
      <c r="GD82" s="5"/>
      <c r="GE82" s="5"/>
      <c r="GF82" s="5"/>
      <c r="GG82" s="5"/>
      <c r="GH82" s="5"/>
      <c r="GI82" s="5"/>
      <c r="GJ82" s="5"/>
      <c r="GK82" s="5"/>
      <c r="GL82" s="5"/>
      <c r="GM82" s="5"/>
      <c r="GN82" s="5"/>
      <c r="GO82" s="5"/>
      <c r="GP82" s="5"/>
      <c r="GQ82" s="5"/>
      <c r="GR82" s="5"/>
      <c r="GS82" s="5"/>
      <c r="GT82" s="5"/>
      <c r="GU82" s="5"/>
      <c r="GV82" s="5"/>
      <c r="GW82" s="5"/>
      <c r="GX82" s="5"/>
      <c r="GY82" s="5"/>
      <c r="GZ82" s="5"/>
      <c r="HA82" s="5"/>
      <c r="HB82" s="5"/>
      <c r="HC82" s="5"/>
      <c r="HD82" s="5"/>
      <c r="HE82" s="5"/>
      <c r="HF82" s="5"/>
      <c r="HG82" s="5"/>
      <c r="HH82" s="5"/>
      <c r="HI82" s="5"/>
      <c r="HJ82" s="5"/>
      <c r="HK82" s="5"/>
      <c r="HL82" s="5"/>
      <c r="HM82" s="5"/>
      <c r="HN82" s="5"/>
      <c r="HO82" s="5"/>
      <c r="HP82" s="5"/>
      <c r="HQ82" s="5"/>
      <c r="HR82" s="5"/>
      <c r="HS82" s="5"/>
      <c r="HT82" s="5"/>
      <c r="HU82" s="5"/>
      <c r="HV82" s="5"/>
      <c r="HW82" s="5"/>
      <c r="HX82" s="5"/>
      <c r="HY82" s="5"/>
      <c r="HZ82" s="5"/>
      <c r="IA82" s="5"/>
      <c r="IB82" s="5"/>
      <c r="IC82" s="5"/>
      <c r="ID82" s="5"/>
      <c r="IE82" s="5"/>
      <c r="IF82" s="5"/>
      <c r="IG82" s="5"/>
      <c r="IH82" s="5"/>
      <c r="II82" s="5"/>
      <c r="IJ82" s="5"/>
      <c r="IK82" s="5"/>
      <c r="IL82" s="5"/>
      <c r="IM82" s="5"/>
      <c r="IN82" s="5"/>
      <c r="IO82" s="5"/>
      <c r="IP82" s="5"/>
      <c r="IQ82" s="5"/>
      <c r="IR82" s="5"/>
      <c r="IS82" s="5"/>
      <c r="IT82" s="5"/>
      <c r="IU82" s="5"/>
      <c r="IV82" s="5"/>
      <c r="IW82" s="5"/>
      <c r="IX82" s="5"/>
      <c r="IY82" s="5"/>
    </row>
    <row r="83" spans="1:259" ht="72" customHeight="1" x14ac:dyDescent="0.15">
      <c r="A83" s="12" t="s">
        <v>161</v>
      </c>
      <c r="B83" s="25" t="str">
        <f>VLOOKUP(A83,'HECVAT - Full | Vendor Response'!A$26:B$283,2,FALSE)</f>
        <v>Does your application provide separation of duties between security administration, system administration, and standard user functions?</v>
      </c>
      <c r="C83" s="135" t="str">
        <f>IF(LEN(VLOOKUP($A83,Questions!$B:$AA,20,FALSE))=0,"",VLOOKUP($A83,Questions!$B:$AA,20,FALSE))</f>
        <v xml:space="preserve"> </v>
      </c>
      <c r="D83" s="136" t="str">
        <f>IF(LEN(VLOOKUP($A83,Questions!$B:$AA,21,FALSE))=0,"",VLOOKUP($A83,Questions!$B:$AA,21,FALSE))</f>
        <v xml:space="preserve"> </v>
      </c>
      <c r="E83" s="135" t="str">
        <f>IF(LEN(VLOOKUP($A83,Questions!$B:$AA,22,FALSE))=0,"",VLOOKUP($A83,Questions!$B:$AA,22,FALSE))</f>
        <v xml:space="preserve"> </v>
      </c>
      <c r="F83" s="135" t="str">
        <f>IF(LEN(VLOOKUP($A83,Questions!$B:$AA,23,FALSE))=0,"",VLOOKUP($A83,Questions!$B:$AA,23,FALSE))</f>
        <v xml:space="preserve"> </v>
      </c>
      <c r="G83" s="136" t="str">
        <f>IF(LEN(VLOOKUP($A83,Questions!$B:$AA,24,FALSE))=0,"",VLOOKUP($A83,Questions!$B:$AA,24,FALSE))</f>
        <v xml:space="preserve"> </v>
      </c>
      <c r="H83" s="136" t="str">
        <f>IF(LEN(VLOOKUP($A83,Questions!$B:$AA,25,FALSE))=0,"",VLOOKUP($A83,Questions!$B:$AA,25,FALSE))</f>
        <v xml:space="preserve"> </v>
      </c>
      <c r="I83" s="136" t="str">
        <f>IF(LEN(VLOOKUP($A83,Questions!$B:$AA,26,FALSE))=0,"",VLOOKUP($A83,Questions!$B:$AA,26,FALSE))</f>
        <v xml:space="preserve"> </v>
      </c>
      <c r="J83" s="136" t="str">
        <f>IF(LEN(VLOOKUP($A83,Questions!$B:$AB,27,FALSE))=0,"",VLOOKUP($A83,Questions!$B:$AB,27,FALSE))</f>
        <v xml:space="preserve"> </v>
      </c>
    </row>
    <row r="84" spans="1:259" ht="64.25" customHeight="1" x14ac:dyDescent="0.15">
      <c r="A84" s="12" t="s">
        <v>162</v>
      </c>
      <c r="B84" s="25" t="str">
        <f>VLOOKUP(A84,'HECVAT - Full | Vendor Response'!A$26:B$283,2,FALSE)</f>
        <v>Do you have a fully implemented policy or procedure that details how your employees obtain administrator access to institutional instance of the application?</v>
      </c>
      <c r="C84" s="135" t="str">
        <f>IF(LEN(VLOOKUP($A84,Questions!$B:$AA,20,FALSE))=0,"",VLOOKUP($A84,Questions!$B:$AA,20,FALSE))</f>
        <v xml:space="preserve"> </v>
      </c>
      <c r="D84" s="136" t="str">
        <f>IF(LEN(VLOOKUP($A84,Questions!$B:$AA,21,FALSE))=0,"",VLOOKUP($A84,Questions!$B:$AA,21,FALSE))</f>
        <v xml:space="preserve"> </v>
      </c>
      <c r="E84" s="135" t="str">
        <f>IF(LEN(VLOOKUP($A84,Questions!$B:$AA,22,FALSE))=0,"",VLOOKUP($A84,Questions!$B:$AA,22,FALSE))</f>
        <v xml:space="preserve"> </v>
      </c>
      <c r="F84" s="135" t="str">
        <f>IF(LEN(VLOOKUP($A84,Questions!$B:$AA,23,FALSE))=0,"",VLOOKUP($A84,Questions!$B:$AA,23,FALSE))</f>
        <v xml:space="preserve"> </v>
      </c>
      <c r="G84" s="136" t="str">
        <f>IF(LEN(VLOOKUP($A84,Questions!$B:$AA,24,FALSE))=0,"",VLOOKUP($A84,Questions!$B:$AA,24,FALSE))</f>
        <v xml:space="preserve"> </v>
      </c>
      <c r="H84" s="135" t="str">
        <f>IF(LEN(VLOOKUP($A84,Questions!$B:$AA,25,FALSE))=0,"",VLOOKUP($A84,Questions!$B:$AA,25,FALSE))</f>
        <v xml:space="preserve"> </v>
      </c>
      <c r="I84" s="135" t="str">
        <f>IF(LEN(VLOOKUP($A84,Questions!$B:$AA,26,FALSE))=0,"",VLOOKUP($A84,Questions!$B:$AA,26,FALSE))</f>
        <v xml:space="preserve"> </v>
      </c>
      <c r="J84" s="135" t="str">
        <f>IF(LEN(VLOOKUP($A84,Questions!$B:$AB,27,FALSE))=0,"",VLOOKUP($A84,Questions!$B:$AB,27,FALSE))</f>
        <v xml:space="preserve"> </v>
      </c>
    </row>
    <row r="85" spans="1:259" ht="64.25" customHeight="1" x14ac:dyDescent="0.15">
      <c r="A85" s="12" t="s">
        <v>163</v>
      </c>
      <c r="B85" s="25" t="str">
        <f>VLOOKUP(A85,'HECVAT - Full | Vendor Response'!A$26:B$283,2,FALSE)</f>
        <v>Have your developers been trained in secure coding techniques?</v>
      </c>
      <c r="C85" s="135" t="str">
        <f>IF(LEN(VLOOKUP($A85,Questions!$B:$AA,20,FALSE))=0,"",VLOOKUP($A85,Questions!$B:$AA,20,FALSE))</f>
        <v xml:space="preserve"> </v>
      </c>
      <c r="D85" s="136" t="str">
        <f>IF(LEN(VLOOKUP($A85,Questions!$B:$AA,21,FALSE))=0,"",VLOOKUP($A85,Questions!$B:$AA,21,FALSE))</f>
        <v xml:space="preserve"> </v>
      </c>
      <c r="E85" s="135" t="str">
        <f>IF(LEN(VLOOKUP($A85,Questions!$B:$AA,22,FALSE))=0,"",VLOOKUP($A85,Questions!$B:$AA,22,FALSE))</f>
        <v xml:space="preserve"> </v>
      </c>
      <c r="F85" s="135" t="str">
        <f>IF(LEN(VLOOKUP($A85,Questions!$B:$AA,23,FALSE))=0,"",VLOOKUP($A85,Questions!$B:$AA,23,FALSE))</f>
        <v xml:space="preserve"> </v>
      </c>
      <c r="G85" s="136" t="str">
        <f>IF(LEN(VLOOKUP($A85,Questions!$B:$AA,24,FALSE))=0,"",VLOOKUP($A85,Questions!$B:$AA,24,FALSE))</f>
        <v xml:space="preserve"> </v>
      </c>
      <c r="H85" s="135" t="str">
        <f>IF(LEN(VLOOKUP($A85,Questions!$B:$AA,25,FALSE))=0,"",VLOOKUP($A85,Questions!$B:$AA,25,FALSE))</f>
        <v xml:space="preserve"> </v>
      </c>
      <c r="I85" s="135" t="str">
        <f>IF(LEN(VLOOKUP($A85,Questions!$B:$AA,26,FALSE))=0,"",VLOOKUP($A85,Questions!$B:$AA,26,FALSE))</f>
        <v xml:space="preserve"> </v>
      </c>
      <c r="J85" s="135" t="str">
        <f>IF(LEN(VLOOKUP($A85,Questions!$B:$AB,27,FALSE))=0,"",VLOOKUP($A85,Questions!$B:$AB,27,FALSE))</f>
        <v xml:space="preserve"> </v>
      </c>
    </row>
    <row r="86" spans="1:259" ht="64.25" customHeight="1" x14ac:dyDescent="0.15">
      <c r="A86" s="12" t="s">
        <v>2687</v>
      </c>
      <c r="B86" s="25" t="str">
        <f>VLOOKUP(A86,'HECVAT - Full | Vendor Response'!A$26:B$283,2,FALSE)</f>
        <v>Was your application developed using secure coding techniques?</v>
      </c>
      <c r="C86" s="135" t="str">
        <f>IF(LEN(VLOOKUP($A86,Questions!$B:$AA,20,FALSE))=0,"",VLOOKUP($A86,Questions!$B:$AA,20,FALSE))</f>
        <v xml:space="preserve"> </v>
      </c>
      <c r="D86" s="136" t="str">
        <f>IF(LEN(VLOOKUP($A86,Questions!$B:$AA,21,FALSE))=0,"",VLOOKUP($A86,Questions!$B:$AA,21,FALSE))</f>
        <v xml:space="preserve"> </v>
      </c>
      <c r="E86" s="135" t="str">
        <f>IF(LEN(VLOOKUP($A86,Questions!$B:$AA,22,FALSE))=0,"",VLOOKUP($A86,Questions!$B:$AA,22,FALSE))</f>
        <v xml:space="preserve"> </v>
      </c>
      <c r="F86" s="135" t="str">
        <f>IF(LEN(VLOOKUP($A86,Questions!$B:$AA,23,FALSE))=0,"",VLOOKUP($A86,Questions!$B:$AA,23,FALSE))</f>
        <v xml:space="preserve"> </v>
      </c>
      <c r="G86" s="136" t="str">
        <f>IF(LEN(VLOOKUP($A86,Questions!$B:$AA,24,FALSE))=0,"",VLOOKUP($A86,Questions!$B:$AA,24,FALSE))</f>
        <v xml:space="preserve"> </v>
      </c>
      <c r="H86" s="135" t="str">
        <f>IF(LEN(VLOOKUP($A86,Questions!$B:$AA,25,FALSE))=0,"",VLOOKUP($A86,Questions!$B:$AA,25,FALSE))</f>
        <v xml:space="preserve"> </v>
      </c>
      <c r="I86" s="135" t="str">
        <f>IF(LEN(VLOOKUP($A86,Questions!$B:$AA,26,FALSE))=0,"",VLOOKUP($A86,Questions!$B:$AA,26,FALSE))</f>
        <v xml:space="preserve"> </v>
      </c>
      <c r="J86" s="135" t="str">
        <f>IF(LEN(VLOOKUP($A86,Questions!$B:$AB,27,FALSE))=0,"",VLOOKUP($A86,Questions!$B:$AB,27,FALSE))</f>
        <v xml:space="preserve"> </v>
      </c>
    </row>
    <row r="87" spans="1:259" ht="64.25" customHeight="1" x14ac:dyDescent="0.15">
      <c r="A87" s="12" t="s">
        <v>2688</v>
      </c>
      <c r="B87" s="25" t="str">
        <f>VLOOKUP(A87,'HECVAT - Full | Vendor Response'!A$26:B$283,2,FALSE)</f>
        <v>Do you subject your code to static code analysis and/or static application security testing prior to release?</v>
      </c>
      <c r="C87" s="135" t="str">
        <f>IF(LEN(VLOOKUP($A87,Questions!$B:$AA,20,FALSE))=0,"",VLOOKUP($A87,Questions!$B:$AA,20,FALSE))</f>
        <v xml:space="preserve"> </v>
      </c>
      <c r="D87" s="136" t="str">
        <f>IF(LEN(VLOOKUP($A87,Questions!$B:$AA,21,FALSE))=0,"",VLOOKUP($A87,Questions!$B:$AA,21,FALSE))</f>
        <v xml:space="preserve"> </v>
      </c>
      <c r="E87" s="135" t="str">
        <f>IF(LEN(VLOOKUP($A87,Questions!$B:$AA,22,FALSE))=0,"",VLOOKUP($A87,Questions!$B:$AA,22,FALSE))</f>
        <v xml:space="preserve"> </v>
      </c>
      <c r="F87" s="135" t="str">
        <f>IF(LEN(VLOOKUP($A87,Questions!$B:$AA,23,FALSE))=0,"",VLOOKUP($A87,Questions!$B:$AA,23,FALSE))</f>
        <v xml:space="preserve"> </v>
      </c>
      <c r="G87" s="136" t="str">
        <f>IF(LEN(VLOOKUP($A87,Questions!$B:$AA,24,FALSE))=0,"",VLOOKUP($A87,Questions!$B:$AA,24,FALSE))</f>
        <v xml:space="preserve"> </v>
      </c>
      <c r="H87" s="135" t="str">
        <f>IF(LEN(VLOOKUP($A87,Questions!$B:$AA,25,FALSE))=0,"",VLOOKUP($A87,Questions!$B:$AA,25,FALSE))</f>
        <v xml:space="preserve"> </v>
      </c>
      <c r="I87" s="135" t="str">
        <f>IF(LEN(VLOOKUP($A87,Questions!$B:$AA,26,FALSE))=0,"",VLOOKUP($A87,Questions!$B:$AA,26,FALSE))</f>
        <v xml:space="preserve"> </v>
      </c>
      <c r="J87" s="135" t="str">
        <f>IF(LEN(VLOOKUP($A87,Questions!$B:$AB,27,FALSE))=0,"",VLOOKUP($A87,Questions!$B:$AB,27,FALSE))</f>
        <v xml:space="preserve"> </v>
      </c>
    </row>
    <row r="88" spans="1:259" ht="64.25" customHeight="1" x14ac:dyDescent="0.15">
      <c r="A88" s="12" t="s">
        <v>164</v>
      </c>
      <c r="B88" s="25" t="str">
        <f>VLOOKUP(A88,'HECVAT - Full | Vendor Response'!A$26:B$283,2,FALSE)</f>
        <v>Do you have software testing processes (dynamic or static) that are established and followed?</v>
      </c>
      <c r="C88" s="135" t="str">
        <f>IF(LEN(VLOOKUP($A88,Questions!$B:$AA,20,FALSE))=0,"",VLOOKUP($A88,Questions!$B:$AA,20,FALSE))</f>
        <v xml:space="preserve"> </v>
      </c>
      <c r="D88" s="136" t="str">
        <f>IF(LEN(VLOOKUP($A88,Questions!$B:$AA,21,FALSE))=0,"",VLOOKUP($A88,Questions!$B:$AA,21,FALSE))</f>
        <v xml:space="preserve"> </v>
      </c>
      <c r="E88" s="135" t="str">
        <f>IF(LEN(VLOOKUP($A88,Questions!$B:$AA,22,FALSE))=0,"",VLOOKUP($A88,Questions!$B:$AA,22,FALSE))</f>
        <v xml:space="preserve"> </v>
      </c>
      <c r="F88" s="136" t="str">
        <f>IF(LEN(VLOOKUP($A88,Questions!$B:$AA,23,FALSE))=0,"",VLOOKUP($A88,Questions!$B:$AA,23,FALSE))</f>
        <v xml:space="preserve"> </v>
      </c>
      <c r="G88" s="136" t="str">
        <f>IF(LEN(VLOOKUP($A88,Questions!$B:$AA,24,FALSE))=0,"",VLOOKUP($A88,Questions!$B:$AA,24,FALSE))</f>
        <v xml:space="preserve"> </v>
      </c>
      <c r="H88" s="136" t="str">
        <f>IF(LEN(VLOOKUP($A88,Questions!$B:$AA,25,FALSE))=0,"",VLOOKUP($A88,Questions!$B:$AA,25,FALSE))</f>
        <v xml:space="preserve"> </v>
      </c>
      <c r="I88" s="136" t="str">
        <f>IF(LEN(VLOOKUP($A88,Questions!$B:$AA,26,FALSE))=0,"",VLOOKUP($A88,Questions!$B:$AA,26,FALSE))</f>
        <v xml:space="preserve"> </v>
      </c>
      <c r="J88" s="136" t="str">
        <f>IF(LEN(VLOOKUP($A88,Questions!$B:$AB,27,FALSE))=0,"",VLOOKUP($A88,Questions!$B:$AB,27,FALSE))</f>
        <v xml:space="preserve"> </v>
      </c>
    </row>
    <row r="89" spans="1:259" ht="36" customHeight="1" x14ac:dyDescent="0.15">
      <c r="A89" s="288" t="str">
        <f>IF($C$30="","Authentication, Authorization, and Accounting",IF($C$30="Yes","AAA - Optional based on QUALIFIER response.","Authentication, Authorization, and Accounting"))</f>
        <v>Authentication, Authorization, and Accounting</v>
      </c>
      <c r="B89" s="288"/>
      <c r="C89" s="20" t="str">
        <f>C$22</f>
        <v>CIS Critical Security Controls v6.1</v>
      </c>
      <c r="D89" s="20" t="str">
        <f t="shared" ref="D89:J89" si="6">D$22</f>
        <v>HIPAA</v>
      </c>
      <c r="E89" s="20" t="str">
        <f t="shared" si="6"/>
        <v>ISO 27002:27013</v>
      </c>
      <c r="F89" s="20" t="str">
        <f t="shared" si="6"/>
        <v>NIST Cybersecurity Framework</v>
      </c>
      <c r="G89" s="20" t="str">
        <f t="shared" si="6"/>
        <v>NIST SP 800-171r1</v>
      </c>
      <c r="H89" s="20" t="str">
        <f t="shared" si="6"/>
        <v>NIST SP 800-53r4</v>
      </c>
      <c r="I89" s="20" t="str">
        <f t="shared" si="6"/>
        <v>PCI DSS</v>
      </c>
      <c r="J89" s="20" t="str">
        <f t="shared" si="6"/>
        <v>Trusted CI</v>
      </c>
    </row>
    <row r="90" spans="1:259" ht="36" customHeight="1" x14ac:dyDescent="0.15">
      <c r="A90" s="12" t="s">
        <v>166</v>
      </c>
      <c r="B90" s="25" t="str">
        <f>VLOOKUP(A90,'HECVAT - Full | Vendor Response'!A$26:B$283,2,FALSE)</f>
        <v>Does your solution support single sign-on (SSO) protocols for user and administrator authentication?</v>
      </c>
      <c r="C90" s="31" t="str">
        <f>IF(LEN(VLOOKUP($A90,Questions!$B:$AA,20,FALSE))=0,"",VLOOKUP($A90,Questions!$B:$AA,20,FALSE))</f>
        <v xml:space="preserve"> </v>
      </c>
      <c r="D90" s="33" t="str">
        <f>IF(LEN(VLOOKUP($A90,Questions!$B:$AA,21,FALSE))=0,"",VLOOKUP($A90,Questions!$B:$AA,21,FALSE))</f>
        <v xml:space="preserve"> </v>
      </c>
      <c r="E90" s="31" t="str">
        <f>IF(LEN(VLOOKUP($A90,Questions!$B:$AA,22,FALSE))=0,"",VLOOKUP($A90,Questions!$B:$AA,22,FALSE))</f>
        <v xml:space="preserve"> </v>
      </c>
      <c r="F90" s="31" t="str">
        <f>IF(LEN(VLOOKUP($A90,Questions!$B:$AA,23,FALSE))=0,"",VLOOKUP($A90,Questions!$B:$AA,23,FALSE))</f>
        <v xml:space="preserve"> </v>
      </c>
      <c r="G90" s="31" t="str">
        <f>IF(LEN(VLOOKUP($A90,Questions!$B:$AA,24,FALSE))=0,"",VLOOKUP($A90,Questions!$B:$AA,24,FALSE))</f>
        <v xml:space="preserve"> </v>
      </c>
      <c r="H90" s="31" t="str">
        <f>IF(LEN(VLOOKUP($A90,Questions!$B:$AA,25,FALSE))=0,"",VLOOKUP($A90,Questions!$B:$AA,25,FALSE))</f>
        <v xml:space="preserve"> </v>
      </c>
      <c r="I90" s="31" t="str">
        <f>IF(LEN(VLOOKUP($A90,Questions!$B:$AA,26,FALSE))=0,"",VLOOKUP($A90,Questions!$B:$AA,26,FALSE))</f>
        <v xml:space="preserve"> </v>
      </c>
      <c r="J90" s="31" t="str">
        <f>IF(LEN(VLOOKUP($A90,Questions!$B:$AB,27,FALSE))=0,"",VLOOKUP($A90,Questions!$B:$AB,27,FALSE))</f>
        <v xml:space="preserve"> </v>
      </c>
    </row>
    <row r="91" spans="1:259" ht="48" customHeight="1" x14ac:dyDescent="0.15">
      <c r="A91" s="12" t="s">
        <v>167</v>
      </c>
      <c r="B91" s="25" t="str">
        <f>VLOOKUP(A91,'HECVAT - Full | Vendor Response'!A$26:B$283,2,FALSE)</f>
        <v>Does your solution support local authentication protocols for user and administrator authentication?</v>
      </c>
      <c r="C91" s="31" t="str">
        <f>IF(LEN(VLOOKUP($A91,Questions!$B:$AA,20,FALSE))=0,"",VLOOKUP($A91,Questions!$B:$AA,20,FALSE))</f>
        <v xml:space="preserve"> </v>
      </c>
      <c r="D91" s="33" t="str">
        <f>IF(LEN(VLOOKUP($A91,Questions!$B:$AA,21,FALSE))=0,"",VLOOKUP($A91,Questions!$B:$AA,21,FALSE))</f>
        <v xml:space="preserve"> </v>
      </c>
      <c r="E91" s="31" t="str">
        <f>IF(LEN(VLOOKUP($A91,Questions!$B:$AA,22,FALSE))=0,"",VLOOKUP($A91,Questions!$B:$AA,22,FALSE))</f>
        <v xml:space="preserve"> </v>
      </c>
      <c r="F91" s="31" t="str">
        <f>IF(LEN(VLOOKUP($A91,Questions!$B:$AA,23,FALSE))=0,"",VLOOKUP($A91,Questions!$B:$AA,23,FALSE))</f>
        <v xml:space="preserve"> </v>
      </c>
      <c r="G91" s="31" t="str">
        <f>IF(LEN(VLOOKUP($A91,Questions!$B:$AA,24,FALSE))=0,"",VLOOKUP($A91,Questions!$B:$AA,24,FALSE))</f>
        <v xml:space="preserve"> </v>
      </c>
      <c r="H91" s="31" t="str">
        <f>IF(LEN(VLOOKUP($A91,Questions!$B:$AA,25,FALSE))=0,"",VLOOKUP($A91,Questions!$B:$AA,25,FALSE))</f>
        <v xml:space="preserve"> </v>
      </c>
      <c r="I91" s="31" t="str">
        <f>IF(LEN(VLOOKUP($A91,Questions!$B:$AA,26,FALSE))=0,"",VLOOKUP($A91,Questions!$B:$AA,26,FALSE))</f>
        <v xml:space="preserve"> </v>
      </c>
      <c r="J91" s="31" t="str">
        <f>IF(LEN(VLOOKUP($A91,Questions!$B:$AB,27,FALSE))=0,"",VLOOKUP($A91,Questions!$B:$AB,27,FALSE))</f>
        <v xml:space="preserve"> </v>
      </c>
    </row>
    <row r="92" spans="1:259" ht="48" customHeight="1" x14ac:dyDescent="0.15">
      <c r="A92" s="12" t="s">
        <v>168</v>
      </c>
      <c r="B92" s="25" t="str">
        <f>VLOOKUP(A92,'HECVAT - Full | Vendor Response'!A$26:B$283,2,FALSE)</f>
        <v>Can you enforce password/passphrase aging requirements?</v>
      </c>
      <c r="C92" s="31" t="str">
        <f>IF(LEN(VLOOKUP($A92,Questions!$B:$AA,20,FALSE))=0,"",VLOOKUP($A92,Questions!$B:$AA,20,FALSE))</f>
        <v xml:space="preserve"> </v>
      </c>
      <c r="D92" s="33" t="str">
        <f>IF(LEN(VLOOKUP($A92,Questions!$B:$AA,21,FALSE))=0,"",VLOOKUP($A92,Questions!$B:$AA,21,FALSE))</f>
        <v xml:space="preserve"> </v>
      </c>
      <c r="E92" s="31" t="str">
        <f>IF(LEN(VLOOKUP($A92,Questions!$B:$AA,22,FALSE))=0,"",VLOOKUP($A92,Questions!$B:$AA,22,FALSE))</f>
        <v xml:space="preserve"> </v>
      </c>
      <c r="F92" s="31" t="str">
        <f>IF(LEN(VLOOKUP($A92,Questions!$B:$AA,23,FALSE))=0,"",VLOOKUP($A92,Questions!$B:$AA,23,FALSE))</f>
        <v xml:space="preserve"> </v>
      </c>
      <c r="G92" s="32" t="str">
        <f>IF(LEN(VLOOKUP($A92,Questions!$B:$AA,24,FALSE))=0,"",VLOOKUP($A92,Questions!$B:$AA,24,FALSE))</f>
        <v xml:space="preserve"> </v>
      </c>
      <c r="H92" s="32" t="str">
        <f>IF(LEN(VLOOKUP($A92,Questions!$B:$AA,25,FALSE))=0,"",VLOOKUP($A92,Questions!$B:$AA,25,FALSE))</f>
        <v xml:space="preserve"> </v>
      </c>
      <c r="I92" s="31" t="str">
        <f>IF(LEN(VLOOKUP($A92,Questions!$B:$AA,26,FALSE))=0,"",VLOOKUP($A92,Questions!$B:$AA,26,FALSE))</f>
        <v xml:space="preserve"> </v>
      </c>
      <c r="J92" s="31" t="str">
        <f>IF(LEN(VLOOKUP($A92,Questions!$B:$AB,27,FALSE))=0,"",VLOOKUP($A92,Questions!$B:$AB,27,FALSE))</f>
        <v xml:space="preserve"> </v>
      </c>
    </row>
    <row r="93" spans="1:259" ht="65" customHeight="1" x14ac:dyDescent="0.15">
      <c r="A93" s="12" t="s">
        <v>169</v>
      </c>
      <c r="B93" s="25" t="str">
        <f>VLOOKUP(A93,'HECVAT - Full | Vendor Response'!A$26:B$283,2,FALSE)</f>
        <v>Can you enforce password/passphrase complexity requirements [provided by the institution]?</v>
      </c>
      <c r="C93" s="31" t="str">
        <f>IF(LEN(VLOOKUP($A93,Questions!$B:$AA,20,FALSE))=0,"",VLOOKUP($A93,Questions!$B:$AA,20,FALSE))</f>
        <v xml:space="preserve"> </v>
      </c>
      <c r="D93" s="33" t="str">
        <f>IF(LEN(VLOOKUP($A93,Questions!$B:$AA,21,FALSE))=0,"",VLOOKUP($A93,Questions!$B:$AA,21,FALSE))</f>
        <v xml:space="preserve"> </v>
      </c>
      <c r="E93" s="31" t="str">
        <f>IF(LEN(VLOOKUP($A93,Questions!$B:$AA,22,FALSE))=0,"",VLOOKUP($A93,Questions!$B:$AA,22,FALSE))</f>
        <v xml:space="preserve"> </v>
      </c>
      <c r="F93" s="31" t="str">
        <f>IF(LEN(VLOOKUP($A93,Questions!$B:$AA,23,FALSE))=0,"",VLOOKUP($A93,Questions!$B:$AA,23,FALSE))</f>
        <v xml:space="preserve"> </v>
      </c>
      <c r="G93" s="31" t="str">
        <f>IF(LEN(VLOOKUP($A93,Questions!$B:$AA,24,FALSE))=0,"",VLOOKUP($A93,Questions!$B:$AA,24,FALSE))</f>
        <v xml:space="preserve"> </v>
      </c>
      <c r="H93" s="31" t="str">
        <f>IF(LEN(VLOOKUP($A93,Questions!$B:$AA,25,FALSE))=0,"",VLOOKUP($A93,Questions!$B:$AA,25,FALSE))</f>
        <v xml:space="preserve"> </v>
      </c>
      <c r="I93" s="31" t="str">
        <f>IF(LEN(VLOOKUP($A93,Questions!$B:$AA,26,FALSE))=0,"",VLOOKUP($A93,Questions!$B:$AA,26,FALSE))</f>
        <v xml:space="preserve"> </v>
      </c>
      <c r="J93" s="31" t="str">
        <f>IF(LEN(VLOOKUP($A93,Questions!$B:$AB,27,FALSE))=0,"",VLOOKUP($A93,Questions!$B:$AB,27,FALSE))</f>
        <v xml:space="preserve"> </v>
      </c>
    </row>
    <row r="94" spans="1:259" ht="65" customHeight="1" x14ac:dyDescent="0.15">
      <c r="A94" s="12" t="s">
        <v>170</v>
      </c>
      <c r="B94" s="25" t="str">
        <f>VLOOKUP(A94,'HECVAT - Full | Vendor Response'!A$26:B$283,2,FALSE)</f>
        <v>Does the system have password complexity or length limitations and/or restrictions?</v>
      </c>
      <c r="C94" s="31" t="str">
        <f>IF(LEN(VLOOKUP($A94,Questions!$B:$AA,20,FALSE))=0,"",VLOOKUP($A94,Questions!$B:$AA,20,FALSE))</f>
        <v xml:space="preserve"> </v>
      </c>
      <c r="D94" s="33" t="str">
        <f>IF(LEN(VLOOKUP($A94,Questions!$B:$AA,21,FALSE))=0,"",VLOOKUP($A94,Questions!$B:$AA,21,FALSE))</f>
        <v xml:space="preserve"> </v>
      </c>
      <c r="E94" s="31" t="str">
        <f>IF(LEN(VLOOKUP($A94,Questions!$B:$AA,22,FALSE))=0,"",VLOOKUP($A94,Questions!$B:$AA,22,FALSE))</f>
        <v xml:space="preserve"> </v>
      </c>
      <c r="F94" s="31" t="str">
        <f>IF(LEN(VLOOKUP($A94,Questions!$B:$AA,23,FALSE))=0,"",VLOOKUP($A94,Questions!$B:$AA,23,FALSE))</f>
        <v xml:space="preserve"> </v>
      </c>
      <c r="G94" s="31" t="str">
        <f>IF(LEN(VLOOKUP($A94,Questions!$B:$AA,24,FALSE))=0,"",VLOOKUP($A94,Questions!$B:$AA,24,FALSE))</f>
        <v xml:space="preserve"> </v>
      </c>
      <c r="H94" s="31" t="str">
        <f>IF(LEN(VLOOKUP($A94,Questions!$B:$AA,25,FALSE))=0,"",VLOOKUP($A94,Questions!$B:$AA,25,FALSE))</f>
        <v xml:space="preserve"> </v>
      </c>
      <c r="I94" s="31" t="str">
        <f>IF(LEN(VLOOKUP($A94,Questions!$B:$AA,26,FALSE))=0,"",VLOOKUP($A94,Questions!$B:$AA,26,FALSE))</f>
        <v xml:space="preserve"> </v>
      </c>
      <c r="J94" s="31" t="str">
        <f>IF(LEN(VLOOKUP($A94,Questions!$B:$AB,27,FALSE))=0,"",VLOOKUP($A94,Questions!$B:$AB,27,FALSE))</f>
        <v xml:space="preserve"> </v>
      </c>
    </row>
    <row r="95" spans="1:259" ht="48" customHeight="1" x14ac:dyDescent="0.15">
      <c r="A95" s="12" t="s">
        <v>171</v>
      </c>
      <c r="B95" s="25" t="str">
        <f>VLOOKUP(A95,'HECVAT - Full | Vendor Response'!A$26:B$283,2,FALSE)</f>
        <v>Do you have documented password/passphrase reset procedures that are currently implemented in the system and/or customer support?</v>
      </c>
      <c r="C95" s="31" t="str">
        <f>IF(LEN(VLOOKUP($A95,Questions!$B:$AA,20,FALSE))=0,"",VLOOKUP($A95,Questions!$B:$AA,20,FALSE))</f>
        <v xml:space="preserve"> </v>
      </c>
      <c r="D95" s="33" t="str">
        <f>IF(LEN(VLOOKUP($A95,Questions!$B:$AA,21,FALSE))=0,"",VLOOKUP($A95,Questions!$B:$AA,21,FALSE))</f>
        <v xml:space="preserve"> </v>
      </c>
      <c r="E95" s="31" t="str">
        <f>IF(LEN(VLOOKUP($A95,Questions!$B:$AA,22,FALSE))=0,"",VLOOKUP($A95,Questions!$B:$AA,22,FALSE))</f>
        <v xml:space="preserve"> </v>
      </c>
      <c r="F95" s="32" t="str">
        <f>IF(LEN(VLOOKUP($A95,Questions!$B:$AA,23,FALSE))=0,"",VLOOKUP($A95,Questions!$B:$AA,23,FALSE))</f>
        <v xml:space="preserve"> </v>
      </c>
      <c r="G95" s="32" t="str">
        <f>IF(LEN(VLOOKUP($A95,Questions!$B:$AA,24,FALSE))=0,"",VLOOKUP($A95,Questions!$B:$AA,24,FALSE))</f>
        <v xml:space="preserve"> </v>
      </c>
      <c r="H95" s="32" t="str">
        <f>IF(LEN(VLOOKUP($A95,Questions!$B:$AA,25,FALSE))=0,"",VLOOKUP($A95,Questions!$B:$AA,25,FALSE))</f>
        <v xml:space="preserve"> </v>
      </c>
      <c r="I95" s="31" t="str">
        <f>IF(LEN(VLOOKUP($A95,Questions!$B:$AA,26,FALSE))=0,"",VLOOKUP($A95,Questions!$B:$AA,26,FALSE))</f>
        <v xml:space="preserve"> </v>
      </c>
      <c r="J95" s="31" t="str">
        <f>IF(LEN(VLOOKUP($A95,Questions!$B:$AB,27,FALSE))=0,"",VLOOKUP($A95,Questions!$B:$AB,27,FALSE))</f>
        <v xml:space="preserve"> </v>
      </c>
    </row>
    <row r="96" spans="1:259" ht="36" customHeight="1" x14ac:dyDescent="0.15">
      <c r="A96" s="12" t="s">
        <v>172</v>
      </c>
      <c r="B96" s="25" t="str">
        <f>VLOOKUP(A96,'HECVAT - Full | Vendor Response'!A$26:B$283,2,FALSE)</f>
        <v>Does your organization participate in InCommon or another eduGAIN affiliated trust federation?</v>
      </c>
      <c r="C96" s="31" t="str">
        <f>IF(LEN(VLOOKUP($A96,Questions!$B:$AA,20,FALSE))=0,"",VLOOKUP($A96,Questions!$B:$AA,20,FALSE))</f>
        <v xml:space="preserve"> </v>
      </c>
      <c r="D96" s="33" t="str">
        <f>IF(LEN(VLOOKUP($A96,Questions!$B:$AA,21,FALSE))=0,"",VLOOKUP($A96,Questions!$B:$AA,21,FALSE))</f>
        <v xml:space="preserve"> </v>
      </c>
      <c r="E96" s="31" t="str">
        <f>IF(LEN(VLOOKUP($A96,Questions!$B:$AA,22,FALSE))=0,"",VLOOKUP($A96,Questions!$B:$AA,22,FALSE))</f>
        <v xml:space="preserve"> </v>
      </c>
      <c r="F96" s="31" t="str">
        <f>IF(LEN(VLOOKUP($A96,Questions!$B:$AA,23,FALSE))=0,"",VLOOKUP($A96,Questions!$B:$AA,23,FALSE))</f>
        <v xml:space="preserve"> </v>
      </c>
      <c r="G96" s="32" t="str">
        <f>IF(LEN(VLOOKUP($A96,Questions!$B:$AA,24,FALSE))=0,"",VLOOKUP($A96,Questions!$B:$AA,24,FALSE))</f>
        <v xml:space="preserve"> </v>
      </c>
      <c r="H96" s="32" t="str">
        <f>IF(LEN(VLOOKUP($A96,Questions!$B:$AA,25,FALSE))=0,"",VLOOKUP($A96,Questions!$B:$AA,25,FALSE))</f>
        <v xml:space="preserve"> </v>
      </c>
      <c r="I96" s="31" t="str">
        <f>IF(LEN(VLOOKUP($A96,Questions!$B:$AA,26,FALSE))=0,"",VLOOKUP($A96,Questions!$B:$AA,26,FALSE))</f>
        <v xml:space="preserve"> </v>
      </c>
      <c r="J96" s="31" t="str">
        <f>IF(LEN(VLOOKUP($A96,Questions!$B:$AB,27,FALSE))=0,"",VLOOKUP($A96,Questions!$B:$AB,27,FALSE))</f>
        <v xml:space="preserve"> </v>
      </c>
    </row>
    <row r="97" spans="1:259" ht="36" customHeight="1" x14ac:dyDescent="0.15">
      <c r="A97" s="12" t="s">
        <v>173</v>
      </c>
      <c r="B97" s="25" t="str">
        <f>VLOOKUP(A97,'HECVAT - Full | Vendor Response'!A$26:B$283,2,FALSE)</f>
        <v>Does your application support integration with other authentication and authorization systems?</v>
      </c>
      <c r="C97" s="31" t="str">
        <f>IF(LEN(VLOOKUP($A97,Questions!$B:$AA,20,FALSE))=0,"",VLOOKUP($A97,Questions!$B:$AA,20,FALSE))</f>
        <v xml:space="preserve"> </v>
      </c>
      <c r="D97" s="33" t="str">
        <f>IF(LEN(VLOOKUP($A97,Questions!$B:$AA,21,FALSE))=0,"",VLOOKUP($A97,Questions!$B:$AA,21,FALSE))</f>
        <v xml:space="preserve"> </v>
      </c>
      <c r="E97" s="31" t="str">
        <f>IF(LEN(VLOOKUP($A97,Questions!$B:$AA,22,FALSE))=0,"",VLOOKUP($A97,Questions!$B:$AA,22,FALSE))</f>
        <v xml:space="preserve"> </v>
      </c>
      <c r="F97" s="31" t="str">
        <f>IF(LEN(VLOOKUP($A97,Questions!$B:$AA,23,FALSE))=0,"",VLOOKUP($A97,Questions!$B:$AA,23,FALSE))</f>
        <v xml:space="preserve"> </v>
      </c>
      <c r="G97" s="31" t="str">
        <f>IF(LEN(VLOOKUP($A97,Questions!$B:$AA,24,FALSE))=0,"",VLOOKUP($A97,Questions!$B:$AA,24,FALSE))</f>
        <v xml:space="preserve"> </v>
      </c>
      <c r="H97" s="31" t="str">
        <f>IF(LEN(VLOOKUP($A97,Questions!$B:$AA,25,FALSE))=0,"",VLOOKUP($A97,Questions!$B:$AA,25,FALSE))</f>
        <v xml:space="preserve"> </v>
      </c>
      <c r="I97" s="31" t="str">
        <f>IF(LEN(VLOOKUP($A97,Questions!$B:$AA,26,FALSE))=0,"",VLOOKUP($A97,Questions!$B:$AA,26,FALSE))</f>
        <v xml:space="preserve"> </v>
      </c>
      <c r="J97" s="31" t="str">
        <f>IF(LEN(VLOOKUP($A97,Questions!$B:$AB,27,FALSE))=0,"",VLOOKUP($A97,Questions!$B:$AB,27,FALSE))</f>
        <v xml:space="preserve"> </v>
      </c>
    </row>
    <row r="98" spans="1:259" ht="47" customHeight="1" x14ac:dyDescent="0.15">
      <c r="A98" s="12" t="s">
        <v>174</v>
      </c>
      <c r="B98" s="25" t="str">
        <f>VLOOKUP(A98,'HECVAT - Full | Vendor Response'!A$26:B$283,2,FALSE)</f>
        <v>Does your solution support any of the following Web SSO standards? [e.g., SAML2 (with redirect flow), OIDC, CAS, or other]</v>
      </c>
      <c r="C98" s="31" t="str">
        <f>IF(LEN(VLOOKUP($A98,Questions!$B:$AA,20,FALSE))=0,"",VLOOKUP($A98,Questions!$B:$AA,20,FALSE))</f>
        <v xml:space="preserve"> </v>
      </c>
      <c r="D98" s="33" t="str">
        <f>IF(LEN(VLOOKUP($A98,Questions!$B:$AA,21,FALSE))=0,"",VLOOKUP($A98,Questions!$B:$AA,21,FALSE))</f>
        <v xml:space="preserve"> </v>
      </c>
      <c r="E98" s="31" t="str">
        <f>IF(LEN(VLOOKUP($A98,Questions!$B:$AA,22,FALSE))=0,"",VLOOKUP($A98,Questions!$B:$AA,22,FALSE))</f>
        <v xml:space="preserve"> </v>
      </c>
      <c r="F98" s="31" t="str">
        <f>IF(LEN(VLOOKUP($A98,Questions!$B:$AA,23,FALSE))=0,"",VLOOKUP($A98,Questions!$B:$AA,23,FALSE))</f>
        <v xml:space="preserve"> </v>
      </c>
      <c r="G98" s="31" t="str">
        <f>IF(LEN(VLOOKUP($A98,Questions!$B:$AA,24,FALSE))=0,"",VLOOKUP($A98,Questions!$B:$AA,24,FALSE))</f>
        <v xml:space="preserve"> </v>
      </c>
      <c r="H98" s="31" t="str">
        <f>IF(LEN(VLOOKUP($A98,Questions!$B:$AA,25,FALSE))=0,"",VLOOKUP($A98,Questions!$B:$AA,25,FALSE))</f>
        <v xml:space="preserve"> </v>
      </c>
      <c r="I98" s="31" t="str">
        <f>IF(LEN(VLOOKUP($A98,Questions!$B:$AA,26,FALSE))=0,"",VLOOKUP($A98,Questions!$B:$AA,26,FALSE))</f>
        <v xml:space="preserve"> </v>
      </c>
      <c r="J98" s="31" t="str">
        <f>IF(LEN(VLOOKUP($A98,Questions!$B:$AB,27,FALSE))=0,"",VLOOKUP($A98,Questions!$B:$AB,27,FALSE))</f>
        <v xml:space="preserve"> </v>
      </c>
    </row>
    <row r="99" spans="1:259" ht="53" customHeight="1" x14ac:dyDescent="0.15">
      <c r="A99" s="12" t="s">
        <v>175</v>
      </c>
      <c r="B99" s="25" t="str">
        <f>VLOOKUP(A99,'HECVAT - Full | Vendor Response'!A$26:B$283,2,FALSE)</f>
        <v>Do you support differentiation between email address and user identifier?</v>
      </c>
      <c r="C99" s="31" t="str">
        <f>IF(LEN(VLOOKUP($A99,Questions!$B:$AA,20,FALSE))=0,"",VLOOKUP($A99,Questions!$B:$AA,20,FALSE))</f>
        <v xml:space="preserve"> </v>
      </c>
      <c r="D99" s="33" t="str">
        <f>IF(LEN(VLOOKUP($A99,Questions!$B:$AA,21,FALSE))=0,"",VLOOKUP($A99,Questions!$B:$AA,21,FALSE))</f>
        <v xml:space="preserve"> </v>
      </c>
      <c r="E99" s="31" t="str">
        <f>IF(LEN(VLOOKUP($A99,Questions!$B:$AA,22,FALSE))=0,"",VLOOKUP($A99,Questions!$B:$AA,22,FALSE))</f>
        <v xml:space="preserve"> </v>
      </c>
      <c r="F99" s="31" t="str">
        <f>IF(LEN(VLOOKUP($A99,Questions!$B:$AA,23,FALSE))=0,"",VLOOKUP($A99,Questions!$B:$AA,23,FALSE))</f>
        <v xml:space="preserve"> </v>
      </c>
      <c r="G99" s="32" t="str">
        <f>IF(LEN(VLOOKUP($A99,Questions!$B:$AA,24,FALSE))=0,"",VLOOKUP($A99,Questions!$B:$AA,24,FALSE))</f>
        <v xml:space="preserve"> </v>
      </c>
      <c r="H99" s="32" t="str">
        <f>IF(LEN(VLOOKUP($A99,Questions!$B:$AA,25,FALSE))=0,"",VLOOKUP($A99,Questions!$B:$AA,25,FALSE))</f>
        <v xml:space="preserve"> </v>
      </c>
      <c r="I99" s="32" t="str">
        <f>IF(LEN(VLOOKUP($A99,Questions!$B:$AA,26,FALSE))=0,"",VLOOKUP($A99,Questions!$B:$AA,26,FALSE))</f>
        <v xml:space="preserve"> </v>
      </c>
      <c r="J99" s="32" t="str">
        <f>IF(LEN(VLOOKUP($A99,Questions!$B:$AB,27,FALSE))=0,"",VLOOKUP($A99,Questions!$B:$AB,27,FALSE))</f>
        <v xml:space="preserve"> </v>
      </c>
    </row>
    <row r="100" spans="1:259" ht="47" customHeight="1" x14ac:dyDescent="0.15">
      <c r="A100" s="12" t="s">
        <v>176</v>
      </c>
      <c r="B100" s="25" t="str">
        <f>VLOOKUP(A100,'HECVAT - Full | Vendor Response'!A$26:B$283,2,FALSE)</f>
        <v>Do you allow the customer to specify attribute mappings for any needed information beyond a user identifier? [e.g., Reference eduPerson, ePPA/ePPN/ePE ]</v>
      </c>
      <c r="C100" s="31" t="str">
        <f>IF(LEN(VLOOKUP($A100,Questions!$B:$AA,20,FALSE))=0,"",VLOOKUP($A100,Questions!$B:$AA,20,FALSE))</f>
        <v xml:space="preserve"> </v>
      </c>
      <c r="D100" s="33" t="str">
        <f>IF(LEN(VLOOKUP($A100,Questions!$B:$AA,21,FALSE))=0,"",VLOOKUP($A100,Questions!$B:$AA,21,FALSE))</f>
        <v xml:space="preserve"> </v>
      </c>
      <c r="E100" s="31" t="str">
        <f>IF(LEN(VLOOKUP($A100,Questions!$B:$AA,22,FALSE))=0,"",VLOOKUP($A100,Questions!$B:$AA,22,FALSE))</f>
        <v xml:space="preserve"> </v>
      </c>
      <c r="F100" s="31" t="str">
        <f>IF(LEN(VLOOKUP($A100,Questions!$B:$AA,23,FALSE))=0,"",VLOOKUP($A100,Questions!$B:$AA,23,FALSE))</f>
        <v xml:space="preserve"> </v>
      </c>
      <c r="G100" s="32" t="str">
        <f>IF(LEN(VLOOKUP($A100,Questions!$B:$AA,24,FALSE))=0,"",VLOOKUP($A100,Questions!$B:$AA,24,FALSE))</f>
        <v xml:space="preserve"> </v>
      </c>
      <c r="H100" s="32" t="str">
        <f>IF(LEN(VLOOKUP($A100,Questions!$B:$AA,25,FALSE))=0,"",VLOOKUP($A100,Questions!$B:$AA,25,FALSE))</f>
        <v xml:space="preserve"> </v>
      </c>
      <c r="I100" s="31" t="str">
        <f>IF(LEN(VLOOKUP($A100,Questions!$B:$AA,26,FALSE))=0,"",VLOOKUP($A100,Questions!$B:$AA,26,FALSE))</f>
        <v xml:space="preserve"> </v>
      </c>
      <c r="J100" s="31" t="str">
        <f>IF(LEN(VLOOKUP($A100,Questions!$B:$AB,27,FALSE))=0,"",VLOOKUP($A100,Questions!$B:$AB,27,FALSE))</f>
        <v xml:space="preserve"> </v>
      </c>
    </row>
    <row r="101" spans="1:259" ht="54" customHeight="1" x14ac:dyDescent="0.15">
      <c r="A101" s="12" t="s">
        <v>177</v>
      </c>
      <c r="B101" s="25" t="str">
        <f>VLOOKUP(A101,'HECVAT - Full | Vendor Response'!A$26:B$283,2,FALSE)</f>
        <v>If you don't support SSO, does your application and/or user-frontend/portal support multi-factor authentication? (e.g. Duo, Google Authenticator, OTP, etc.)</v>
      </c>
      <c r="C101" s="31" t="str">
        <f>IF(LEN(VLOOKUP($A101,Questions!$B:$AA,20,FALSE))=0,"",VLOOKUP($A101,Questions!$B:$AA,20,FALSE))</f>
        <v xml:space="preserve"> </v>
      </c>
      <c r="D101" s="33" t="str">
        <f>IF(LEN(VLOOKUP($A101,Questions!$B:$AA,21,FALSE))=0,"",VLOOKUP($A101,Questions!$B:$AA,21,FALSE))</f>
        <v xml:space="preserve"> </v>
      </c>
      <c r="E101" s="31" t="str">
        <f>IF(LEN(VLOOKUP($A101,Questions!$B:$AA,22,FALSE))=0,"",VLOOKUP($A101,Questions!$B:$AA,22,FALSE))</f>
        <v xml:space="preserve"> </v>
      </c>
      <c r="F101" s="31" t="str">
        <f>IF(LEN(VLOOKUP($A101,Questions!$B:$AA,23,FALSE))=0,"",VLOOKUP($A101,Questions!$B:$AA,23,FALSE))</f>
        <v xml:space="preserve"> </v>
      </c>
      <c r="G101" s="32" t="str">
        <f>IF(LEN(VLOOKUP($A101,Questions!$B:$AA,24,FALSE))=0,"",VLOOKUP($A101,Questions!$B:$AA,24,FALSE))</f>
        <v xml:space="preserve"> </v>
      </c>
      <c r="H101" s="32" t="str">
        <f>IF(LEN(VLOOKUP($A101,Questions!$B:$AA,25,FALSE))=0,"",VLOOKUP($A101,Questions!$B:$AA,25,FALSE))</f>
        <v xml:space="preserve"> </v>
      </c>
      <c r="I101" s="32" t="str">
        <f>IF(LEN(VLOOKUP($A101,Questions!$B:$AA,26,FALSE))=0,"",VLOOKUP($A101,Questions!$B:$AA,26,FALSE))</f>
        <v xml:space="preserve"> </v>
      </c>
      <c r="J101" s="32" t="str">
        <f>IF(LEN(VLOOKUP($A101,Questions!$B:$AB,27,FALSE))=0,"",VLOOKUP($A101,Questions!$B:$AB,27,FALSE))</f>
        <v xml:space="preserve"> </v>
      </c>
    </row>
    <row r="102" spans="1:259" ht="54" customHeight="1" x14ac:dyDescent="0.15">
      <c r="A102" s="12" t="s">
        <v>178</v>
      </c>
      <c r="B102" s="25" t="str">
        <f>VLOOKUP(A102,'HECVAT - Full | Vendor Response'!A$26:B$283,2,FALSE)</f>
        <v>Does your application automatically lock the session or log-out an account after a period of inactivity?</v>
      </c>
      <c r="C102" s="31" t="str">
        <f>IF(LEN(VLOOKUP($A102,Questions!$B:$AA,20,FALSE))=0,"",VLOOKUP($A102,Questions!$B:$AA,20,FALSE))</f>
        <v xml:space="preserve"> </v>
      </c>
      <c r="D102" s="33" t="str">
        <f>IF(LEN(VLOOKUP($A102,Questions!$B:$AA,21,FALSE))=0,"",VLOOKUP($A102,Questions!$B:$AA,21,FALSE))</f>
        <v xml:space="preserve"> </v>
      </c>
      <c r="E102" s="32" t="str">
        <f>IF(LEN(VLOOKUP($A102,Questions!$B:$AA,22,FALSE))=0,"",VLOOKUP($A102,Questions!$B:$AA,22,FALSE))</f>
        <v xml:space="preserve"> </v>
      </c>
      <c r="F102" s="31" t="str">
        <f>IF(LEN(VLOOKUP($A102,Questions!$B:$AA,23,FALSE))=0,"",VLOOKUP($A102,Questions!$B:$AA,23,FALSE))</f>
        <v xml:space="preserve"> </v>
      </c>
      <c r="G102" s="32" t="str">
        <f>IF(LEN(VLOOKUP($A102,Questions!$B:$AA,24,FALSE))=0,"",VLOOKUP($A102,Questions!$B:$AA,24,FALSE))</f>
        <v xml:space="preserve"> </v>
      </c>
      <c r="H102" s="32" t="str">
        <f>IF(LEN(VLOOKUP($A102,Questions!$B:$AA,25,FALSE))=0,"",VLOOKUP($A102,Questions!$B:$AA,25,FALSE))</f>
        <v xml:space="preserve"> </v>
      </c>
      <c r="I102" s="32" t="str">
        <f>IF(LEN(VLOOKUP($A102,Questions!$B:$AA,26,FALSE))=0,"",VLOOKUP($A102,Questions!$B:$AA,26,FALSE))</f>
        <v xml:space="preserve"> </v>
      </c>
      <c r="J102" s="32" t="str">
        <f>IF(LEN(VLOOKUP($A102,Questions!$B:$AB,27,FALSE))=0,"",VLOOKUP($A102,Questions!$B:$AB,27,FALSE))</f>
        <v xml:space="preserve"> </v>
      </c>
    </row>
    <row r="103" spans="1:259" ht="47" customHeight="1" x14ac:dyDescent="0.15">
      <c r="A103" s="12" t="s">
        <v>179</v>
      </c>
      <c r="B103" s="25" t="str">
        <f>VLOOKUP(A103,'HECVAT - Full | Vendor Response'!A$26:B$283,2,FALSE)</f>
        <v>Are there any passwords/passphrases hard coded into your systems or products?</v>
      </c>
      <c r="C103" s="31" t="str">
        <f>IF(LEN(VLOOKUP($A103,Questions!$B:$AA,20,FALSE))=0,"",VLOOKUP($A103,Questions!$B:$AA,20,FALSE))</f>
        <v xml:space="preserve"> </v>
      </c>
      <c r="D103" s="33" t="str">
        <f>IF(LEN(VLOOKUP($A103,Questions!$B:$AA,21,FALSE))=0,"",VLOOKUP($A103,Questions!$B:$AA,21,FALSE))</f>
        <v xml:space="preserve"> </v>
      </c>
      <c r="E103" s="32" t="str">
        <f>IF(LEN(VLOOKUP($A103,Questions!$B:$AA,22,FALSE))=0,"",VLOOKUP($A103,Questions!$B:$AA,22,FALSE))</f>
        <v xml:space="preserve"> </v>
      </c>
      <c r="F103" s="31" t="str">
        <f>IF(LEN(VLOOKUP($A103,Questions!$B:$AA,23,FALSE))=0,"",VLOOKUP($A103,Questions!$B:$AA,23,FALSE))</f>
        <v xml:space="preserve"> </v>
      </c>
      <c r="G103" s="31" t="str">
        <f>IF(LEN(VLOOKUP($A103,Questions!$B:$AA,24,FALSE))=0,"",VLOOKUP($A103,Questions!$B:$AA,24,FALSE))</f>
        <v xml:space="preserve"> </v>
      </c>
      <c r="H103" s="32" t="str">
        <f>IF(LEN(VLOOKUP($A103,Questions!$B:$AA,25,FALSE))=0,"",VLOOKUP($A103,Questions!$B:$AA,25,FALSE))</f>
        <v xml:space="preserve"> </v>
      </c>
      <c r="I103" s="31" t="str">
        <f>IF(LEN(VLOOKUP($A103,Questions!$B:$AA,26,FALSE))=0,"",VLOOKUP($A103,Questions!$B:$AA,26,FALSE))</f>
        <v xml:space="preserve"> </v>
      </c>
      <c r="J103" s="31" t="str">
        <f>IF(LEN(VLOOKUP($A103,Questions!$B:$AB,27,FALSE))=0,"",VLOOKUP($A103,Questions!$B:$AB,27,FALSE))</f>
        <v xml:space="preserve"> </v>
      </c>
    </row>
    <row r="104" spans="1:259" ht="48" customHeight="1" x14ac:dyDescent="0.15">
      <c r="A104" s="12" t="s">
        <v>180</v>
      </c>
      <c r="B104" s="25" t="str">
        <f>VLOOKUP(A104,'HECVAT - Full | Vendor Response'!A$26:B$283,2,FALSE)</f>
        <v>Are you storing any passwords in plaintext?</v>
      </c>
      <c r="C104" s="31" t="str">
        <f>IF(LEN(VLOOKUP($A104,Questions!$B:$AA,20,FALSE))=0,"",VLOOKUP($A104,Questions!$B:$AA,20,FALSE))</f>
        <v xml:space="preserve"> </v>
      </c>
      <c r="D104" s="33" t="str">
        <f>IF(LEN(VLOOKUP($A104,Questions!$B:$AA,21,FALSE))=0,"",VLOOKUP($A104,Questions!$B:$AA,21,FALSE))</f>
        <v xml:space="preserve"> </v>
      </c>
      <c r="E104" s="31" t="str">
        <f>IF(LEN(VLOOKUP($A104,Questions!$B:$AA,22,FALSE))=0,"",VLOOKUP($A104,Questions!$B:$AA,22,FALSE))</f>
        <v xml:space="preserve"> </v>
      </c>
      <c r="F104" s="31" t="str">
        <f>IF(LEN(VLOOKUP($A104,Questions!$B:$AA,23,FALSE))=0,"",VLOOKUP($A104,Questions!$B:$AA,23,FALSE))</f>
        <v xml:space="preserve"> </v>
      </c>
      <c r="G104" s="31" t="str">
        <f>IF(LEN(VLOOKUP($A104,Questions!$B:$AA,24,FALSE))=0,"",VLOOKUP($A104,Questions!$B:$AA,24,FALSE))</f>
        <v xml:space="preserve"> </v>
      </c>
      <c r="H104" s="31" t="str">
        <f>IF(LEN(VLOOKUP($A104,Questions!$B:$AA,25,FALSE))=0,"",VLOOKUP($A104,Questions!$B:$AA,25,FALSE))</f>
        <v xml:space="preserve"> </v>
      </c>
      <c r="I104" s="31" t="str">
        <f>IF(LEN(VLOOKUP($A104,Questions!$B:$AA,26,FALSE))=0,"",VLOOKUP($A104,Questions!$B:$AA,26,FALSE))</f>
        <v xml:space="preserve"> </v>
      </c>
      <c r="J104" s="31" t="str">
        <f>IF(LEN(VLOOKUP($A104,Questions!$B:$AB,27,FALSE))=0,"",VLOOKUP($A104,Questions!$B:$AB,27,FALSE))</f>
        <v xml:space="preserve"> </v>
      </c>
    </row>
    <row r="105" spans="1:259" ht="84" customHeight="1" x14ac:dyDescent="0.15">
      <c r="A105" s="12" t="s">
        <v>181</v>
      </c>
      <c r="B105" s="25" t="str">
        <f>VLOOKUP(A105,'HECVAT - Full | Vendor Response'!A$26:B$283,2,FALSE)</f>
        <v>Does your application support directory integration for user accounts?</v>
      </c>
      <c r="C105" s="31" t="str">
        <f>IF(LEN(VLOOKUP($A105,Questions!$B:$AA,20,FALSE))=0,"",VLOOKUP($A105,Questions!$B:$AA,20,FALSE))</f>
        <v xml:space="preserve"> </v>
      </c>
      <c r="D105" s="33" t="str">
        <f>IF(LEN(VLOOKUP($A105,Questions!$B:$AA,21,FALSE))=0,"",VLOOKUP($A105,Questions!$B:$AA,21,FALSE))</f>
        <v xml:space="preserve"> </v>
      </c>
      <c r="E105" s="31" t="str">
        <f>IF(LEN(VLOOKUP($A105,Questions!$B:$AA,22,FALSE))=0,"",VLOOKUP($A105,Questions!$B:$AA,22,FALSE))</f>
        <v xml:space="preserve"> </v>
      </c>
      <c r="F105" s="31" t="str">
        <f>IF(LEN(VLOOKUP($A105,Questions!$B:$AA,23,FALSE))=0,"",VLOOKUP($A105,Questions!$B:$AA,23,FALSE))</f>
        <v xml:space="preserve"> </v>
      </c>
      <c r="G105" s="31" t="str">
        <f>IF(LEN(VLOOKUP($A105,Questions!$B:$AA,24,FALSE))=0,"",VLOOKUP($A105,Questions!$B:$AA,24,FALSE))</f>
        <v xml:space="preserve"> </v>
      </c>
      <c r="H105" s="31" t="str">
        <f>IF(LEN(VLOOKUP($A105,Questions!$B:$AA,25,FALSE))=0,"",VLOOKUP($A105,Questions!$B:$AA,25,FALSE))</f>
        <v xml:space="preserve"> </v>
      </c>
      <c r="I105" s="31" t="str">
        <f>IF(LEN(VLOOKUP($A105,Questions!$B:$AA,26,FALSE))=0,"",VLOOKUP($A105,Questions!$B:$AA,26,FALSE))</f>
        <v xml:space="preserve"> </v>
      </c>
      <c r="J105" s="31" t="str">
        <f>IF(LEN(VLOOKUP($A105,Questions!$B:$AB,27,FALSE))=0,"",VLOOKUP($A105,Questions!$B:$AB,27,FALSE))</f>
        <v xml:space="preserve"> </v>
      </c>
    </row>
    <row r="106" spans="1:259" ht="84" customHeight="1" x14ac:dyDescent="0.15">
      <c r="A106" s="12" t="s">
        <v>182</v>
      </c>
      <c r="B106" s="25" t="str">
        <f>VLOOKUP(A106,'HECVAT - Full | Vendor Response'!A$26:B$283,2,FALSE)</f>
        <v>Are audit logs available that include AT LEAST all of the following; login, logout, actions performed, and source IP address?</v>
      </c>
      <c r="C106" s="31" t="str">
        <f>IF(LEN(VLOOKUP($A106,Questions!$B:$AA,20,FALSE))=0,"",VLOOKUP($A106,Questions!$B:$AA,20,FALSE))</f>
        <v xml:space="preserve"> </v>
      </c>
      <c r="D106" s="33" t="str">
        <f>IF(LEN(VLOOKUP($A106,Questions!$B:$AA,21,FALSE))=0,"",VLOOKUP($A106,Questions!$B:$AA,21,FALSE))</f>
        <v xml:space="preserve"> </v>
      </c>
      <c r="E106" s="31" t="str">
        <f>IF(LEN(VLOOKUP($A106,Questions!$B:$AA,22,FALSE))=0,"",VLOOKUP($A106,Questions!$B:$AA,22,FALSE))</f>
        <v xml:space="preserve"> </v>
      </c>
      <c r="F106" s="31" t="str">
        <f>IF(LEN(VLOOKUP($A106,Questions!$B:$AA,23,FALSE))=0,"",VLOOKUP($A106,Questions!$B:$AA,23,FALSE))</f>
        <v xml:space="preserve"> </v>
      </c>
      <c r="G106" s="31" t="str">
        <f>IF(LEN(VLOOKUP($A106,Questions!$B:$AA,24,FALSE))=0,"",VLOOKUP($A106,Questions!$B:$AA,24,FALSE))</f>
        <v xml:space="preserve"> </v>
      </c>
      <c r="H106" s="31" t="str">
        <f>IF(LEN(VLOOKUP($A106,Questions!$B:$AA,25,FALSE))=0,"",VLOOKUP($A106,Questions!$B:$AA,25,FALSE))</f>
        <v xml:space="preserve"> </v>
      </c>
      <c r="I106" s="31" t="str">
        <f>IF(LEN(VLOOKUP($A106,Questions!$B:$AA,26,FALSE))=0,"",VLOOKUP($A106,Questions!$B:$AA,26,FALSE))</f>
        <v xml:space="preserve"> </v>
      </c>
      <c r="J106" s="31" t="str">
        <f>IF(LEN(VLOOKUP($A106,Questions!$B:$AB,27,FALSE))=0,"",VLOOKUP($A106,Questions!$B:$AB,27,FALSE))</f>
        <v xml:space="preserve"> </v>
      </c>
    </row>
    <row r="107" spans="1:259" ht="84" customHeight="1" x14ac:dyDescent="0.15">
      <c r="A107" s="12" t="s">
        <v>2701</v>
      </c>
      <c r="B107" s="25" t="str">
        <f>VLOOKUP(A107,'HECVAT - Full | Vendor Response'!A$26:B$283,2,FALSE)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7" s="31" t="str">
        <f>IF(LEN(VLOOKUP($A107,Questions!$B:$AA,20,FALSE))=0,"",VLOOKUP($A107,Questions!$B:$AA,20,FALSE))</f>
        <v xml:space="preserve"> </v>
      </c>
      <c r="D107" s="33" t="str">
        <f>IF(LEN(VLOOKUP($A107,Questions!$B:$AA,21,FALSE))=0,"",VLOOKUP($A107,Questions!$B:$AA,21,FALSE))</f>
        <v xml:space="preserve"> </v>
      </c>
      <c r="E107" s="31" t="str">
        <f>IF(LEN(VLOOKUP($A107,Questions!$B:$AA,22,FALSE))=0,"",VLOOKUP($A107,Questions!$B:$AA,22,FALSE))</f>
        <v xml:space="preserve"> </v>
      </c>
      <c r="F107" s="31" t="str">
        <f>IF(LEN(VLOOKUP($A107,Questions!$B:$AA,23,FALSE))=0,"",VLOOKUP($A107,Questions!$B:$AA,23,FALSE))</f>
        <v xml:space="preserve"> </v>
      </c>
      <c r="G107" s="31" t="str">
        <f>IF(LEN(VLOOKUP($A107,Questions!$B:$AA,24,FALSE))=0,"",VLOOKUP($A107,Questions!$B:$AA,24,FALSE))</f>
        <v xml:space="preserve"> </v>
      </c>
      <c r="H107" s="31" t="str">
        <f>IF(LEN(VLOOKUP($A107,Questions!$B:$AA,25,FALSE))=0,"",VLOOKUP($A107,Questions!$B:$AA,25,FALSE))</f>
        <v xml:space="preserve"> </v>
      </c>
      <c r="I107" s="31" t="str">
        <f>IF(LEN(VLOOKUP($A107,Questions!$B:$AA,26,FALSE))=0,"",VLOOKUP($A107,Questions!$B:$AA,26,FALSE))</f>
        <v xml:space="preserve"> </v>
      </c>
      <c r="J107" s="31" t="str">
        <f>IF(LEN(VLOOKUP($A107,Questions!$B:$AB,27,FALSE))=0,"",VLOOKUP($A107,Questions!$B:$AB,27,FALSE))</f>
        <v xml:space="preserve"> </v>
      </c>
    </row>
    <row r="108" spans="1:259" ht="64.25" customHeight="1" x14ac:dyDescent="0.15">
      <c r="A108" s="12" t="s">
        <v>2702</v>
      </c>
      <c r="B108" s="25" t="str">
        <f>VLOOKUP(A108,'HECVAT - Full | Vendor Response'!A$26:B$283,2,FALSE)</f>
        <v>Describe or provide a reference to the retention period for those logs, how logs are protected, and whether they are accessible to the customer (and if so, how).</v>
      </c>
      <c r="C108" s="31" t="str">
        <f>IF(LEN(VLOOKUP($A108,Questions!$B:$AA,20,FALSE))=0,"",VLOOKUP($A108,Questions!$B:$AA,20,FALSE))</f>
        <v xml:space="preserve"> </v>
      </c>
      <c r="D108" s="33" t="str">
        <f>IF(LEN(VLOOKUP($A108,Questions!$B:$AA,21,FALSE))=0,"",VLOOKUP($A108,Questions!$B:$AA,21,FALSE))</f>
        <v xml:space="preserve"> </v>
      </c>
      <c r="E108" s="31" t="str">
        <f>IF(LEN(VLOOKUP($A108,Questions!$B:$AA,22,FALSE))=0,"",VLOOKUP($A108,Questions!$B:$AA,22,FALSE))</f>
        <v xml:space="preserve"> </v>
      </c>
      <c r="F108" s="31" t="str">
        <f>IF(LEN(VLOOKUP($A108,Questions!$B:$AA,23,FALSE))=0,"",VLOOKUP($A108,Questions!$B:$AA,23,FALSE))</f>
        <v xml:space="preserve"> </v>
      </c>
      <c r="G108" s="31" t="str">
        <f>IF(LEN(VLOOKUP($A108,Questions!$B:$AA,24,FALSE))=0,"",VLOOKUP($A108,Questions!$B:$AA,24,FALSE))</f>
        <v xml:space="preserve"> </v>
      </c>
      <c r="H108" s="31" t="str">
        <f>IF(LEN(VLOOKUP($A108,Questions!$B:$AA,25,FALSE))=0,"",VLOOKUP($A108,Questions!$B:$AA,25,FALSE))</f>
        <v xml:space="preserve"> </v>
      </c>
      <c r="I108" s="31" t="str">
        <f>IF(LEN(VLOOKUP($A108,Questions!$B:$AA,26,FALSE))=0,"",VLOOKUP($A108,Questions!$B:$AA,26,FALSE))</f>
        <v xml:space="preserve"> </v>
      </c>
      <c r="J108" s="31" t="str">
        <f>IF(LEN(VLOOKUP($A108,Questions!$B:$AB,27,FALSE))=0,"",VLOOKUP($A108,Questions!$B:$AB,27,FALSE))</f>
        <v xml:space="preserve"> </v>
      </c>
    </row>
    <row r="109" spans="1:259" s="29" customFormat="1" ht="36" customHeight="1" x14ac:dyDescent="0.15">
      <c r="A109" s="288" t="str">
        <f>IF(OR($C$27="No",$C$30="Yes"),"BCP - Optional based on QUALIFIER response.","Business Continuity Plan")</f>
        <v>Business Continuity Plan</v>
      </c>
      <c r="B109" s="288"/>
      <c r="C109" s="20" t="str">
        <f>C$22</f>
        <v>CIS Critical Security Controls v6.1</v>
      </c>
      <c r="D109" s="20" t="str">
        <f t="shared" ref="D109:J109" si="7">D$22</f>
        <v>HIPAA</v>
      </c>
      <c r="E109" s="20" t="str">
        <f t="shared" si="7"/>
        <v>ISO 27002:27013</v>
      </c>
      <c r="F109" s="20" t="str">
        <f t="shared" si="7"/>
        <v>NIST Cybersecurity Framework</v>
      </c>
      <c r="G109" s="20" t="str">
        <f t="shared" si="7"/>
        <v>NIST SP 800-171r1</v>
      </c>
      <c r="H109" s="20" t="str">
        <f t="shared" si="7"/>
        <v>NIST SP 800-53r4</v>
      </c>
      <c r="I109" s="20" t="str">
        <f t="shared" si="7"/>
        <v>PCI DSS</v>
      </c>
      <c r="J109" s="20" t="str">
        <f t="shared" si="7"/>
        <v>Trusted CI</v>
      </c>
      <c r="K109" s="28"/>
      <c r="L109" s="28"/>
      <c r="M109" s="28"/>
      <c r="N109" s="28"/>
      <c r="O109" s="28"/>
      <c r="P109" s="28"/>
      <c r="Q109" s="28"/>
      <c r="R109" s="28"/>
      <c r="S109" s="28"/>
      <c r="T109" s="28"/>
      <c r="U109" s="28"/>
      <c r="V109" s="28"/>
      <c r="W109" s="28"/>
      <c r="X109" s="28"/>
      <c r="Y109" s="28"/>
      <c r="Z109" s="28"/>
      <c r="AA109" s="28"/>
      <c r="AB109" s="28"/>
      <c r="AC109" s="28"/>
      <c r="AD109" s="28"/>
      <c r="AE109" s="28"/>
      <c r="AF109" s="28"/>
      <c r="AG109" s="28"/>
      <c r="AH109" s="28"/>
      <c r="AI109" s="28"/>
      <c r="AJ109" s="28"/>
      <c r="AK109" s="28"/>
      <c r="AL109" s="28"/>
      <c r="AM109" s="28"/>
      <c r="AN109" s="28"/>
      <c r="AO109" s="28"/>
      <c r="AP109" s="28"/>
      <c r="AQ109" s="28"/>
      <c r="AR109" s="28"/>
      <c r="AS109" s="28"/>
      <c r="AT109" s="28"/>
      <c r="AU109" s="28"/>
      <c r="AV109" s="28"/>
      <c r="AW109" s="28"/>
      <c r="AX109" s="28"/>
      <c r="AY109" s="28"/>
      <c r="AZ109" s="28"/>
      <c r="BA109" s="28"/>
      <c r="BB109" s="28"/>
      <c r="BC109" s="28"/>
      <c r="BD109" s="28"/>
      <c r="BE109" s="28"/>
      <c r="BF109" s="28"/>
      <c r="BG109" s="28"/>
      <c r="BH109" s="28"/>
      <c r="BI109" s="28"/>
      <c r="BJ109" s="28"/>
      <c r="BK109" s="28"/>
      <c r="BL109" s="28"/>
      <c r="BM109" s="28"/>
      <c r="BN109" s="28"/>
      <c r="BO109" s="28"/>
      <c r="BP109" s="28"/>
      <c r="BQ109" s="28"/>
      <c r="BR109" s="28"/>
      <c r="BS109" s="28"/>
      <c r="BT109" s="28"/>
      <c r="BU109" s="28"/>
      <c r="BV109" s="28"/>
      <c r="BW109" s="28"/>
      <c r="BX109" s="28"/>
      <c r="BY109" s="28"/>
      <c r="BZ109" s="28"/>
      <c r="CA109" s="28"/>
      <c r="CB109" s="28"/>
      <c r="CC109" s="28"/>
      <c r="CD109" s="28"/>
      <c r="CE109" s="28"/>
      <c r="CF109" s="28"/>
      <c r="CG109" s="28"/>
      <c r="CH109" s="28"/>
      <c r="CI109" s="28"/>
      <c r="CJ109" s="28"/>
      <c r="CK109" s="28"/>
      <c r="CL109" s="28"/>
      <c r="CM109" s="28"/>
      <c r="CN109" s="28"/>
      <c r="CO109" s="28"/>
      <c r="CP109" s="28"/>
      <c r="CQ109" s="28"/>
      <c r="CR109" s="28"/>
      <c r="CS109" s="28"/>
      <c r="CT109" s="28"/>
      <c r="CU109" s="28"/>
      <c r="CV109" s="28"/>
      <c r="CW109" s="28"/>
      <c r="CX109" s="28"/>
      <c r="CY109" s="28"/>
      <c r="CZ109" s="28"/>
      <c r="DA109" s="28"/>
      <c r="DB109" s="28"/>
      <c r="DC109" s="28"/>
      <c r="DD109" s="28"/>
      <c r="DE109" s="28"/>
      <c r="DF109" s="28"/>
      <c r="DG109" s="28"/>
      <c r="DH109" s="28"/>
      <c r="DI109" s="28"/>
      <c r="DJ109" s="28"/>
      <c r="DK109" s="28"/>
      <c r="DL109" s="28"/>
      <c r="DM109" s="28"/>
      <c r="DN109" s="28"/>
      <c r="DO109" s="28"/>
      <c r="DP109" s="28"/>
      <c r="DQ109" s="28"/>
      <c r="DR109" s="28"/>
      <c r="DS109" s="28"/>
      <c r="DT109" s="28"/>
      <c r="DU109" s="28"/>
      <c r="DV109" s="28"/>
      <c r="DW109" s="28"/>
      <c r="DX109" s="28"/>
      <c r="DY109" s="28"/>
      <c r="DZ109" s="28"/>
      <c r="EA109" s="28"/>
      <c r="EB109" s="28"/>
      <c r="EC109" s="28"/>
      <c r="ED109" s="28"/>
      <c r="EE109" s="28"/>
      <c r="EF109" s="28"/>
      <c r="EG109" s="28"/>
      <c r="EH109" s="28"/>
      <c r="EI109" s="28"/>
      <c r="EJ109" s="28"/>
      <c r="EK109" s="28"/>
      <c r="EL109" s="28"/>
      <c r="EM109" s="28"/>
      <c r="EN109" s="28"/>
      <c r="EO109" s="28"/>
      <c r="EP109" s="28"/>
      <c r="EQ109" s="28"/>
      <c r="ER109" s="28"/>
      <c r="ES109" s="28"/>
      <c r="ET109" s="28"/>
      <c r="EU109" s="28"/>
      <c r="EV109" s="28"/>
      <c r="EW109" s="28"/>
      <c r="EX109" s="28"/>
      <c r="EY109" s="28"/>
      <c r="EZ109" s="28"/>
      <c r="FA109" s="28"/>
      <c r="FB109" s="28"/>
      <c r="FC109" s="28"/>
      <c r="FD109" s="28"/>
      <c r="FE109" s="28"/>
      <c r="FF109" s="28"/>
      <c r="FG109" s="28"/>
      <c r="FH109" s="28"/>
      <c r="FI109" s="28"/>
      <c r="FJ109" s="28"/>
      <c r="FK109" s="28"/>
      <c r="FL109" s="28"/>
      <c r="FM109" s="28"/>
      <c r="FN109" s="28"/>
      <c r="FO109" s="28"/>
      <c r="FP109" s="28"/>
      <c r="FQ109" s="28"/>
      <c r="FR109" s="28"/>
      <c r="FS109" s="28"/>
      <c r="FT109" s="28"/>
      <c r="FU109" s="28"/>
      <c r="FV109" s="28"/>
      <c r="FW109" s="28"/>
      <c r="FX109" s="28"/>
      <c r="FY109" s="28"/>
      <c r="FZ109" s="28"/>
      <c r="GA109" s="28"/>
      <c r="GB109" s="28"/>
      <c r="GC109" s="28"/>
      <c r="GD109" s="28"/>
      <c r="GE109" s="28"/>
      <c r="GF109" s="28"/>
      <c r="GG109" s="28"/>
      <c r="GH109" s="28"/>
      <c r="GI109" s="28"/>
      <c r="GJ109" s="28"/>
      <c r="GK109" s="28"/>
      <c r="GL109" s="28"/>
      <c r="GM109" s="28"/>
      <c r="GN109" s="28"/>
      <c r="GO109" s="28"/>
      <c r="GP109" s="28"/>
      <c r="GQ109" s="28"/>
      <c r="GR109" s="28"/>
      <c r="GS109" s="28"/>
      <c r="GT109" s="28"/>
      <c r="GU109" s="28"/>
      <c r="GV109" s="28"/>
      <c r="GW109" s="28"/>
      <c r="GX109" s="28"/>
      <c r="GY109" s="28"/>
      <c r="GZ109" s="28"/>
      <c r="HA109" s="28"/>
      <c r="HB109" s="28"/>
      <c r="HC109" s="28"/>
      <c r="HD109" s="28"/>
      <c r="HE109" s="28"/>
      <c r="HF109" s="28"/>
      <c r="HG109" s="28"/>
      <c r="HH109" s="28"/>
      <c r="HI109" s="28"/>
      <c r="HJ109" s="28"/>
      <c r="HK109" s="28"/>
      <c r="HL109" s="28"/>
      <c r="HM109" s="28"/>
      <c r="HN109" s="28"/>
      <c r="HO109" s="28"/>
      <c r="HP109" s="28"/>
      <c r="HQ109" s="28"/>
      <c r="HR109" s="28"/>
      <c r="HS109" s="28"/>
      <c r="HT109" s="28"/>
      <c r="HU109" s="28"/>
      <c r="HV109" s="28"/>
      <c r="HW109" s="28"/>
      <c r="HX109" s="28"/>
      <c r="HY109" s="28"/>
      <c r="HZ109" s="28"/>
      <c r="IA109" s="28"/>
      <c r="IB109" s="28"/>
      <c r="IC109" s="28"/>
      <c r="ID109" s="28"/>
      <c r="IE109" s="28"/>
      <c r="IF109" s="28"/>
      <c r="IG109" s="28"/>
      <c r="IH109" s="28"/>
      <c r="II109" s="28"/>
      <c r="IJ109" s="28"/>
      <c r="IK109" s="28"/>
      <c r="IL109" s="28"/>
      <c r="IM109" s="28"/>
      <c r="IN109" s="28"/>
      <c r="IO109" s="28"/>
      <c r="IP109" s="28"/>
      <c r="IQ109" s="28"/>
      <c r="IR109" s="28"/>
      <c r="IS109" s="28"/>
      <c r="IT109" s="28"/>
      <c r="IU109" s="28"/>
      <c r="IV109" s="28"/>
      <c r="IW109" s="28"/>
      <c r="IX109" s="28"/>
      <c r="IY109" s="28"/>
    </row>
    <row r="110" spans="1:259" ht="48" customHeight="1" x14ac:dyDescent="0.15">
      <c r="A110" s="12" t="s">
        <v>165</v>
      </c>
      <c r="B110" s="25" t="str">
        <f>VLOOKUP(A110,'HECVAT - Full | Vendor Response'!A$26:B$283,2,FALSE)</f>
        <v>Is an owner assigned who is responsible for the maintenance and review of the Business Continuity Plan?</v>
      </c>
      <c r="C110" s="31" t="str">
        <f>IF(LEN(VLOOKUP($A110,Questions!$B:$AA,20,FALSE))=0,"",VLOOKUP($A110,Questions!$B:$AA,20,FALSE))</f>
        <v xml:space="preserve"> </v>
      </c>
      <c r="D110" s="33" t="str">
        <f>IF(LEN(VLOOKUP($A110,Questions!$B:$AA,21,FALSE))=0,"",VLOOKUP($A110,Questions!$B:$AA,21,FALSE))</f>
        <v xml:space="preserve"> </v>
      </c>
      <c r="E110" s="31" t="str">
        <f>IF(LEN(VLOOKUP($A110,Questions!$B:$AA,22,FALSE))=0,"",VLOOKUP($A110,Questions!$B:$AA,22,FALSE))</f>
        <v xml:space="preserve"> </v>
      </c>
      <c r="F110" s="31" t="str">
        <f>IF(LEN(VLOOKUP($A110,Questions!$B:$AA,23,FALSE))=0,"",VLOOKUP($A110,Questions!$B:$AA,23,FALSE))</f>
        <v xml:space="preserve"> </v>
      </c>
      <c r="G110" s="31" t="str">
        <f>IF(LEN(VLOOKUP($A110,Questions!$B:$AA,24,FALSE))=0,"",VLOOKUP($A110,Questions!$B:$AA,24,FALSE))</f>
        <v xml:space="preserve"> </v>
      </c>
      <c r="H110" s="31" t="str">
        <f>IF(LEN(VLOOKUP($A110,Questions!$B:$AA,25,FALSE))=0,"",VLOOKUP($A110,Questions!$B:$AA,25,FALSE))</f>
        <v xml:space="preserve"> </v>
      </c>
      <c r="I110" s="32" t="str">
        <f>IF(LEN(VLOOKUP($A110,Questions!$B:$AA,26,FALSE))=0,"",VLOOKUP($A110,Questions!$B:$AA,26,FALSE))</f>
        <v xml:space="preserve"> </v>
      </c>
      <c r="J110" s="32" t="str">
        <f>IF(LEN(VLOOKUP($A110,Questions!$B:$AB,27,FALSE))=0,"",VLOOKUP($A110,Questions!$B:$AB,27,FALSE))</f>
        <v xml:space="preserve"> </v>
      </c>
    </row>
    <row r="111" spans="1:259" ht="47" customHeight="1" x14ac:dyDescent="0.15">
      <c r="A111" s="12" t="s">
        <v>183</v>
      </c>
      <c r="B111" s="25" t="str">
        <f>VLOOKUP(A111,'HECVAT - Full | Vendor Response'!A$26:B$283,2,FALSE)</f>
        <v>Is there a defined problem/issue escalation plan in your BCP for impacted clients?</v>
      </c>
      <c r="C111" s="31" t="str">
        <f>IF(LEN(VLOOKUP($A111,Questions!$B:$AA,20,FALSE))=0,"",VLOOKUP($A111,Questions!$B:$AA,20,FALSE))</f>
        <v xml:space="preserve"> </v>
      </c>
      <c r="D111" s="33" t="str">
        <f>IF(LEN(VLOOKUP($A111,Questions!$B:$AA,21,FALSE))=0,"",VLOOKUP($A111,Questions!$B:$AA,21,FALSE))</f>
        <v xml:space="preserve"> </v>
      </c>
      <c r="E111" s="32" t="str">
        <f>IF(LEN(VLOOKUP($A111,Questions!$B:$AA,22,FALSE))=0,"",VLOOKUP($A111,Questions!$B:$AA,22,FALSE))</f>
        <v xml:space="preserve"> </v>
      </c>
      <c r="F111" s="31" t="str">
        <f>IF(LEN(VLOOKUP($A111,Questions!$B:$AA,23,FALSE))=0,"",VLOOKUP($A111,Questions!$B:$AA,23,FALSE))</f>
        <v xml:space="preserve"> </v>
      </c>
      <c r="G111" s="31" t="str">
        <f>IF(LEN(VLOOKUP($A111,Questions!$B:$AA,24,FALSE))=0,"",VLOOKUP($A111,Questions!$B:$AA,24,FALSE))</f>
        <v xml:space="preserve"> </v>
      </c>
      <c r="H111" s="31" t="str">
        <f>IF(LEN(VLOOKUP($A111,Questions!$B:$AA,25,FALSE))=0,"",VLOOKUP($A111,Questions!$B:$AA,25,FALSE))</f>
        <v xml:space="preserve"> </v>
      </c>
      <c r="I111" s="32" t="str">
        <f>IF(LEN(VLOOKUP($A111,Questions!$B:$AA,26,FALSE))=0,"",VLOOKUP($A111,Questions!$B:$AA,26,FALSE))</f>
        <v xml:space="preserve"> </v>
      </c>
      <c r="J111" s="32" t="str">
        <f>IF(LEN(VLOOKUP($A111,Questions!$B:$AB,27,FALSE))=0,"",VLOOKUP($A111,Questions!$B:$AB,27,FALSE))</f>
        <v xml:space="preserve"> </v>
      </c>
    </row>
    <row r="112" spans="1:259" ht="47" customHeight="1" x14ac:dyDescent="0.15">
      <c r="A112" s="12" t="s">
        <v>184</v>
      </c>
      <c r="B112" s="25" t="str">
        <f>VLOOKUP(A112,'HECVAT - Full | Vendor Response'!A$26:B$283,2,FALSE)</f>
        <v>Is there a documented communication plan in your BCP for impacted clients?</v>
      </c>
      <c r="C112" s="31" t="str">
        <f>IF(LEN(VLOOKUP($A112,Questions!$B:$AA,20,FALSE))=0,"",VLOOKUP($A112,Questions!$B:$AA,20,FALSE))</f>
        <v xml:space="preserve"> </v>
      </c>
      <c r="D112" s="33" t="str">
        <f>IF(LEN(VLOOKUP($A112,Questions!$B:$AA,21,FALSE))=0,"",VLOOKUP($A112,Questions!$B:$AA,21,FALSE))</f>
        <v xml:space="preserve"> </v>
      </c>
      <c r="E112" s="31" t="str">
        <f>IF(LEN(VLOOKUP($A112,Questions!$B:$AA,22,FALSE))=0,"",VLOOKUP($A112,Questions!$B:$AA,22,FALSE))</f>
        <v xml:space="preserve"> </v>
      </c>
      <c r="F112" s="31" t="str">
        <f>IF(LEN(VLOOKUP($A112,Questions!$B:$AA,23,FALSE))=0,"",VLOOKUP($A112,Questions!$B:$AA,23,FALSE))</f>
        <v xml:space="preserve"> </v>
      </c>
      <c r="G112" s="31" t="str">
        <f>IF(LEN(VLOOKUP($A112,Questions!$B:$AA,24,FALSE))=0,"",VLOOKUP($A112,Questions!$B:$AA,24,FALSE))</f>
        <v xml:space="preserve"> </v>
      </c>
      <c r="H112" s="31" t="str">
        <f>IF(LEN(VLOOKUP($A112,Questions!$B:$AA,25,FALSE))=0,"",VLOOKUP($A112,Questions!$B:$AA,25,FALSE))</f>
        <v xml:space="preserve"> </v>
      </c>
      <c r="I112" s="32" t="str">
        <f>IF(LEN(VLOOKUP($A112,Questions!$B:$AA,26,FALSE))=0,"",VLOOKUP($A112,Questions!$B:$AA,26,FALSE))</f>
        <v xml:space="preserve"> </v>
      </c>
      <c r="J112" s="32" t="str">
        <f>IF(LEN(VLOOKUP($A112,Questions!$B:$AB,27,FALSE))=0,"",VLOOKUP($A112,Questions!$B:$AB,27,FALSE))</f>
        <v xml:space="preserve"> </v>
      </c>
    </row>
    <row r="113" spans="1:10" ht="47" customHeight="1" x14ac:dyDescent="0.15">
      <c r="A113" s="12" t="s">
        <v>185</v>
      </c>
      <c r="B113" s="25" t="str">
        <f>VLOOKUP(A113,'HECVAT - Full | Vendor Response'!A$26:B$283,2,FALSE)</f>
        <v>Are all components of the BCP reviewed at least annually and updated as needed to reflect change?</v>
      </c>
      <c r="C113" s="31" t="str">
        <f>IF(LEN(VLOOKUP($A113,Questions!$B:$AA,20,FALSE))=0,"",VLOOKUP($A113,Questions!$B:$AA,20,FALSE))</f>
        <v xml:space="preserve"> </v>
      </c>
      <c r="D113" s="33" t="str">
        <f>IF(LEN(VLOOKUP($A113,Questions!$B:$AA,21,FALSE))=0,"",VLOOKUP($A113,Questions!$B:$AA,21,FALSE))</f>
        <v xml:space="preserve"> </v>
      </c>
      <c r="E113" s="31" t="str">
        <f>IF(LEN(VLOOKUP($A113,Questions!$B:$AA,22,FALSE))=0,"",VLOOKUP($A113,Questions!$B:$AA,22,FALSE))</f>
        <v xml:space="preserve"> </v>
      </c>
      <c r="F113" s="31" t="str">
        <f>IF(LEN(VLOOKUP($A113,Questions!$B:$AA,23,FALSE))=0,"",VLOOKUP($A113,Questions!$B:$AA,23,FALSE))</f>
        <v xml:space="preserve"> </v>
      </c>
      <c r="G113" s="31" t="str">
        <f>IF(LEN(VLOOKUP($A113,Questions!$B:$AA,24,FALSE))=0,"",VLOOKUP($A113,Questions!$B:$AA,24,FALSE))</f>
        <v xml:space="preserve"> </v>
      </c>
      <c r="H113" s="31" t="str">
        <f>IF(LEN(VLOOKUP($A113,Questions!$B:$AA,25,FALSE))=0,"",VLOOKUP($A113,Questions!$B:$AA,25,FALSE))</f>
        <v xml:space="preserve"> </v>
      </c>
      <c r="I113" s="32" t="str">
        <f>IF(LEN(VLOOKUP($A113,Questions!$B:$AA,26,FALSE))=0,"",VLOOKUP($A113,Questions!$B:$AA,26,FALSE))</f>
        <v xml:space="preserve"> </v>
      </c>
      <c r="J113" s="32" t="str">
        <f>IF(LEN(VLOOKUP($A113,Questions!$B:$AB,27,FALSE))=0,"",VLOOKUP($A113,Questions!$B:$AB,27,FALSE))</f>
        <v xml:space="preserve"> </v>
      </c>
    </row>
    <row r="114" spans="1:10" ht="47" customHeight="1" x14ac:dyDescent="0.15">
      <c r="A114" s="12" t="s">
        <v>186</v>
      </c>
      <c r="B114" s="25" t="str">
        <f>VLOOKUP(A114,'HECVAT - Full | Vendor Response'!A$26:B$283,2,FALSE)</f>
        <v>Are specific crisis management roles and responsibilities defined and documented?</v>
      </c>
      <c r="C114" s="31" t="str">
        <f>IF(LEN(VLOOKUP($A114,Questions!$B:$AA,20,FALSE))=0,"",VLOOKUP($A114,Questions!$B:$AA,20,FALSE))</f>
        <v xml:space="preserve"> </v>
      </c>
      <c r="D114" s="33" t="str">
        <f>IF(LEN(VLOOKUP($A114,Questions!$B:$AA,21,FALSE))=0,"",VLOOKUP($A114,Questions!$B:$AA,21,FALSE))</f>
        <v xml:space="preserve"> </v>
      </c>
      <c r="E114" s="31" t="str">
        <f>IF(LEN(VLOOKUP($A114,Questions!$B:$AA,22,FALSE))=0,"",VLOOKUP($A114,Questions!$B:$AA,22,FALSE))</f>
        <v xml:space="preserve"> </v>
      </c>
      <c r="F114" s="31" t="str">
        <f>IF(LEN(VLOOKUP($A114,Questions!$B:$AA,23,FALSE))=0,"",VLOOKUP($A114,Questions!$B:$AA,23,FALSE))</f>
        <v xml:space="preserve"> </v>
      </c>
      <c r="G114" s="31" t="str">
        <f>IF(LEN(VLOOKUP($A114,Questions!$B:$AA,24,FALSE))=0,"",VLOOKUP($A114,Questions!$B:$AA,24,FALSE))</f>
        <v xml:space="preserve"> </v>
      </c>
      <c r="H114" s="31" t="str">
        <f>IF(LEN(VLOOKUP($A114,Questions!$B:$AA,25,FALSE))=0,"",VLOOKUP($A114,Questions!$B:$AA,25,FALSE))</f>
        <v xml:space="preserve"> </v>
      </c>
      <c r="I114" s="32" t="str">
        <f>IF(LEN(VLOOKUP($A114,Questions!$B:$AA,26,FALSE))=0,"",VLOOKUP($A114,Questions!$B:$AA,26,FALSE))</f>
        <v xml:space="preserve"> </v>
      </c>
      <c r="J114" s="32" t="str">
        <f>IF(LEN(VLOOKUP($A114,Questions!$B:$AB,27,FALSE))=0,"",VLOOKUP($A114,Questions!$B:$AB,27,FALSE))</f>
        <v xml:space="preserve"> </v>
      </c>
    </row>
    <row r="115" spans="1:10" ht="48" customHeight="1" x14ac:dyDescent="0.15">
      <c r="A115" s="12" t="s">
        <v>187</v>
      </c>
      <c r="B115" s="25" t="str">
        <f>VLOOKUP(A115,'HECVAT - Full | Vendor Response'!A$26:B$283,2,FALSE)</f>
        <v>Does your organization conduct training and awareness activities to validate its employees understanding of their roles and responsibilities during a crisis?</v>
      </c>
      <c r="C115" s="31" t="str">
        <f>IF(LEN(VLOOKUP($A115,Questions!$B:$AA,20,FALSE))=0,"",VLOOKUP($A115,Questions!$B:$AA,20,FALSE))</f>
        <v xml:space="preserve"> </v>
      </c>
      <c r="D115" s="33" t="str">
        <f>IF(LEN(VLOOKUP($A115,Questions!$B:$AA,21,FALSE))=0,"",VLOOKUP($A115,Questions!$B:$AA,21,FALSE))</f>
        <v xml:space="preserve"> </v>
      </c>
      <c r="E115" s="31" t="str">
        <f>IF(LEN(VLOOKUP($A115,Questions!$B:$AA,22,FALSE))=0,"",VLOOKUP($A115,Questions!$B:$AA,22,FALSE))</f>
        <v xml:space="preserve"> </v>
      </c>
      <c r="F115" s="31" t="str">
        <f>IF(LEN(VLOOKUP($A115,Questions!$B:$AA,23,FALSE))=0,"",VLOOKUP($A115,Questions!$B:$AA,23,FALSE))</f>
        <v xml:space="preserve"> </v>
      </c>
      <c r="G115" s="31" t="str">
        <f>IF(LEN(VLOOKUP($A115,Questions!$B:$AA,24,FALSE))=0,"",VLOOKUP($A115,Questions!$B:$AA,24,FALSE))</f>
        <v xml:space="preserve"> </v>
      </c>
      <c r="H115" s="31" t="str">
        <f>IF(LEN(VLOOKUP($A115,Questions!$B:$AA,25,FALSE))=0,"",VLOOKUP($A115,Questions!$B:$AA,25,FALSE))</f>
        <v xml:space="preserve"> </v>
      </c>
      <c r="I115" s="32" t="str">
        <f>IF(LEN(VLOOKUP($A115,Questions!$B:$AA,26,FALSE))=0,"",VLOOKUP($A115,Questions!$B:$AA,26,FALSE))</f>
        <v xml:space="preserve"> </v>
      </c>
      <c r="J115" s="32" t="str">
        <f>IF(LEN(VLOOKUP($A115,Questions!$B:$AB,27,FALSE))=0,"",VLOOKUP($A115,Questions!$B:$AB,27,FALSE))</f>
        <v xml:space="preserve"> </v>
      </c>
    </row>
    <row r="116" spans="1:10" ht="48" customHeight="1" x14ac:dyDescent="0.15">
      <c r="A116" s="12" t="s">
        <v>188</v>
      </c>
      <c r="B116" s="25" t="str">
        <f>VLOOKUP(A116,'HECVAT - Full | Vendor Response'!A$26:B$283,2,FALSE)</f>
        <v>Does your organization have an alternative business site or a contracted Business Recovery provider?</v>
      </c>
      <c r="C116" s="31" t="str">
        <f>IF(LEN(VLOOKUP($A116,Questions!$B:$AA,20,FALSE))=0,"",VLOOKUP($A116,Questions!$B:$AA,20,FALSE))</f>
        <v xml:space="preserve"> </v>
      </c>
      <c r="D116" s="33" t="str">
        <f>IF(LEN(VLOOKUP($A116,Questions!$B:$AA,21,FALSE))=0,"",VLOOKUP($A116,Questions!$B:$AA,21,FALSE))</f>
        <v xml:space="preserve"> </v>
      </c>
      <c r="E116" s="31" t="str">
        <f>IF(LEN(VLOOKUP($A116,Questions!$B:$AA,22,FALSE))=0,"",VLOOKUP($A116,Questions!$B:$AA,22,FALSE))</f>
        <v xml:space="preserve"> </v>
      </c>
      <c r="F116" s="31" t="str">
        <f>IF(LEN(VLOOKUP($A116,Questions!$B:$AA,23,FALSE))=0,"",VLOOKUP($A116,Questions!$B:$AA,23,FALSE))</f>
        <v xml:space="preserve"> </v>
      </c>
      <c r="G116" s="31" t="str">
        <f>IF(LEN(VLOOKUP($A116,Questions!$B:$AA,24,FALSE))=0,"",VLOOKUP($A116,Questions!$B:$AA,24,FALSE))</f>
        <v xml:space="preserve"> </v>
      </c>
      <c r="H116" s="31" t="str">
        <f>IF(LEN(VLOOKUP($A116,Questions!$B:$AA,25,FALSE))=0,"",VLOOKUP($A116,Questions!$B:$AA,25,FALSE))</f>
        <v xml:space="preserve"> </v>
      </c>
      <c r="I116" s="32" t="str">
        <f>IF(LEN(VLOOKUP($A116,Questions!$B:$AA,26,FALSE))=0,"",VLOOKUP($A116,Questions!$B:$AA,26,FALSE))</f>
        <v xml:space="preserve"> </v>
      </c>
      <c r="J116" s="32" t="str">
        <f>IF(LEN(VLOOKUP($A116,Questions!$B:$AB,27,FALSE))=0,"",VLOOKUP($A116,Questions!$B:$AB,27,FALSE))</f>
        <v xml:space="preserve"> </v>
      </c>
    </row>
    <row r="117" spans="1:10" ht="47" customHeight="1" x14ac:dyDescent="0.15">
      <c r="A117" s="12" t="s">
        <v>189</v>
      </c>
      <c r="B117" s="25" t="str">
        <f>VLOOKUP(A117,'HECVAT - Full | Vendor Response'!A$26:B$283,2,FALSE)</f>
        <v>Does your organization conduct an annual test of relocating to an alternate site for business recovery purposes?</v>
      </c>
      <c r="C117" s="31" t="str">
        <f>IF(LEN(VLOOKUP($A117,Questions!$B:$AA,20,FALSE))=0,"",VLOOKUP($A117,Questions!$B:$AA,20,FALSE))</f>
        <v xml:space="preserve"> </v>
      </c>
      <c r="D117" s="33" t="str">
        <f>IF(LEN(VLOOKUP($A117,Questions!$B:$AA,21,FALSE))=0,"",VLOOKUP($A117,Questions!$B:$AA,21,FALSE))</f>
        <v xml:space="preserve"> </v>
      </c>
      <c r="E117" s="31" t="str">
        <f>IF(LEN(VLOOKUP($A117,Questions!$B:$AA,22,FALSE))=0,"",VLOOKUP($A117,Questions!$B:$AA,22,FALSE))</f>
        <v xml:space="preserve"> </v>
      </c>
      <c r="F117" s="31" t="str">
        <f>IF(LEN(VLOOKUP($A117,Questions!$B:$AA,23,FALSE))=0,"",VLOOKUP($A117,Questions!$B:$AA,23,FALSE))</f>
        <v xml:space="preserve"> </v>
      </c>
      <c r="G117" s="31" t="str">
        <f>IF(LEN(VLOOKUP($A117,Questions!$B:$AA,24,FALSE))=0,"",VLOOKUP($A117,Questions!$B:$AA,24,FALSE))</f>
        <v xml:space="preserve"> </v>
      </c>
      <c r="H117" s="31" t="str">
        <f>IF(LEN(VLOOKUP($A117,Questions!$B:$AA,25,FALSE))=0,"",VLOOKUP($A117,Questions!$B:$AA,25,FALSE))</f>
        <v xml:space="preserve"> </v>
      </c>
      <c r="I117" s="31" t="str">
        <f>IF(LEN(VLOOKUP($A117,Questions!$B:$AA,26,FALSE))=0,"",VLOOKUP($A117,Questions!$B:$AA,26,FALSE))</f>
        <v xml:space="preserve"> </v>
      </c>
      <c r="J117" s="31" t="str">
        <f>IF(LEN(VLOOKUP($A117,Questions!$B:$AB,27,FALSE))=0,"",VLOOKUP($A117,Questions!$B:$AB,27,FALSE))</f>
        <v xml:space="preserve"> </v>
      </c>
    </row>
    <row r="118" spans="1:10" ht="47" customHeight="1" x14ac:dyDescent="0.15">
      <c r="A118" s="12" t="s">
        <v>190</v>
      </c>
      <c r="B118" s="25" t="str">
        <f>VLOOKUP(A118,'HECVAT - Full | Vendor Response'!A$26:B$283,2,FALSE)</f>
        <v>Is this product a core service of your organization, and as such, the top priority during business continuity planning?</v>
      </c>
      <c r="C118" s="31" t="str">
        <f>IF(LEN(VLOOKUP($A118,Questions!$B:$AA,20,FALSE))=0,"",VLOOKUP($A118,Questions!$B:$AA,20,FALSE))</f>
        <v xml:space="preserve"> </v>
      </c>
      <c r="D118" s="33" t="str">
        <f>IF(LEN(VLOOKUP($A118,Questions!$B:$AA,21,FALSE))=0,"",VLOOKUP($A118,Questions!$B:$AA,21,FALSE))</f>
        <v xml:space="preserve"> </v>
      </c>
      <c r="E118" s="31" t="str">
        <f>IF(LEN(VLOOKUP($A118,Questions!$B:$AA,22,FALSE))=0,"",VLOOKUP($A118,Questions!$B:$AA,22,FALSE))</f>
        <v xml:space="preserve"> </v>
      </c>
      <c r="F118" s="31" t="str">
        <f>IF(LEN(VLOOKUP($A118,Questions!$B:$AA,23,FALSE))=0,"",VLOOKUP($A118,Questions!$B:$AA,23,FALSE))</f>
        <v xml:space="preserve"> </v>
      </c>
      <c r="G118" s="32" t="str">
        <f>IF(LEN(VLOOKUP($A118,Questions!$B:$AA,24,FALSE))=0,"",VLOOKUP($A118,Questions!$B:$AA,24,FALSE))</f>
        <v xml:space="preserve"> </v>
      </c>
      <c r="H118" s="31" t="str">
        <f>IF(LEN(VLOOKUP($A118,Questions!$B:$AA,25,FALSE))=0,"",VLOOKUP($A118,Questions!$B:$AA,25,FALSE))</f>
        <v xml:space="preserve"> </v>
      </c>
      <c r="I118" s="31" t="str">
        <f>IF(LEN(VLOOKUP($A118,Questions!$B:$AA,26,FALSE))=0,"",VLOOKUP($A118,Questions!$B:$AA,26,FALSE))</f>
        <v xml:space="preserve"> </v>
      </c>
      <c r="J118" s="31" t="str">
        <f>IF(LEN(VLOOKUP($A118,Questions!$B:$AB,27,FALSE))=0,"",VLOOKUP($A118,Questions!$B:$AB,27,FALSE))</f>
        <v xml:space="preserve"> </v>
      </c>
    </row>
    <row r="119" spans="1:10" ht="47" customHeight="1" x14ac:dyDescent="0.15">
      <c r="A119" s="12" t="s">
        <v>191</v>
      </c>
      <c r="B119" s="25" t="str">
        <f>VLOOKUP(A119,'HECVAT - Full | Vendor Response'!A$26:B$283,2,FALSE)</f>
        <v>Are all services that support your product fully redundant?</v>
      </c>
      <c r="C119" s="31" t="str">
        <f>IF(LEN(VLOOKUP($A119,Questions!$B:$AA,20,FALSE))=0,"",VLOOKUP($A119,Questions!$B:$AA,20,FALSE))</f>
        <v xml:space="preserve"> </v>
      </c>
      <c r="D119" s="33" t="str">
        <f>IF(LEN(VLOOKUP($A119,Questions!$B:$AA,21,FALSE))=0,"",VLOOKUP($A119,Questions!$B:$AA,21,FALSE))</f>
        <v xml:space="preserve"> </v>
      </c>
      <c r="E119" s="31" t="str">
        <f>IF(LEN(VLOOKUP($A119,Questions!$B:$AA,22,FALSE))=0,"",VLOOKUP($A119,Questions!$B:$AA,22,FALSE))</f>
        <v xml:space="preserve"> </v>
      </c>
      <c r="F119" s="31" t="str">
        <f>IF(LEN(VLOOKUP($A119,Questions!$B:$AA,23,FALSE))=0,"",VLOOKUP($A119,Questions!$B:$AA,23,FALSE))</f>
        <v xml:space="preserve"> </v>
      </c>
      <c r="G119" s="32" t="str">
        <f>IF(LEN(VLOOKUP($A119,Questions!$B:$AA,24,FALSE))=0,"",VLOOKUP($A119,Questions!$B:$AA,24,FALSE))</f>
        <v xml:space="preserve"> </v>
      </c>
      <c r="H119" s="31" t="str">
        <f>IF(LEN(VLOOKUP($A119,Questions!$B:$AA,25,FALSE))=0,"",VLOOKUP($A119,Questions!$B:$AA,25,FALSE))</f>
        <v xml:space="preserve"> </v>
      </c>
      <c r="I119" s="31" t="str">
        <f>IF(LEN(VLOOKUP($A119,Questions!$B:$AA,26,FALSE))=0,"",VLOOKUP($A119,Questions!$B:$AA,26,FALSE))</f>
        <v xml:space="preserve"> </v>
      </c>
      <c r="J119" s="31" t="str">
        <f>IF(LEN(VLOOKUP($A119,Questions!$B:$AB,27,FALSE))=0,"",VLOOKUP($A119,Questions!$B:$AB,27,FALSE))</f>
        <v xml:space="preserve"> </v>
      </c>
    </row>
    <row r="120" spans="1:10" ht="36" customHeight="1" x14ac:dyDescent="0.15">
      <c r="A120" s="288" t="str">
        <f>IF($C$30="","Change Management",IF($C$30="Yes","Change Management - Optional based on QUALIFIER response.","Change Management"))</f>
        <v>Change Management</v>
      </c>
      <c r="B120" s="288"/>
      <c r="C120" s="20" t="str">
        <f>C$22</f>
        <v>CIS Critical Security Controls v6.1</v>
      </c>
      <c r="D120" s="20" t="str">
        <f t="shared" ref="D120:J120" si="8">D$22</f>
        <v>HIPAA</v>
      </c>
      <c r="E120" s="20" t="str">
        <f t="shared" si="8"/>
        <v>ISO 27002:27013</v>
      </c>
      <c r="F120" s="20" t="str">
        <f t="shared" si="8"/>
        <v>NIST Cybersecurity Framework</v>
      </c>
      <c r="G120" s="20" t="str">
        <f t="shared" si="8"/>
        <v>NIST SP 800-171r1</v>
      </c>
      <c r="H120" s="20" t="str">
        <f t="shared" si="8"/>
        <v>NIST SP 800-53r4</v>
      </c>
      <c r="I120" s="20" t="str">
        <f t="shared" si="8"/>
        <v>PCI DSS</v>
      </c>
      <c r="J120" s="20" t="str">
        <f t="shared" si="8"/>
        <v>Trusted CI</v>
      </c>
    </row>
    <row r="121" spans="1:10" ht="48" customHeight="1" x14ac:dyDescent="0.15">
      <c r="A121" s="12" t="s">
        <v>192</v>
      </c>
      <c r="B121" s="25" t="str">
        <f>VLOOKUP(A121,'HECVAT - Full | Vendor Response'!A$26:B$283,2,FALSE)</f>
        <v>Does your Change Management process minimally include authorization, impact analysis, testing, and validation before moving changes to production?</v>
      </c>
      <c r="C121" s="31" t="str">
        <f>IF(LEN(VLOOKUP($A121,Questions!$B:$AA,20,FALSE))=0,"",VLOOKUP($A121,Questions!$B:$AA,20,FALSE))</f>
        <v xml:space="preserve"> </v>
      </c>
      <c r="D121" s="33" t="str">
        <f>IF(LEN(VLOOKUP($A121,Questions!$B:$AA,21,FALSE))=0,"",VLOOKUP($A121,Questions!$B:$AA,21,FALSE))</f>
        <v xml:space="preserve"> </v>
      </c>
      <c r="E121" s="31" t="str">
        <f>IF(LEN(VLOOKUP($A121,Questions!$B:$AA,22,FALSE))=0,"",VLOOKUP($A121,Questions!$B:$AA,22,FALSE))</f>
        <v xml:space="preserve"> </v>
      </c>
      <c r="F121" s="31" t="str">
        <f>IF(LEN(VLOOKUP($A121,Questions!$B:$AA,23,FALSE))=0,"",VLOOKUP($A121,Questions!$B:$AA,23,FALSE))</f>
        <v xml:space="preserve"> </v>
      </c>
      <c r="G121" s="31" t="str">
        <f>IF(LEN(VLOOKUP($A121,Questions!$B:$AA,24,FALSE))=0,"",VLOOKUP($A121,Questions!$B:$AA,24,FALSE))</f>
        <v xml:space="preserve"> </v>
      </c>
      <c r="H121" s="31" t="str">
        <f>IF(LEN(VLOOKUP($A121,Questions!$B:$AA,25,FALSE))=0,"",VLOOKUP($A121,Questions!$B:$AA,25,FALSE))</f>
        <v xml:space="preserve"> </v>
      </c>
      <c r="I121" s="31" t="str">
        <f>IF(LEN(VLOOKUP($A121,Questions!$B:$AA,26,FALSE))=0,"",VLOOKUP($A121,Questions!$B:$AA,26,FALSE))</f>
        <v xml:space="preserve"> </v>
      </c>
      <c r="J121" s="31" t="str">
        <f>IF(LEN(VLOOKUP($A121,Questions!$B:$AB,27,FALSE))=0,"",VLOOKUP($A121,Questions!$B:$AB,27,FALSE))</f>
        <v xml:space="preserve"> </v>
      </c>
    </row>
    <row r="122" spans="1:10" ht="80" customHeight="1" x14ac:dyDescent="0.15">
      <c r="A122" s="12" t="s">
        <v>193</v>
      </c>
      <c r="B122" s="25" t="str">
        <f>VLOOKUP(A122,'HECVAT - Full | Vendor Response'!A$26:B$283,2,FALSE)</f>
        <v>Does your Change Management process also verify that all required third party libraries and dependencies are still supported with each major change?</v>
      </c>
      <c r="C122" s="31" t="str">
        <f>IF(LEN(VLOOKUP($A122,Questions!$B:$AA,20,FALSE))=0,"",VLOOKUP($A122,Questions!$B:$AA,20,FALSE))</f>
        <v xml:space="preserve"> </v>
      </c>
      <c r="D122" s="33" t="str">
        <f>IF(LEN(VLOOKUP($A122,Questions!$B:$AA,21,FALSE))=0,"",VLOOKUP($A122,Questions!$B:$AA,21,FALSE))</f>
        <v xml:space="preserve"> </v>
      </c>
      <c r="E122" s="31" t="str">
        <f>IF(LEN(VLOOKUP($A122,Questions!$B:$AA,22,FALSE))=0,"",VLOOKUP($A122,Questions!$B:$AA,22,FALSE))</f>
        <v xml:space="preserve"> </v>
      </c>
      <c r="F122" s="31" t="str">
        <f>IF(LEN(VLOOKUP($A122,Questions!$B:$AA,23,FALSE))=0,"",VLOOKUP($A122,Questions!$B:$AA,23,FALSE))</f>
        <v xml:space="preserve"> </v>
      </c>
      <c r="G122" s="31" t="str">
        <f>IF(LEN(VLOOKUP($A122,Questions!$B:$AA,24,FALSE))=0,"",VLOOKUP($A122,Questions!$B:$AA,24,FALSE))</f>
        <v xml:space="preserve"> </v>
      </c>
      <c r="H122" s="31" t="str">
        <f>IF(LEN(VLOOKUP($A122,Questions!$B:$AA,25,FALSE))=0,"",VLOOKUP($A122,Questions!$B:$AA,25,FALSE))</f>
        <v xml:space="preserve"> </v>
      </c>
      <c r="I122" s="31" t="str">
        <f>IF(LEN(VLOOKUP($A122,Questions!$B:$AA,26,FALSE))=0,"",VLOOKUP($A122,Questions!$B:$AA,26,FALSE))</f>
        <v xml:space="preserve"> </v>
      </c>
      <c r="J122" s="31" t="str">
        <f>IF(LEN(VLOOKUP($A122,Questions!$B:$AB,27,FALSE))=0,"",VLOOKUP($A122,Questions!$B:$AB,27,FALSE))</f>
        <v xml:space="preserve"> </v>
      </c>
    </row>
    <row r="123" spans="1:10" ht="64.25" customHeight="1" x14ac:dyDescent="0.15">
      <c r="A123" s="12" t="s">
        <v>194</v>
      </c>
      <c r="B123" s="25" t="str">
        <f>VLOOKUP(A123,'HECVAT - Full | Vendor Response'!A$26:B$283,2,FALSE)</f>
        <v>Will the institution be notified of major changes to your environment that could impact the institution's security posture?</v>
      </c>
      <c r="C123" s="31" t="str">
        <f>IF(LEN(VLOOKUP($A123,Questions!$B:$AA,20,FALSE))=0,"",VLOOKUP($A123,Questions!$B:$AA,20,FALSE))</f>
        <v xml:space="preserve"> </v>
      </c>
      <c r="D123" s="33" t="str">
        <f>IF(LEN(VLOOKUP($A123,Questions!$B:$AA,21,FALSE))=0,"",VLOOKUP($A123,Questions!$B:$AA,21,FALSE))</f>
        <v xml:space="preserve"> </v>
      </c>
      <c r="E123" s="31" t="str">
        <f>IF(LEN(VLOOKUP($A123,Questions!$B:$AA,22,FALSE))=0,"",VLOOKUP($A123,Questions!$B:$AA,22,FALSE))</f>
        <v xml:space="preserve"> </v>
      </c>
      <c r="F123" s="32" t="str">
        <f>IF(LEN(VLOOKUP($A123,Questions!$B:$AA,23,FALSE))=0,"",VLOOKUP($A123,Questions!$B:$AA,23,FALSE))</f>
        <v xml:space="preserve"> </v>
      </c>
      <c r="G123" s="32" t="str">
        <f>IF(LEN(VLOOKUP($A123,Questions!$B:$AA,24,FALSE))=0,"",VLOOKUP($A123,Questions!$B:$AA,24,FALSE))</f>
        <v xml:space="preserve"> </v>
      </c>
      <c r="H123" s="31" t="str">
        <f>IF(LEN(VLOOKUP($A123,Questions!$B:$AA,25,FALSE))=0,"",VLOOKUP($A123,Questions!$B:$AA,25,FALSE))</f>
        <v xml:space="preserve"> </v>
      </c>
      <c r="I123" s="31" t="str">
        <f>IF(LEN(VLOOKUP($A123,Questions!$B:$AA,26,FALSE))=0,"",VLOOKUP($A123,Questions!$B:$AA,26,FALSE))</f>
        <v xml:space="preserve"> </v>
      </c>
      <c r="J123" s="31" t="str">
        <f>IF(LEN(VLOOKUP($A123,Questions!$B:$AB,27,FALSE))=0,"",VLOOKUP($A123,Questions!$B:$AB,27,FALSE))</f>
        <v xml:space="preserve"> </v>
      </c>
    </row>
    <row r="124" spans="1:10" ht="64.25" customHeight="1" x14ac:dyDescent="0.15">
      <c r="A124" s="12" t="s">
        <v>195</v>
      </c>
      <c r="B124" s="25" t="str">
        <f>VLOOKUP(A124,'HECVAT - Full | Vendor Response'!A$26:B$283,2,FALSE)</f>
        <v>Do clients have the option to not participate in or postpone an upgrade to a new release?</v>
      </c>
      <c r="C124" s="31" t="str">
        <f>IF(LEN(VLOOKUP($A124,Questions!$B:$AA,20,FALSE))=0,"",VLOOKUP($A124,Questions!$B:$AA,20,FALSE))</f>
        <v xml:space="preserve"> </v>
      </c>
      <c r="D124" s="137" t="str">
        <f>IF(LEN(VLOOKUP($A124,Questions!$B:$AA,21,FALSE))=0,"",VLOOKUP($A124,Questions!$B:$AA,21,FALSE))</f>
        <v xml:space="preserve"> </v>
      </c>
      <c r="E124" s="32" t="str">
        <f>IF(LEN(VLOOKUP($A124,Questions!$B:$AA,22,FALSE))=0,"",VLOOKUP($A124,Questions!$B:$AA,22,FALSE))</f>
        <v xml:space="preserve"> </v>
      </c>
      <c r="F124" s="32" t="str">
        <f>IF(LEN(VLOOKUP($A124,Questions!$B:$AA,23,FALSE))=0,"",VLOOKUP($A124,Questions!$B:$AA,23,FALSE))</f>
        <v xml:space="preserve"> </v>
      </c>
      <c r="G124" s="32" t="str">
        <f>IF(LEN(VLOOKUP($A124,Questions!$B:$AA,24,FALSE))=0,"",VLOOKUP($A124,Questions!$B:$AA,24,FALSE))</f>
        <v xml:space="preserve"> </v>
      </c>
      <c r="H124" s="31" t="str">
        <f>IF(LEN(VLOOKUP($A124,Questions!$B:$AA,25,FALSE))=0,"",VLOOKUP($A124,Questions!$B:$AA,25,FALSE))</f>
        <v xml:space="preserve"> </v>
      </c>
      <c r="I124" s="31" t="str">
        <f>IF(LEN(VLOOKUP($A124,Questions!$B:$AA,26,FALSE))=0,"",VLOOKUP($A124,Questions!$B:$AA,26,FALSE))</f>
        <v xml:space="preserve"> </v>
      </c>
      <c r="J124" s="31" t="str">
        <f>IF(LEN(VLOOKUP($A124,Questions!$B:$AB,27,FALSE))=0,"",VLOOKUP($A124,Questions!$B:$AB,27,FALSE))</f>
        <v xml:space="preserve"> </v>
      </c>
    </row>
    <row r="125" spans="1:10" ht="64.25" customHeight="1" x14ac:dyDescent="0.15">
      <c r="A125" s="12" t="s">
        <v>196</v>
      </c>
      <c r="B125" s="25" t="str">
        <f>VLOOKUP(A125,'HECVAT - Full | Vendor Response'!A$26:B$283,2,FALSE)</f>
        <v>Do you have a fully implemented solution support strategy that defines how many concurrent versions you support?</v>
      </c>
      <c r="C125" s="31" t="str">
        <f>IF(LEN(VLOOKUP($A125,Questions!$B:$AA,20,FALSE))=0,"",VLOOKUP($A125,Questions!$B:$AA,20,FALSE))</f>
        <v xml:space="preserve"> </v>
      </c>
      <c r="D125" s="33" t="str">
        <f>IF(LEN(VLOOKUP($A125,Questions!$B:$AA,21,FALSE))=0,"",VLOOKUP($A125,Questions!$B:$AA,21,FALSE))</f>
        <v xml:space="preserve"> </v>
      </c>
      <c r="E125" s="32" t="str">
        <f>IF(LEN(VLOOKUP($A125,Questions!$B:$AA,22,FALSE))=0,"",VLOOKUP($A125,Questions!$B:$AA,22,FALSE))</f>
        <v xml:space="preserve"> </v>
      </c>
      <c r="F125" s="32" t="str">
        <f>IF(LEN(VLOOKUP($A125,Questions!$B:$AA,23,FALSE))=0,"",VLOOKUP($A125,Questions!$B:$AA,23,FALSE))</f>
        <v xml:space="preserve"> </v>
      </c>
      <c r="G125" s="32" t="str">
        <f>IF(LEN(VLOOKUP($A125,Questions!$B:$AA,24,FALSE))=0,"",VLOOKUP($A125,Questions!$B:$AA,24,FALSE))</f>
        <v xml:space="preserve"> </v>
      </c>
      <c r="H125" s="31" t="str">
        <f>IF(LEN(VLOOKUP($A125,Questions!$B:$AA,25,FALSE))=0,"",VLOOKUP($A125,Questions!$B:$AA,25,FALSE))</f>
        <v xml:space="preserve"> </v>
      </c>
      <c r="I125" s="31" t="str">
        <f>IF(LEN(VLOOKUP($A125,Questions!$B:$AA,26,FALSE))=0,"",VLOOKUP($A125,Questions!$B:$AA,26,FALSE))</f>
        <v xml:space="preserve"> </v>
      </c>
      <c r="J125" s="31" t="str">
        <f>IF(LEN(VLOOKUP($A125,Questions!$B:$AB,27,FALSE))=0,"",VLOOKUP($A125,Questions!$B:$AB,27,FALSE))</f>
        <v xml:space="preserve"> </v>
      </c>
    </row>
    <row r="126" spans="1:10" ht="64.25" customHeight="1" x14ac:dyDescent="0.15">
      <c r="A126" s="12" t="s">
        <v>197</v>
      </c>
      <c r="B126" s="25" t="str">
        <f>VLOOKUP(A126,'HECVAT - Full | Vendor Response'!A$26:B$283,2,FALSE)</f>
        <v>Does the system support client customizations from one release to another?</v>
      </c>
      <c r="C126" s="31" t="str">
        <f>IF(LEN(VLOOKUP($A126,Questions!$B:$AA,20,FALSE))=0,"",VLOOKUP($A126,Questions!$B:$AA,20,FALSE))</f>
        <v xml:space="preserve"> </v>
      </c>
      <c r="D126" s="33" t="str">
        <f>IF(LEN(VLOOKUP($A126,Questions!$B:$AA,21,FALSE))=0,"",VLOOKUP($A126,Questions!$B:$AA,21,FALSE))</f>
        <v xml:space="preserve"> </v>
      </c>
      <c r="E126" s="32" t="str">
        <f>IF(LEN(VLOOKUP($A126,Questions!$B:$AA,22,FALSE))=0,"",VLOOKUP($A126,Questions!$B:$AA,22,FALSE))</f>
        <v xml:space="preserve"> </v>
      </c>
      <c r="F126" s="32" t="str">
        <f>IF(LEN(VLOOKUP($A126,Questions!$B:$AA,23,FALSE))=0,"",VLOOKUP($A126,Questions!$B:$AA,23,FALSE))</f>
        <v xml:space="preserve"> </v>
      </c>
      <c r="G126" s="32" t="str">
        <f>IF(LEN(VLOOKUP($A126,Questions!$B:$AA,24,FALSE))=0,"",VLOOKUP($A126,Questions!$B:$AA,24,FALSE))</f>
        <v xml:space="preserve"> </v>
      </c>
      <c r="H126" s="31" t="str">
        <f>IF(LEN(VLOOKUP($A126,Questions!$B:$AA,25,FALSE))=0,"",VLOOKUP($A126,Questions!$B:$AA,25,FALSE))</f>
        <v xml:space="preserve"> </v>
      </c>
      <c r="I126" s="32" t="str">
        <f>IF(LEN(VLOOKUP($A126,Questions!$B:$AA,26,FALSE))=0,"",VLOOKUP($A126,Questions!$B:$AA,26,FALSE))</f>
        <v xml:space="preserve"> </v>
      </c>
      <c r="J126" s="32" t="str">
        <f>IF(LEN(VLOOKUP($A126,Questions!$B:$AB,27,FALSE))=0,"",VLOOKUP($A126,Questions!$B:$AB,27,FALSE))</f>
        <v xml:space="preserve"> </v>
      </c>
    </row>
    <row r="127" spans="1:10" ht="64.25" customHeight="1" x14ac:dyDescent="0.15">
      <c r="A127" s="12" t="s">
        <v>198</v>
      </c>
      <c r="B127" s="25" t="str">
        <f>VLOOKUP(A127,'HECVAT - Full | Vendor Response'!A$26:B$283,2,FALSE)</f>
        <v>Do you have a release schedule for product updates?</v>
      </c>
      <c r="C127" s="31" t="str">
        <f>IF(LEN(VLOOKUP($A127,Questions!$B:$AA,20,FALSE))=0,"",VLOOKUP($A127,Questions!$B:$AA,20,FALSE))</f>
        <v xml:space="preserve"> </v>
      </c>
      <c r="D127" s="33" t="str">
        <f>IF(LEN(VLOOKUP($A127,Questions!$B:$AA,21,FALSE))=0,"",VLOOKUP($A127,Questions!$B:$AA,21,FALSE))</f>
        <v xml:space="preserve"> </v>
      </c>
      <c r="E127" s="32" t="str">
        <f>IF(LEN(VLOOKUP($A127,Questions!$B:$AA,22,FALSE))=0,"",VLOOKUP($A127,Questions!$B:$AA,22,FALSE))</f>
        <v xml:space="preserve"> </v>
      </c>
      <c r="F127" s="32" t="str">
        <f>IF(LEN(VLOOKUP($A127,Questions!$B:$AA,23,FALSE))=0,"",VLOOKUP($A127,Questions!$B:$AA,23,FALSE))</f>
        <v xml:space="preserve"> </v>
      </c>
      <c r="G127" s="32" t="str">
        <f>IF(LEN(VLOOKUP($A127,Questions!$B:$AA,24,FALSE))=0,"",VLOOKUP($A127,Questions!$B:$AA,24,FALSE))</f>
        <v xml:space="preserve"> </v>
      </c>
      <c r="H127" s="31" t="str">
        <f>IF(LEN(VLOOKUP($A127,Questions!$B:$AA,25,FALSE))=0,"",VLOOKUP($A127,Questions!$B:$AA,25,FALSE))</f>
        <v xml:space="preserve"> </v>
      </c>
      <c r="I127" s="32" t="str">
        <f>IF(LEN(VLOOKUP($A127,Questions!$B:$AA,26,FALSE))=0,"",VLOOKUP($A127,Questions!$B:$AA,26,FALSE))</f>
        <v xml:space="preserve"> </v>
      </c>
      <c r="J127" s="32" t="str">
        <f>IF(LEN(VLOOKUP($A127,Questions!$B:$AB,27,FALSE))=0,"",VLOOKUP($A127,Questions!$B:$AB,27,FALSE))</f>
        <v xml:space="preserve"> </v>
      </c>
    </row>
    <row r="128" spans="1:10" ht="64.25" customHeight="1" x14ac:dyDescent="0.15">
      <c r="A128" s="12" t="s">
        <v>199</v>
      </c>
      <c r="B128" s="25" t="str">
        <f>VLOOKUP(A128,'HECVAT - Full | Vendor Response'!A$26:B$283,2,FALSE)</f>
        <v>Do you have a technology roadmap, for at least the next 2 years, for enhancements and bug fixes for the product/service being assessed?</v>
      </c>
      <c r="C128" s="31" t="str">
        <f>IF(LEN(VLOOKUP($A128,Questions!$B:$AA,20,FALSE))=0,"",VLOOKUP($A128,Questions!$B:$AA,20,FALSE))</f>
        <v xml:space="preserve"> </v>
      </c>
      <c r="D128" s="33" t="str">
        <f>IF(LEN(VLOOKUP($A128,Questions!$B:$AA,21,FALSE))=0,"",VLOOKUP($A128,Questions!$B:$AA,21,FALSE))</f>
        <v xml:space="preserve"> </v>
      </c>
      <c r="E128" s="31" t="str">
        <f>IF(LEN(VLOOKUP($A128,Questions!$B:$AA,22,FALSE))=0,"",VLOOKUP($A128,Questions!$B:$AA,22,FALSE))</f>
        <v xml:space="preserve"> </v>
      </c>
      <c r="F128" s="31" t="str">
        <f>IF(LEN(VLOOKUP($A128,Questions!$B:$AA,23,FALSE))=0,"",VLOOKUP($A128,Questions!$B:$AA,23,FALSE))</f>
        <v xml:space="preserve"> </v>
      </c>
      <c r="G128" s="31" t="str">
        <f>IF(LEN(VLOOKUP($A128,Questions!$B:$AA,24,FALSE))=0,"",VLOOKUP($A128,Questions!$B:$AA,24,FALSE))</f>
        <v xml:space="preserve"> </v>
      </c>
      <c r="H128" s="31" t="str">
        <f>IF(LEN(VLOOKUP($A128,Questions!$B:$AA,25,FALSE))=0,"",VLOOKUP($A128,Questions!$B:$AA,25,FALSE))</f>
        <v xml:space="preserve"> </v>
      </c>
      <c r="I128" s="31" t="str">
        <f>IF(LEN(VLOOKUP($A128,Questions!$B:$AA,26,FALSE))=0,"",VLOOKUP($A128,Questions!$B:$AA,26,FALSE))</f>
        <v xml:space="preserve"> </v>
      </c>
      <c r="J128" s="31" t="str">
        <f>IF(LEN(VLOOKUP($A128,Questions!$B:$AB,27,FALSE))=0,"",VLOOKUP($A128,Questions!$B:$AB,27,FALSE))</f>
        <v xml:space="preserve"> </v>
      </c>
    </row>
    <row r="129" spans="1:259" ht="64.25" customHeight="1" x14ac:dyDescent="0.15">
      <c r="A129" s="12" t="s">
        <v>200</v>
      </c>
      <c r="B129" s="25" t="str">
        <f>VLOOKUP(A129,'HECVAT - Full | Vendor Response'!A$26:B$283,2,FALSE)</f>
        <v>Is Institution involvement (i.e. technically or organizationally) required during product updates?</v>
      </c>
      <c r="C129" s="31" t="str">
        <f>IF(LEN(VLOOKUP($A129,Questions!$B:$AA,20,FALSE))=0,"",VLOOKUP($A129,Questions!$B:$AA,20,FALSE))</f>
        <v xml:space="preserve"> </v>
      </c>
      <c r="D129" s="33" t="str">
        <f>IF(LEN(VLOOKUP($A129,Questions!$B:$AA,21,FALSE))=0,"",VLOOKUP($A129,Questions!$B:$AA,21,FALSE))</f>
        <v xml:space="preserve"> </v>
      </c>
      <c r="E129" s="32" t="str">
        <f>IF(LEN(VLOOKUP($A129,Questions!$B:$AA,22,FALSE))=0,"",VLOOKUP($A129,Questions!$B:$AA,22,FALSE))</f>
        <v xml:space="preserve"> </v>
      </c>
      <c r="F129" s="32" t="str">
        <f>IF(LEN(VLOOKUP($A129,Questions!$B:$AA,23,FALSE))=0,"",VLOOKUP($A129,Questions!$B:$AA,23,FALSE))</f>
        <v xml:space="preserve"> </v>
      </c>
      <c r="G129" s="31" t="str">
        <f>IF(LEN(VLOOKUP($A129,Questions!$B:$AA,24,FALSE))=0,"",VLOOKUP($A129,Questions!$B:$AA,24,FALSE))</f>
        <v xml:space="preserve"> </v>
      </c>
      <c r="H129" s="31" t="str">
        <f>IF(LEN(VLOOKUP($A129,Questions!$B:$AA,25,FALSE))=0,"",VLOOKUP($A129,Questions!$B:$AA,25,FALSE))</f>
        <v xml:space="preserve"> </v>
      </c>
      <c r="I129" s="32" t="str">
        <f>IF(LEN(VLOOKUP($A129,Questions!$B:$AA,26,FALSE))=0,"",VLOOKUP($A129,Questions!$B:$AA,26,FALSE))</f>
        <v xml:space="preserve"> </v>
      </c>
      <c r="J129" s="32" t="str">
        <f>IF(LEN(VLOOKUP($A129,Questions!$B:$AB,27,FALSE))=0,"",VLOOKUP($A129,Questions!$B:$AB,27,FALSE))</f>
        <v xml:space="preserve"> </v>
      </c>
    </row>
    <row r="130" spans="1:259" ht="64.25" customHeight="1" x14ac:dyDescent="0.15">
      <c r="A130" s="12" t="s">
        <v>201</v>
      </c>
      <c r="B130" s="25" t="str">
        <f>VLOOKUP(A130,'HECVAT - Full | Vendor Response'!A$26:B$283,2,FALSE)</f>
        <v>Do you have policy and procedure, currently implemented, managing how critical patches are applied to all systems and applications?</v>
      </c>
      <c r="C130" s="31" t="str">
        <f>IF(LEN(VLOOKUP($A130,Questions!$B:$AA,20,FALSE))=0,"",VLOOKUP($A130,Questions!$B:$AA,20,FALSE))</f>
        <v xml:space="preserve"> </v>
      </c>
      <c r="D130" s="33" t="str">
        <f>IF(LEN(VLOOKUP($A130,Questions!$B:$AA,21,FALSE))=0,"",VLOOKUP($A130,Questions!$B:$AA,21,FALSE))</f>
        <v xml:space="preserve"> </v>
      </c>
      <c r="E130" s="32" t="str">
        <f>IF(LEN(VLOOKUP($A130,Questions!$B:$AA,22,FALSE))=0,"",VLOOKUP($A130,Questions!$B:$AA,22,FALSE))</f>
        <v xml:space="preserve"> </v>
      </c>
      <c r="F130" s="32" t="str">
        <f>IF(LEN(VLOOKUP($A130,Questions!$B:$AA,23,FALSE))=0,"",VLOOKUP($A130,Questions!$B:$AA,23,FALSE))</f>
        <v xml:space="preserve"> </v>
      </c>
      <c r="G130" s="32" t="str">
        <f>IF(LEN(VLOOKUP($A130,Questions!$B:$AA,24,FALSE))=0,"",VLOOKUP($A130,Questions!$B:$AA,24,FALSE))</f>
        <v xml:space="preserve"> </v>
      </c>
      <c r="H130" s="31" t="str">
        <f>IF(LEN(VLOOKUP($A130,Questions!$B:$AA,25,FALSE))=0,"",VLOOKUP($A130,Questions!$B:$AA,25,FALSE))</f>
        <v xml:space="preserve"> </v>
      </c>
      <c r="I130" s="32" t="str">
        <f>IF(LEN(VLOOKUP($A130,Questions!$B:$AA,26,FALSE))=0,"",VLOOKUP($A130,Questions!$B:$AA,26,FALSE))</f>
        <v xml:space="preserve"> </v>
      </c>
      <c r="J130" s="32" t="str">
        <f>IF(LEN(VLOOKUP($A130,Questions!$B:$AB,27,FALSE))=0,"",VLOOKUP($A130,Questions!$B:$AB,27,FALSE))</f>
        <v xml:space="preserve"> </v>
      </c>
    </row>
    <row r="131" spans="1:259" ht="64.25" customHeight="1" x14ac:dyDescent="0.15">
      <c r="A131" s="12" t="s">
        <v>202</v>
      </c>
      <c r="B131" s="25" t="str">
        <f>VLOOKUP(A131,'HECVAT - Full | Vendor Response'!A$26:B$283,2,FALSE)</f>
        <v>Do you have policy and procedure, currently implemented, guiding how security risks are mitigated until patches can be applied?</v>
      </c>
      <c r="C131" s="32" t="str">
        <f>IF(LEN(VLOOKUP($A131,Questions!$B:$AA,20,FALSE))=0,"",VLOOKUP($A131,Questions!$B:$AA,20,FALSE))</f>
        <v xml:space="preserve"> </v>
      </c>
      <c r="D131" s="33" t="str">
        <f>IF(LEN(VLOOKUP($A131,Questions!$B:$AA,21,FALSE))=0,"",VLOOKUP($A131,Questions!$B:$AA,21,FALSE))</f>
        <v xml:space="preserve"> </v>
      </c>
      <c r="E131" s="32" t="str">
        <f>IF(LEN(VLOOKUP($A131,Questions!$B:$AA,22,FALSE))=0,"",VLOOKUP($A131,Questions!$B:$AA,22,FALSE))</f>
        <v xml:space="preserve"> </v>
      </c>
      <c r="F131" s="32" t="str">
        <f>IF(LEN(VLOOKUP($A131,Questions!$B:$AA,23,FALSE))=0,"",VLOOKUP($A131,Questions!$B:$AA,23,FALSE))</f>
        <v xml:space="preserve"> </v>
      </c>
      <c r="G131" s="32" t="str">
        <f>IF(LEN(VLOOKUP($A131,Questions!$B:$AA,24,FALSE))=0,"",VLOOKUP($A131,Questions!$B:$AA,24,FALSE))</f>
        <v xml:space="preserve"> </v>
      </c>
      <c r="H131" s="31" t="str">
        <f>IF(LEN(VLOOKUP($A131,Questions!$B:$AA,25,FALSE))=0,"",VLOOKUP($A131,Questions!$B:$AA,25,FALSE))</f>
        <v xml:space="preserve"> </v>
      </c>
      <c r="I131" s="32" t="str">
        <f>IF(LEN(VLOOKUP($A131,Questions!$B:$AA,26,FALSE))=0,"",VLOOKUP($A131,Questions!$B:$AA,26,FALSE))</f>
        <v xml:space="preserve"> </v>
      </c>
      <c r="J131" s="32" t="str">
        <f>IF(LEN(VLOOKUP($A131,Questions!$B:$AB,27,FALSE))=0,"",VLOOKUP($A131,Questions!$B:$AB,27,FALSE))</f>
        <v xml:space="preserve"> </v>
      </c>
    </row>
    <row r="132" spans="1:259" ht="64.25" customHeight="1" x14ac:dyDescent="0.15">
      <c r="A132" s="12" t="s">
        <v>203</v>
      </c>
      <c r="B132" s="25" t="str">
        <f>VLOOKUP(A132,'HECVAT - Full | Vendor Response'!A$26:B$283,2,FALSE)</f>
        <v>Are upgrades or system changes installed during off-peak hours or in a manner that does not impact the customer?</v>
      </c>
      <c r="C132" s="31" t="str">
        <f>IF(LEN(VLOOKUP($A132,Questions!$B:$AA,20,FALSE))=0,"",VLOOKUP($A132,Questions!$B:$AA,20,FALSE))</f>
        <v xml:space="preserve"> </v>
      </c>
      <c r="D132" s="33" t="str">
        <f>IF(LEN(VLOOKUP($A132,Questions!$B:$AA,21,FALSE))=0,"",VLOOKUP($A132,Questions!$B:$AA,21,FALSE))</f>
        <v xml:space="preserve"> </v>
      </c>
      <c r="E132" s="31" t="str">
        <f>IF(LEN(VLOOKUP($A132,Questions!$B:$AA,22,FALSE))=0,"",VLOOKUP($A132,Questions!$B:$AA,22,FALSE))</f>
        <v xml:space="preserve"> </v>
      </c>
      <c r="F132" s="32" t="str">
        <f>IF(LEN(VLOOKUP($A132,Questions!$B:$AA,23,FALSE))=0,"",VLOOKUP($A132,Questions!$B:$AA,23,FALSE))</f>
        <v xml:space="preserve"> </v>
      </c>
      <c r="G132" s="32" t="str">
        <f>IF(LEN(VLOOKUP($A132,Questions!$B:$AA,24,FALSE))=0,"",VLOOKUP($A132,Questions!$B:$AA,24,FALSE))</f>
        <v xml:space="preserve"> </v>
      </c>
      <c r="H132" s="31" t="str">
        <f>IF(LEN(VLOOKUP($A132,Questions!$B:$AA,25,FALSE))=0,"",VLOOKUP($A132,Questions!$B:$AA,25,FALSE))</f>
        <v xml:space="preserve"> </v>
      </c>
      <c r="I132" s="31" t="str">
        <f>IF(LEN(VLOOKUP($A132,Questions!$B:$AA,26,FALSE))=0,"",VLOOKUP($A132,Questions!$B:$AA,26,FALSE))</f>
        <v xml:space="preserve"> </v>
      </c>
      <c r="J132" s="31" t="str">
        <f>IF(LEN(VLOOKUP($A132,Questions!$B:$AB,27,FALSE))=0,"",VLOOKUP($A132,Questions!$B:$AB,27,FALSE))</f>
        <v xml:space="preserve"> </v>
      </c>
    </row>
    <row r="133" spans="1:259" ht="64.25" customHeight="1" x14ac:dyDescent="0.15">
      <c r="A133" s="12" t="s">
        <v>204</v>
      </c>
      <c r="B133" s="25" t="str">
        <f>VLOOKUP(A133,'HECVAT - Full | Vendor Response'!A$26:B$283,2,FALSE)</f>
        <v>Do procedures exist to provide that emergency changes are documented and authorized (including after the fact approval)?</v>
      </c>
      <c r="C133" s="31" t="str">
        <f>IF(LEN(VLOOKUP($A133,Questions!$B:$AA,20,FALSE))=0,"",VLOOKUP($A133,Questions!$B:$AA,20,FALSE))</f>
        <v xml:space="preserve"> </v>
      </c>
      <c r="D133" s="31" t="str">
        <f>IF(LEN(VLOOKUP($A133,Questions!$B:$AA,21,FALSE))=0,"",VLOOKUP($A133,Questions!$B:$AA,21,FALSE))</f>
        <v xml:space="preserve"> </v>
      </c>
      <c r="E133" s="31" t="str">
        <f>IF(LEN(VLOOKUP($A133,Questions!$B:$AA,22,FALSE))=0,"",VLOOKUP($A133,Questions!$B:$AA,22,FALSE))</f>
        <v xml:space="preserve"> </v>
      </c>
      <c r="F133" s="32" t="str">
        <f>IF(LEN(VLOOKUP($A133,Questions!$B:$AA,23,FALSE))=0,"",VLOOKUP($A133,Questions!$B:$AA,23,FALSE))</f>
        <v xml:space="preserve"> </v>
      </c>
      <c r="G133" s="32" t="str">
        <f>IF(LEN(VLOOKUP($A133,Questions!$B:$AA,24,FALSE))=0,"",VLOOKUP($A133,Questions!$B:$AA,24,FALSE))</f>
        <v xml:space="preserve"> </v>
      </c>
      <c r="H133" s="31" t="str">
        <f>IF(LEN(VLOOKUP($A133,Questions!$B:$AA,25,FALSE))=0,"",VLOOKUP($A133,Questions!$B:$AA,25,FALSE))</f>
        <v xml:space="preserve"> </v>
      </c>
      <c r="I133" s="31" t="str">
        <f>IF(LEN(VLOOKUP($A133,Questions!$B:$AA,26,FALSE))=0,"",VLOOKUP($A133,Questions!$B:$AA,26,FALSE))</f>
        <v xml:space="preserve"> </v>
      </c>
      <c r="J133" s="31" t="str">
        <f>IF(LEN(VLOOKUP($A133,Questions!$B:$AB,27,FALSE))=0,"",VLOOKUP($A133,Questions!$B:$AB,27,FALSE))</f>
        <v xml:space="preserve"> </v>
      </c>
    </row>
    <row r="134" spans="1:259" ht="48" customHeight="1" x14ac:dyDescent="0.15">
      <c r="A134" s="12" t="s">
        <v>205</v>
      </c>
      <c r="B134" s="25" t="str">
        <f>VLOOKUP(A134,'HECVAT - Full | Vendor Response'!A$26:B$283,2,FALSE)</f>
        <v>Do you have an implemented system configuration management process? (e.g. secure "gold" images, etc.)</v>
      </c>
      <c r="C134" s="31" t="str">
        <f>IF(LEN(VLOOKUP($A134,Questions!$B:$AA,20,FALSE))=0,"",VLOOKUP($A134,Questions!$B:$AA,20,FALSE))</f>
        <v xml:space="preserve"> </v>
      </c>
      <c r="D134" s="137" t="str">
        <f>IF(LEN(VLOOKUP($A134,Questions!$B:$AA,21,FALSE))=0,"",VLOOKUP($A134,Questions!$B:$AA,21,FALSE))</f>
        <v xml:space="preserve"> </v>
      </c>
      <c r="E134" s="32" t="str">
        <f>IF(LEN(VLOOKUP($A134,Questions!$B:$AA,22,FALSE))=0,"",VLOOKUP($A134,Questions!$B:$AA,22,FALSE))</f>
        <v xml:space="preserve"> </v>
      </c>
      <c r="F134" s="32" t="str">
        <f>IF(LEN(VLOOKUP($A134,Questions!$B:$AA,23,FALSE))=0,"",VLOOKUP($A134,Questions!$B:$AA,23,FALSE))</f>
        <v xml:space="preserve"> </v>
      </c>
      <c r="G134" s="32" t="str">
        <f>IF(LEN(VLOOKUP($A134,Questions!$B:$AA,24,FALSE))=0,"",VLOOKUP($A134,Questions!$B:$AA,24,FALSE))</f>
        <v xml:space="preserve"> </v>
      </c>
      <c r="H134" s="31" t="str">
        <f>IF(LEN(VLOOKUP($A134,Questions!$B:$AA,25,FALSE))=0,"",VLOOKUP($A134,Questions!$B:$AA,25,FALSE))</f>
        <v xml:space="preserve"> </v>
      </c>
      <c r="I134" s="31" t="str">
        <f>IF(LEN(VLOOKUP($A134,Questions!$B:$AA,26,FALSE))=0,"",VLOOKUP($A134,Questions!$B:$AA,26,FALSE))</f>
        <v xml:space="preserve"> </v>
      </c>
      <c r="J134" s="31" t="str">
        <f>IF(LEN(VLOOKUP($A134,Questions!$B:$AB,27,FALSE))=0,"",VLOOKUP($A134,Questions!$B:$AB,27,FALSE))</f>
        <v xml:space="preserve"> </v>
      </c>
    </row>
    <row r="135" spans="1:259" ht="78.75" customHeight="1" x14ac:dyDescent="0.15">
      <c r="A135" s="12" t="s">
        <v>206</v>
      </c>
      <c r="B135" s="25" t="str">
        <f>VLOOKUP(A135,'HECVAT - Full | Vendor Response'!A$26:B$283,2,FALSE)</f>
        <v>Do you have a systems management and configuration strategy that encompasses servers, appliances, cloud services, applications, and mobile devices (company and employee owned)?</v>
      </c>
      <c r="C135" s="31" t="str">
        <f>IF(LEN(VLOOKUP($A135,Questions!$B:$AA,20,FALSE))=0,"",VLOOKUP($A135,Questions!$B:$AA,20,FALSE))</f>
        <v xml:space="preserve"> </v>
      </c>
      <c r="D135" s="137" t="str">
        <f>IF(LEN(VLOOKUP($A135,Questions!$B:$AA,21,FALSE))=0,"",VLOOKUP($A135,Questions!$B:$AA,21,FALSE))</f>
        <v xml:space="preserve"> </v>
      </c>
      <c r="E135" s="31" t="str">
        <f>IF(LEN(VLOOKUP($A135,Questions!$B:$AA,22,FALSE))=0,"",VLOOKUP($A135,Questions!$B:$AA,22,FALSE))</f>
        <v xml:space="preserve"> </v>
      </c>
      <c r="F135" s="31" t="str">
        <f>IF(LEN(VLOOKUP($A135,Questions!$B:$AA,23,FALSE))=0,"",VLOOKUP($A135,Questions!$B:$AA,23,FALSE))</f>
        <v xml:space="preserve"> </v>
      </c>
      <c r="G135" s="32" t="str">
        <f>IF(LEN(VLOOKUP($A135,Questions!$B:$AA,24,FALSE))=0,"",VLOOKUP($A135,Questions!$B:$AA,24,FALSE))</f>
        <v xml:space="preserve"> </v>
      </c>
      <c r="H135" s="31" t="str">
        <f>IF(LEN(VLOOKUP($A135,Questions!$B:$AA,25,FALSE))=0,"",VLOOKUP($A135,Questions!$B:$AA,25,FALSE))</f>
        <v xml:space="preserve"> </v>
      </c>
      <c r="I135" s="31" t="str">
        <f>IF(LEN(VLOOKUP($A135,Questions!$B:$AA,26,FALSE))=0,"",VLOOKUP($A135,Questions!$B:$AA,26,FALSE))</f>
        <v xml:space="preserve"> </v>
      </c>
      <c r="J135" s="31" t="str">
        <f>IF(LEN(VLOOKUP($A135,Questions!$B:$AB,27,FALSE))=0,"",VLOOKUP($A135,Questions!$B:$AB,27,FALSE))</f>
        <v xml:space="preserve"> </v>
      </c>
    </row>
    <row r="136" spans="1:259" ht="36" customHeight="1" x14ac:dyDescent="0.2">
      <c r="A136" s="288" t="str">
        <f>IF($C$30="","Data",IF($C$30="Yes","Data - Optional based on QUALIFIER response.","Data"))</f>
        <v>Data</v>
      </c>
      <c r="B136" s="288"/>
      <c r="C136" s="20" t="str">
        <f>C$22</f>
        <v>CIS Critical Security Controls v6.1</v>
      </c>
      <c r="D136" s="20" t="str">
        <f t="shared" ref="D136:J136" si="9">D$22</f>
        <v>HIPAA</v>
      </c>
      <c r="E136" s="20" t="str">
        <f t="shared" si="9"/>
        <v>ISO 27002:27013</v>
      </c>
      <c r="F136" s="20" t="str">
        <f t="shared" si="9"/>
        <v>NIST Cybersecurity Framework</v>
      </c>
      <c r="G136" s="20" t="str">
        <f t="shared" si="9"/>
        <v>NIST SP 800-171r1</v>
      </c>
      <c r="H136" s="20" t="str">
        <f t="shared" si="9"/>
        <v>NIST SP 800-53r4</v>
      </c>
      <c r="I136" s="20" t="str">
        <f t="shared" si="9"/>
        <v>PCI DSS</v>
      </c>
      <c r="J136" s="20" t="str">
        <f t="shared" si="9"/>
        <v>Trusted CI</v>
      </c>
      <c r="K136"/>
      <c r="L136"/>
      <c r="M136"/>
      <c r="N136"/>
      <c r="O136"/>
      <c r="P136"/>
      <c r="Q136"/>
      <c r="R136"/>
      <c r="S136"/>
      <c r="T136"/>
      <c r="U136"/>
      <c r="V136"/>
      <c r="W136"/>
      <c r="X136"/>
      <c r="Y136"/>
      <c r="Z136"/>
      <c r="AA136"/>
      <c r="AB136"/>
      <c r="AC136"/>
      <c r="AD136"/>
      <c r="AE136"/>
      <c r="AF136"/>
      <c r="AG136"/>
      <c r="AH136"/>
      <c r="AI136"/>
      <c r="AJ136"/>
      <c r="AK136"/>
      <c r="AL136"/>
      <c r="AM136"/>
      <c r="AN136"/>
      <c r="AO136"/>
      <c r="AP136"/>
      <c r="AQ136"/>
      <c r="AR136"/>
      <c r="AS136"/>
      <c r="AT136"/>
      <c r="AU136"/>
      <c r="AV136"/>
      <c r="AW136"/>
      <c r="AX136"/>
      <c r="AY136"/>
      <c r="AZ136"/>
      <c r="BA136"/>
      <c r="BB136"/>
      <c r="BC136"/>
      <c r="BD136"/>
      <c r="BE136"/>
      <c r="BF136"/>
      <c r="BG136"/>
      <c r="BH136"/>
      <c r="BI136"/>
      <c r="BJ136"/>
      <c r="BK136"/>
      <c r="BL136"/>
      <c r="BM136"/>
      <c r="BN136"/>
      <c r="BO136"/>
      <c r="BP136"/>
      <c r="BQ136"/>
      <c r="BR136"/>
      <c r="BS136"/>
      <c r="BT136"/>
      <c r="BU136"/>
      <c r="BV136"/>
      <c r="BW136"/>
      <c r="BX136"/>
      <c r="BY136"/>
      <c r="BZ136"/>
      <c r="CA136"/>
      <c r="CB136"/>
      <c r="CC136"/>
      <c r="CD136"/>
      <c r="CE136"/>
      <c r="CF136"/>
      <c r="CG136"/>
      <c r="CH136"/>
      <c r="CI136"/>
      <c r="CJ136"/>
      <c r="CK136"/>
      <c r="CL136"/>
      <c r="CM136"/>
      <c r="CN136"/>
      <c r="CO136"/>
      <c r="CP136"/>
      <c r="CQ136"/>
      <c r="CR136"/>
      <c r="CS136"/>
      <c r="CT136"/>
      <c r="CU136"/>
      <c r="CV136"/>
      <c r="CW136"/>
      <c r="CX136"/>
      <c r="CY136"/>
      <c r="CZ136"/>
      <c r="DA136"/>
      <c r="DB136"/>
      <c r="DC136"/>
      <c r="DD136"/>
      <c r="DE136"/>
      <c r="DF136"/>
      <c r="DG136"/>
      <c r="DH136"/>
      <c r="DI136"/>
      <c r="DJ136"/>
      <c r="DK136"/>
      <c r="DL136"/>
      <c r="DM136"/>
      <c r="DN136"/>
      <c r="DO136"/>
      <c r="DP136"/>
      <c r="DQ136"/>
      <c r="DR136"/>
      <c r="DS136"/>
      <c r="DT136"/>
      <c r="DU136"/>
      <c r="DV136"/>
      <c r="DW136"/>
      <c r="DX136"/>
      <c r="DY136"/>
      <c r="DZ136"/>
      <c r="EA136"/>
      <c r="EB136"/>
      <c r="EC136"/>
      <c r="ED136"/>
      <c r="EE136"/>
      <c r="EF136"/>
      <c r="EG136"/>
      <c r="EH136"/>
      <c r="EI136"/>
      <c r="EJ136"/>
      <c r="EK136"/>
      <c r="EL136"/>
      <c r="EM136"/>
      <c r="EN136"/>
      <c r="EO136"/>
      <c r="EP136"/>
      <c r="EQ136"/>
      <c r="ER136"/>
      <c r="ES136"/>
      <c r="ET136"/>
      <c r="EU136"/>
      <c r="EV136"/>
      <c r="EW136"/>
      <c r="EX136"/>
      <c r="EY136"/>
      <c r="EZ136"/>
      <c r="FA136"/>
      <c r="FB136"/>
      <c r="FC136"/>
      <c r="FD136"/>
      <c r="FE136"/>
      <c r="FF136"/>
      <c r="FG136"/>
      <c r="FH136"/>
      <c r="FI136"/>
      <c r="FJ136"/>
      <c r="FK136"/>
      <c r="FL136"/>
      <c r="FM136"/>
      <c r="FN136"/>
      <c r="FO136"/>
      <c r="FP136"/>
      <c r="FQ136"/>
      <c r="FR136"/>
      <c r="FS136"/>
      <c r="FT136"/>
      <c r="FU136"/>
      <c r="FV136"/>
      <c r="FW136"/>
      <c r="FX136"/>
      <c r="FY136"/>
      <c r="FZ136"/>
      <c r="GA136"/>
      <c r="GB136"/>
      <c r="GC136"/>
      <c r="GD136"/>
      <c r="GE136"/>
      <c r="GF136"/>
      <c r="GG136"/>
      <c r="GH136"/>
      <c r="GI136"/>
      <c r="GJ136"/>
      <c r="GK136"/>
      <c r="GL136"/>
      <c r="GM136"/>
      <c r="GN136"/>
      <c r="GO136"/>
      <c r="GP136"/>
      <c r="GQ136"/>
      <c r="GR136"/>
      <c r="GS136"/>
      <c r="GT136"/>
      <c r="GU136"/>
      <c r="GV136"/>
      <c r="GW136"/>
      <c r="GX136"/>
      <c r="GY136"/>
      <c r="GZ136"/>
      <c r="HA136"/>
      <c r="HB136"/>
      <c r="HC136"/>
      <c r="HD136"/>
      <c r="HE136"/>
      <c r="HF136"/>
      <c r="HG136"/>
      <c r="HH136"/>
      <c r="HI136"/>
      <c r="HJ136"/>
      <c r="HK136"/>
      <c r="HL136"/>
      <c r="HM136"/>
      <c r="HN136"/>
      <c r="HO136"/>
      <c r="HP136"/>
      <c r="HQ136"/>
      <c r="HR136"/>
      <c r="HS136"/>
      <c r="HT136"/>
      <c r="HU136"/>
      <c r="HV136"/>
      <c r="HW136"/>
      <c r="HX136"/>
      <c r="HY136"/>
      <c r="HZ136"/>
      <c r="IA136"/>
      <c r="IB136"/>
      <c r="IC136"/>
      <c r="ID136"/>
      <c r="IE136"/>
      <c r="IF136"/>
      <c r="IG136"/>
      <c r="IH136"/>
      <c r="II136"/>
      <c r="IJ136"/>
      <c r="IK136"/>
      <c r="IL136"/>
      <c r="IM136"/>
      <c r="IN136"/>
      <c r="IO136"/>
      <c r="IP136"/>
      <c r="IQ136"/>
      <c r="IR136"/>
      <c r="IS136"/>
      <c r="IT136"/>
      <c r="IU136"/>
      <c r="IV136"/>
      <c r="IW136"/>
      <c r="IX136"/>
      <c r="IY136"/>
    </row>
    <row r="137" spans="1:259" ht="48" customHeight="1" x14ac:dyDescent="0.2">
      <c r="A137" s="12" t="s">
        <v>207</v>
      </c>
      <c r="B137" s="25" t="str">
        <f>VLOOKUP(A137,'HECVAT - Full | Vendor Response'!A$26:B$283,2,FALSE)</f>
        <v>Does the environment provide for dedicated single-tenant capabilities? If not, describe how your product or environment separates data from different customers (e.g., logically, physically, single tenancy, multi-tenancy).</v>
      </c>
      <c r="C137" s="31" t="str">
        <f>IF(LEN(VLOOKUP($A137,Questions!$B:$AA,20,FALSE))=0,"",VLOOKUP($A137,Questions!$B:$AA,20,FALSE))</f>
        <v xml:space="preserve"> </v>
      </c>
      <c r="D137" s="32" t="str">
        <f>IF(LEN(VLOOKUP($A137,Questions!$B:$AA,21,FALSE))=0,"",VLOOKUP($A137,Questions!$B:$AA,21,FALSE))</f>
        <v xml:space="preserve"> </v>
      </c>
      <c r="E137" s="32" t="str">
        <f>IF(LEN(VLOOKUP($A137,Questions!$B:$AA,22,FALSE))=0,"",VLOOKUP($A137,Questions!$B:$AA,22,FALSE))</f>
        <v xml:space="preserve"> </v>
      </c>
      <c r="F137" s="31" t="str">
        <f>IF(LEN(VLOOKUP($A137,Questions!$B:$AA,23,FALSE))=0,"",VLOOKUP($A137,Questions!$B:$AA,23,FALSE))</f>
        <v xml:space="preserve"> </v>
      </c>
      <c r="G137" s="31" t="str">
        <f>IF(LEN(VLOOKUP($A137,Questions!$B:$AA,24,FALSE))=0,"",VLOOKUP($A137,Questions!$B:$AA,24,FALSE))</f>
        <v xml:space="preserve"> </v>
      </c>
      <c r="H137" s="31" t="str">
        <f>IF(LEN(VLOOKUP($A137,Questions!$B:$AA,25,FALSE))=0,"",VLOOKUP($A137,Questions!$B:$AA,25,FALSE))</f>
        <v xml:space="preserve"> </v>
      </c>
      <c r="I137" s="31" t="str">
        <f>IF(LEN(VLOOKUP($A137,Questions!$B:$AA,26,FALSE))=0,"",VLOOKUP($A137,Questions!$B:$AA,26,FALSE))</f>
        <v xml:space="preserve"> </v>
      </c>
      <c r="J137" s="31" t="str">
        <f>IF(LEN(VLOOKUP($A137,Questions!$B:$AB,27,FALSE))=0,"",VLOOKUP($A137,Questions!$B:$AB,27,FALSE))</f>
        <v xml:space="preserve"> </v>
      </c>
      <c r="K137"/>
      <c r="L137"/>
      <c r="M137"/>
      <c r="N137"/>
      <c r="O137"/>
      <c r="P137"/>
      <c r="Q137"/>
      <c r="R137"/>
      <c r="S137"/>
      <c r="T137"/>
      <c r="U137"/>
      <c r="V137"/>
      <c r="W137"/>
      <c r="X137"/>
      <c r="Y137"/>
      <c r="Z137"/>
      <c r="AA137"/>
      <c r="AB137"/>
      <c r="AC137"/>
      <c r="AD137"/>
      <c r="AE137"/>
      <c r="AF137"/>
      <c r="AG137"/>
      <c r="AH137"/>
      <c r="AI137"/>
      <c r="AJ137"/>
      <c r="AK137"/>
      <c r="AL137"/>
      <c r="AM137"/>
      <c r="AN137"/>
      <c r="AO137"/>
      <c r="AP137"/>
      <c r="AQ137"/>
      <c r="AR137"/>
      <c r="AS137"/>
      <c r="AT137"/>
      <c r="AU137"/>
      <c r="AV137"/>
      <c r="AW137"/>
      <c r="AX137"/>
      <c r="AY137"/>
      <c r="AZ137"/>
      <c r="BA137"/>
      <c r="BB137"/>
      <c r="BC137"/>
      <c r="BD137"/>
      <c r="BE137"/>
      <c r="BF137"/>
      <c r="BG137"/>
      <c r="BH137"/>
      <c r="BI137"/>
      <c r="BJ137"/>
      <c r="BK137"/>
      <c r="BL137"/>
      <c r="BM137"/>
      <c r="BN137"/>
      <c r="BO137"/>
      <c r="BP137"/>
      <c r="BQ137"/>
      <c r="BR137"/>
      <c r="BS137"/>
      <c r="BT137"/>
      <c r="BU137"/>
      <c r="BV137"/>
      <c r="BW137"/>
      <c r="BX137"/>
      <c r="BY137"/>
      <c r="BZ137"/>
      <c r="CA137"/>
      <c r="CB137"/>
      <c r="CC137"/>
      <c r="CD137"/>
      <c r="CE137"/>
      <c r="CF137"/>
      <c r="CG137"/>
      <c r="CH137"/>
      <c r="CI137"/>
      <c r="CJ137"/>
      <c r="CK137"/>
      <c r="CL137"/>
      <c r="CM137"/>
      <c r="CN137"/>
      <c r="CO137"/>
      <c r="CP137"/>
      <c r="CQ137"/>
      <c r="CR137"/>
      <c r="CS137"/>
      <c r="CT137"/>
      <c r="CU137"/>
      <c r="CV137"/>
      <c r="CW137"/>
      <c r="CX137"/>
      <c r="CY137"/>
      <c r="CZ137"/>
      <c r="DA137"/>
      <c r="DB137"/>
      <c r="DC137"/>
      <c r="DD137"/>
      <c r="DE137"/>
      <c r="DF137"/>
      <c r="DG137"/>
      <c r="DH137"/>
      <c r="DI137"/>
      <c r="DJ137"/>
      <c r="DK137"/>
      <c r="DL137"/>
      <c r="DM137"/>
      <c r="DN137"/>
      <c r="DO137"/>
      <c r="DP137"/>
      <c r="DQ137"/>
      <c r="DR137"/>
      <c r="DS137"/>
      <c r="DT137"/>
      <c r="DU137"/>
      <c r="DV137"/>
      <c r="DW137"/>
      <c r="DX137"/>
      <c r="DY137"/>
      <c r="DZ137"/>
      <c r="EA137"/>
      <c r="EB137"/>
      <c r="EC137"/>
      <c r="ED137"/>
      <c r="EE137"/>
      <c r="EF137"/>
      <c r="EG137"/>
      <c r="EH137"/>
      <c r="EI137"/>
      <c r="EJ137"/>
      <c r="EK137"/>
      <c r="EL137"/>
      <c r="EM137"/>
      <c r="EN137"/>
      <c r="EO137"/>
      <c r="EP137"/>
      <c r="EQ137"/>
      <c r="ER137"/>
      <c r="ES137"/>
      <c r="ET137"/>
      <c r="EU137"/>
      <c r="EV137"/>
      <c r="EW137"/>
      <c r="EX137"/>
      <c r="EY137"/>
      <c r="EZ137"/>
      <c r="FA137"/>
      <c r="FB137"/>
      <c r="FC137"/>
      <c r="FD137"/>
      <c r="FE137"/>
      <c r="FF137"/>
      <c r="FG137"/>
      <c r="FH137"/>
      <c r="FI137"/>
      <c r="FJ137"/>
      <c r="FK137"/>
      <c r="FL137"/>
      <c r="FM137"/>
      <c r="FN137"/>
      <c r="FO137"/>
      <c r="FP137"/>
      <c r="FQ137"/>
      <c r="FR137"/>
      <c r="FS137"/>
      <c r="FT137"/>
      <c r="FU137"/>
      <c r="FV137"/>
      <c r="FW137"/>
      <c r="FX137"/>
      <c r="FY137"/>
      <c r="FZ137"/>
      <c r="GA137"/>
      <c r="GB137"/>
      <c r="GC137"/>
      <c r="GD137"/>
      <c r="GE137"/>
      <c r="GF137"/>
      <c r="GG137"/>
      <c r="GH137"/>
      <c r="GI137"/>
      <c r="GJ137"/>
      <c r="GK137"/>
      <c r="GL137"/>
      <c r="GM137"/>
      <c r="GN137"/>
      <c r="GO137"/>
      <c r="GP137"/>
      <c r="GQ137"/>
      <c r="GR137"/>
      <c r="GS137"/>
      <c r="GT137"/>
      <c r="GU137"/>
      <c r="GV137"/>
      <c r="GW137"/>
      <c r="GX137"/>
      <c r="GY137"/>
      <c r="GZ137"/>
      <c r="HA137"/>
      <c r="HB137"/>
      <c r="HC137"/>
      <c r="HD137"/>
      <c r="HE137"/>
      <c r="HF137"/>
      <c r="HG137"/>
      <c r="HH137"/>
      <c r="HI137"/>
      <c r="HJ137"/>
      <c r="HK137"/>
      <c r="HL137"/>
      <c r="HM137"/>
      <c r="HN137"/>
      <c r="HO137"/>
      <c r="HP137"/>
      <c r="HQ137"/>
      <c r="HR137"/>
      <c r="HS137"/>
      <c r="HT137"/>
      <c r="HU137"/>
      <c r="HV137"/>
      <c r="HW137"/>
      <c r="HX137"/>
      <c r="HY137"/>
      <c r="HZ137"/>
      <c r="IA137"/>
      <c r="IB137"/>
      <c r="IC137"/>
      <c r="ID137"/>
      <c r="IE137"/>
      <c r="IF137"/>
      <c r="IG137"/>
      <c r="IH137"/>
      <c r="II137"/>
      <c r="IJ137"/>
      <c r="IK137"/>
      <c r="IL137"/>
      <c r="IM137"/>
      <c r="IN137"/>
      <c r="IO137"/>
      <c r="IP137"/>
      <c r="IQ137"/>
      <c r="IR137"/>
      <c r="IS137"/>
      <c r="IT137"/>
      <c r="IU137"/>
      <c r="IV137"/>
      <c r="IW137"/>
      <c r="IX137"/>
      <c r="IY137"/>
    </row>
    <row r="138" spans="1:259" ht="48" customHeight="1" x14ac:dyDescent="0.2">
      <c r="A138" s="12" t="s">
        <v>208</v>
      </c>
      <c r="B138" s="25" t="str">
        <f>VLOOKUP(A138,'HECVAT - Full | Vendor Response'!A$26:B$283,2,FALSE)</f>
        <v>Will Institution's data be stored on any devices (database servers, file servers, SAN, NAS, …) configured with non-RFC 1918/4193 (i.e. publicly routable) IP addresses?</v>
      </c>
      <c r="C138" s="31" t="str">
        <f>IF(LEN(VLOOKUP($A138,Questions!$B:$AA,20,FALSE))=0,"",VLOOKUP($A138,Questions!$B:$AA,20,FALSE))</f>
        <v xml:space="preserve"> </v>
      </c>
      <c r="D138" s="32" t="str">
        <f>IF(LEN(VLOOKUP($A138,Questions!$B:$AA,21,FALSE))=0,"",VLOOKUP($A138,Questions!$B:$AA,21,FALSE))</f>
        <v xml:space="preserve"> </v>
      </c>
      <c r="E138" s="32" t="str">
        <f>IF(LEN(VLOOKUP($A138,Questions!$B:$AA,22,FALSE))=0,"",VLOOKUP($A138,Questions!$B:$AA,22,FALSE))</f>
        <v xml:space="preserve"> </v>
      </c>
      <c r="F138" s="31" t="str">
        <f>IF(LEN(VLOOKUP($A138,Questions!$B:$AA,23,FALSE))=0,"",VLOOKUP($A138,Questions!$B:$AA,23,FALSE))</f>
        <v xml:space="preserve"> </v>
      </c>
      <c r="G138" s="31" t="str">
        <f>IF(LEN(VLOOKUP($A138,Questions!$B:$AA,24,FALSE))=0,"",VLOOKUP($A138,Questions!$B:$AA,24,FALSE))</f>
        <v xml:space="preserve"> </v>
      </c>
      <c r="H138" s="31" t="str">
        <f>IF(LEN(VLOOKUP($A138,Questions!$B:$AA,25,FALSE))=0,"",VLOOKUP($A138,Questions!$B:$AA,25,FALSE))</f>
        <v xml:space="preserve"> </v>
      </c>
      <c r="I138" s="31" t="str">
        <f>IF(LEN(VLOOKUP($A138,Questions!$B:$AA,26,FALSE))=0,"",VLOOKUP($A138,Questions!$B:$AA,26,FALSE))</f>
        <v xml:space="preserve"> </v>
      </c>
      <c r="J138" s="31" t="str">
        <f>IF(LEN(VLOOKUP($A138,Questions!$B:$AB,27,FALSE))=0,"",VLOOKUP($A138,Questions!$B:$AB,27,FALSE))</f>
        <v xml:space="preserve"> </v>
      </c>
      <c r="K138"/>
      <c r="L138"/>
      <c r="M138"/>
      <c r="N138"/>
      <c r="O138"/>
      <c r="P138"/>
      <c r="Q138"/>
      <c r="R138"/>
      <c r="S138"/>
      <c r="T138"/>
      <c r="U138"/>
      <c r="V138"/>
      <c r="W138"/>
      <c r="X138"/>
      <c r="Y138"/>
      <c r="Z138"/>
      <c r="AA138"/>
      <c r="AB138"/>
      <c r="AC138"/>
      <c r="AD138"/>
      <c r="AE138"/>
      <c r="AF138"/>
      <c r="AG138"/>
      <c r="AH138"/>
      <c r="AI138"/>
      <c r="AJ138"/>
      <c r="AK138"/>
      <c r="AL138"/>
      <c r="AM138"/>
      <c r="AN138"/>
      <c r="AO138"/>
      <c r="AP138"/>
      <c r="AQ138"/>
      <c r="AR138"/>
      <c r="AS138"/>
      <c r="AT138"/>
      <c r="AU138"/>
      <c r="AV138"/>
      <c r="AW138"/>
      <c r="AX138"/>
      <c r="AY138"/>
      <c r="AZ138"/>
      <c r="BA138"/>
      <c r="BB138"/>
      <c r="BC138"/>
      <c r="BD138"/>
      <c r="BE138"/>
      <c r="BF138"/>
      <c r="BG138"/>
      <c r="BH138"/>
      <c r="BI138"/>
      <c r="BJ138"/>
      <c r="BK138"/>
      <c r="BL138"/>
      <c r="BM138"/>
      <c r="BN138"/>
      <c r="BO138"/>
      <c r="BP138"/>
      <c r="BQ138"/>
      <c r="BR138"/>
      <c r="BS138"/>
      <c r="BT138"/>
      <c r="BU138"/>
      <c r="BV138"/>
      <c r="BW138"/>
      <c r="BX138"/>
      <c r="BY138"/>
      <c r="BZ138"/>
      <c r="CA138"/>
      <c r="CB138"/>
      <c r="CC138"/>
      <c r="CD138"/>
      <c r="CE138"/>
      <c r="CF138"/>
      <c r="CG138"/>
      <c r="CH138"/>
      <c r="CI138"/>
      <c r="CJ138"/>
      <c r="CK138"/>
      <c r="CL138"/>
      <c r="CM138"/>
      <c r="CN138"/>
      <c r="CO138"/>
      <c r="CP138"/>
      <c r="CQ138"/>
      <c r="CR138"/>
      <c r="CS138"/>
      <c r="CT138"/>
      <c r="CU138"/>
      <c r="CV138"/>
      <c r="CW138"/>
      <c r="CX138"/>
      <c r="CY138"/>
      <c r="CZ138"/>
      <c r="DA138"/>
      <c r="DB138"/>
      <c r="DC138"/>
      <c r="DD138"/>
      <c r="DE138"/>
      <c r="DF138"/>
      <c r="DG138"/>
      <c r="DH138"/>
      <c r="DI138"/>
      <c r="DJ138"/>
      <c r="DK138"/>
      <c r="DL138"/>
      <c r="DM138"/>
      <c r="DN138"/>
      <c r="DO138"/>
      <c r="DP138"/>
      <c r="DQ138"/>
      <c r="DR138"/>
      <c r="DS138"/>
      <c r="DT138"/>
      <c r="DU138"/>
      <c r="DV138"/>
      <c r="DW138"/>
      <c r="DX138"/>
      <c r="DY138"/>
      <c r="DZ138"/>
      <c r="EA138"/>
      <c r="EB138"/>
      <c r="EC138"/>
      <c r="ED138"/>
      <c r="EE138"/>
      <c r="EF138"/>
      <c r="EG138"/>
      <c r="EH138"/>
      <c r="EI138"/>
      <c r="EJ138"/>
      <c r="EK138"/>
      <c r="EL138"/>
      <c r="EM138"/>
      <c r="EN138"/>
      <c r="EO138"/>
      <c r="EP138"/>
      <c r="EQ138"/>
      <c r="ER138"/>
      <c r="ES138"/>
      <c r="ET138"/>
      <c r="EU138"/>
      <c r="EV138"/>
      <c r="EW138"/>
      <c r="EX138"/>
      <c r="EY138"/>
      <c r="EZ138"/>
      <c r="FA138"/>
      <c r="FB138"/>
      <c r="FC138"/>
      <c r="FD138"/>
      <c r="FE138"/>
      <c r="FF138"/>
      <c r="FG138"/>
      <c r="FH138"/>
      <c r="FI138"/>
      <c r="FJ138"/>
      <c r="FK138"/>
      <c r="FL138"/>
      <c r="FM138"/>
      <c r="FN138"/>
      <c r="FO138"/>
      <c r="FP138"/>
      <c r="FQ138"/>
      <c r="FR138"/>
      <c r="FS138"/>
      <c r="FT138"/>
      <c r="FU138"/>
      <c r="FV138"/>
      <c r="FW138"/>
      <c r="FX138"/>
      <c r="FY138"/>
      <c r="FZ138"/>
      <c r="GA138"/>
      <c r="GB138"/>
      <c r="GC138"/>
      <c r="GD138"/>
      <c r="GE138"/>
      <c r="GF138"/>
      <c r="GG138"/>
      <c r="GH138"/>
      <c r="GI138"/>
      <c r="GJ138"/>
      <c r="GK138"/>
      <c r="GL138"/>
      <c r="GM138"/>
      <c r="GN138"/>
      <c r="GO138"/>
      <c r="GP138"/>
      <c r="GQ138"/>
      <c r="GR138"/>
      <c r="GS138"/>
      <c r="GT138"/>
      <c r="GU138"/>
      <c r="GV138"/>
      <c r="GW138"/>
      <c r="GX138"/>
      <c r="GY138"/>
      <c r="GZ138"/>
      <c r="HA138"/>
      <c r="HB138"/>
      <c r="HC138"/>
      <c r="HD138"/>
      <c r="HE138"/>
      <c r="HF138"/>
      <c r="HG138"/>
      <c r="HH138"/>
      <c r="HI138"/>
      <c r="HJ138"/>
      <c r="HK138"/>
      <c r="HL138"/>
      <c r="HM138"/>
      <c r="HN138"/>
      <c r="HO138"/>
      <c r="HP138"/>
      <c r="HQ138"/>
      <c r="HR138"/>
      <c r="HS138"/>
      <c r="HT138"/>
      <c r="HU138"/>
      <c r="HV138"/>
      <c r="HW138"/>
      <c r="HX138"/>
      <c r="HY138"/>
      <c r="HZ138"/>
      <c r="IA138"/>
      <c r="IB138"/>
      <c r="IC138"/>
      <c r="ID138"/>
      <c r="IE138"/>
      <c r="IF138"/>
      <c r="IG138"/>
      <c r="IH138"/>
      <c r="II138"/>
      <c r="IJ138"/>
      <c r="IK138"/>
      <c r="IL138"/>
      <c r="IM138"/>
      <c r="IN138"/>
      <c r="IO138"/>
      <c r="IP138"/>
      <c r="IQ138"/>
      <c r="IR138"/>
      <c r="IS138"/>
      <c r="IT138"/>
      <c r="IU138"/>
      <c r="IV138"/>
      <c r="IW138"/>
      <c r="IX138"/>
      <c r="IY138"/>
    </row>
    <row r="139" spans="1:259" ht="48" customHeight="1" x14ac:dyDescent="0.2">
      <c r="A139" s="12" t="s">
        <v>209</v>
      </c>
      <c r="B139" s="25" t="str">
        <f>VLOOKUP(A139,'HECVAT - Full | Vendor Response'!A$26:B$283,2,FALSE)</f>
        <v>Is sensitive data encrypted, using secure protocols/algorithms, in transport? (e.g. system-to-client)</v>
      </c>
      <c r="C139" s="31" t="str">
        <f>IF(LEN(VLOOKUP($A139,Questions!$B:$AA,20,FALSE))=0,"",VLOOKUP($A139,Questions!$B:$AA,20,FALSE))</f>
        <v xml:space="preserve"> </v>
      </c>
      <c r="D139" s="32" t="str">
        <f>IF(LEN(VLOOKUP($A139,Questions!$B:$AA,21,FALSE))=0,"",VLOOKUP($A139,Questions!$B:$AA,21,FALSE))</f>
        <v xml:space="preserve"> </v>
      </c>
      <c r="E139" s="31" t="str">
        <f>IF(LEN(VLOOKUP($A139,Questions!$B:$AA,22,FALSE))=0,"",VLOOKUP($A139,Questions!$B:$AA,22,FALSE))</f>
        <v xml:space="preserve"> </v>
      </c>
      <c r="F139" s="31" t="str">
        <f>IF(LEN(VLOOKUP($A139,Questions!$B:$AA,23,FALSE))=0,"",VLOOKUP($A139,Questions!$B:$AA,23,FALSE))</f>
        <v xml:space="preserve"> </v>
      </c>
      <c r="G139" s="32" t="str">
        <f>IF(LEN(VLOOKUP($A139,Questions!$B:$AA,24,FALSE))=0,"",VLOOKUP($A139,Questions!$B:$AA,24,FALSE))</f>
        <v xml:space="preserve"> </v>
      </c>
      <c r="H139" s="32" t="str">
        <f>IF(LEN(VLOOKUP($A139,Questions!$B:$AA,25,FALSE))=0,"",VLOOKUP($A139,Questions!$B:$AA,25,FALSE))</f>
        <v xml:space="preserve"> </v>
      </c>
      <c r="I139" s="31" t="str">
        <f>IF(LEN(VLOOKUP($A139,Questions!$B:$AA,26,FALSE))=0,"",VLOOKUP($A139,Questions!$B:$AA,26,FALSE))</f>
        <v xml:space="preserve"> </v>
      </c>
      <c r="J139" s="31" t="str">
        <f>IF(LEN(VLOOKUP($A139,Questions!$B:$AB,27,FALSE))=0,"",VLOOKUP($A139,Questions!$B:$AB,27,FALSE))</f>
        <v xml:space="preserve"> </v>
      </c>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c r="IW139"/>
      <c r="IX139"/>
      <c r="IY139"/>
    </row>
    <row r="140" spans="1:259" ht="48" customHeight="1" x14ac:dyDescent="0.2">
      <c r="A140" s="12" t="s">
        <v>210</v>
      </c>
      <c r="B140" s="25" t="str">
        <f>VLOOKUP(A140,'HECVAT - Full | Vendor Response'!A$26:B$283,2,FALSE)</f>
        <v>Is sensitive data encrypted, using secure protocols/algorithms, in storage? (e.g. disk encryption, at-rest, files, and within a running database)</v>
      </c>
      <c r="C140" s="31" t="str">
        <f>IF(LEN(VLOOKUP($A140,Questions!$B:$AA,20,FALSE))=0,"",VLOOKUP($A140,Questions!$B:$AA,20,FALSE))</f>
        <v xml:space="preserve"> </v>
      </c>
      <c r="D140" s="32" t="str">
        <f>IF(LEN(VLOOKUP($A140,Questions!$B:$AA,21,FALSE))=0,"",VLOOKUP($A140,Questions!$B:$AA,21,FALSE))</f>
        <v xml:space="preserve"> </v>
      </c>
      <c r="E140" s="31" t="str">
        <f>IF(LEN(VLOOKUP($A140,Questions!$B:$AA,22,FALSE))=0,"",VLOOKUP($A140,Questions!$B:$AA,22,FALSE))</f>
        <v xml:space="preserve"> </v>
      </c>
      <c r="F140" s="31" t="str">
        <f>IF(LEN(VLOOKUP($A140,Questions!$B:$AA,23,FALSE))=0,"",VLOOKUP($A140,Questions!$B:$AA,23,FALSE))</f>
        <v xml:space="preserve"> </v>
      </c>
      <c r="G140" s="31" t="str">
        <f>IF(LEN(VLOOKUP($A140,Questions!$B:$AA,24,FALSE))=0,"",VLOOKUP($A140,Questions!$B:$AA,24,FALSE))</f>
        <v xml:space="preserve"> </v>
      </c>
      <c r="H140" s="31" t="str">
        <f>IF(LEN(VLOOKUP($A140,Questions!$B:$AA,25,FALSE))=0,"",VLOOKUP($A140,Questions!$B:$AA,25,FALSE))</f>
        <v xml:space="preserve"> </v>
      </c>
      <c r="I140" s="31" t="str">
        <f>IF(LEN(VLOOKUP($A140,Questions!$B:$AA,26,FALSE))=0,"",VLOOKUP($A140,Questions!$B:$AA,26,FALSE))</f>
        <v xml:space="preserve"> </v>
      </c>
      <c r="J140" s="31" t="str">
        <f>IF(LEN(VLOOKUP($A140,Questions!$B:$AB,27,FALSE))=0,"",VLOOKUP($A140,Questions!$B:$AB,27,FALSE))</f>
        <v xml:space="preserve"> </v>
      </c>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c r="IW140"/>
      <c r="IX140"/>
      <c r="IY140"/>
    </row>
    <row r="141" spans="1:259" ht="48" customHeight="1" x14ac:dyDescent="0.2">
      <c r="A141" s="12" t="s">
        <v>211</v>
      </c>
      <c r="B141" s="25" t="str">
        <f>VLOOKUP(A141,'HECVAT - Full | Vendor Response'!A$26:B$283,2,FALSE)</f>
        <v>Do all cryptographic modules in use in your product conform to the Federal Information Processing Standards (FIPS PUB 140-2)?</v>
      </c>
      <c r="C141" s="31" t="str">
        <f>IF(LEN(VLOOKUP($A141,Questions!$B:$AA,20,FALSE))=0,"",VLOOKUP($A141,Questions!$B:$AA,20,FALSE))</f>
        <v xml:space="preserve"> </v>
      </c>
      <c r="D141" s="32" t="str">
        <f>IF(LEN(VLOOKUP($A141,Questions!$B:$AA,21,FALSE))=0,"",VLOOKUP($A141,Questions!$B:$AA,21,FALSE))</f>
        <v xml:space="preserve"> </v>
      </c>
      <c r="E141" s="31" t="str">
        <f>IF(LEN(VLOOKUP($A141,Questions!$B:$AA,22,FALSE))=0,"",VLOOKUP($A141,Questions!$B:$AA,22,FALSE))</f>
        <v xml:space="preserve"> </v>
      </c>
      <c r="F141" s="32" t="str">
        <f>IF(LEN(VLOOKUP($A141,Questions!$B:$AA,23,FALSE))=0,"",VLOOKUP($A141,Questions!$B:$AA,23,FALSE))</f>
        <v xml:space="preserve"> </v>
      </c>
      <c r="G141" s="31" t="str">
        <f>IF(LEN(VLOOKUP($A141,Questions!$B:$AA,24,FALSE))=0,"",VLOOKUP($A141,Questions!$B:$AA,24,FALSE))</f>
        <v xml:space="preserve"> </v>
      </c>
      <c r="H141" s="32" t="str">
        <f>IF(LEN(VLOOKUP($A141,Questions!$B:$AA,25,FALSE))=0,"",VLOOKUP($A141,Questions!$B:$AA,25,FALSE))</f>
        <v xml:space="preserve"> </v>
      </c>
      <c r="I141" s="31" t="str">
        <f>IF(LEN(VLOOKUP($A141,Questions!$B:$AA,26,FALSE))=0,"",VLOOKUP($A141,Questions!$B:$AA,26,FALSE))</f>
        <v xml:space="preserve"> </v>
      </c>
      <c r="J141" s="31" t="str">
        <f>IF(LEN(VLOOKUP($A141,Questions!$B:$AB,27,FALSE))=0,"",VLOOKUP($A141,Questions!$B:$AB,27,FALSE))</f>
        <v xml:space="preserve"> </v>
      </c>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c r="IW141"/>
      <c r="IX141"/>
      <c r="IY141"/>
    </row>
    <row r="142" spans="1:259" ht="65" customHeight="1" x14ac:dyDescent="0.2">
      <c r="A142" s="12" t="s">
        <v>212</v>
      </c>
      <c r="B142" s="25" t="str">
        <f>VLOOKUP(A142,'HECVAT - Full | Vendor Response'!A$26:B$283,2,FALSE)</f>
        <v>At the completion of this contract, will data be returned to the institution and deleted from all your systems and archives?</v>
      </c>
      <c r="C142" s="31" t="str">
        <f>IF(LEN(VLOOKUP($A142,Questions!$B:$AA,20,FALSE))=0,"",VLOOKUP($A142,Questions!$B:$AA,20,FALSE))</f>
        <v xml:space="preserve"> </v>
      </c>
      <c r="D142" s="32" t="str">
        <f>IF(LEN(VLOOKUP($A142,Questions!$B:$AA,21,FALSE))=0,"",VLOOKUP($A142,Questions!$B:$AA,21,FALSE))</f>
        <v xml:space="preserve"> </v>
      </c>
      <c r="E142" s="31" t="str">
        <f>IF(LEN(VLOOKUP($A142,Questions!$B:$AA,22,FALSE))=0,"",VLOOKUP($A142,Questions!$B:$AA,22,FALSE))</f>
        <v xml:space="preserve"> </v>
      </c>
      <c r="F142" s="31" t="str">
        <f>IF(LEN(VLOOKUP($A142,Questions!$B:$AA,23,FALSE))=0,"",VLOOKUP($A142,Questions!$B:$AA,23,FALSE))</f>
        <v xml:space="preserve"> </v>
      </c>
      <c r="G142" s="32" t="str">
        <f>IF(LEN(VLOOKUP($A142,Questions!$B:$AA,24,FALSE))=0,"",VLOOKUP($A142,Questions!$B:$AA,24,FALSE))</f>
        <v xml:space="preserve"> </v>
      </c>
      <c r="H142" s="31" t="str">
        <f>IF(LEN(VLOOKUP($A142,Questions!$B:$AA,25,FALSE))=0,"",VLOOKUP($A142,Questions!$B:$AA,25,FALSE))</f>
        <v xml:space="preserve"> </v>
      </c>
      <c r="I142" s="31" t="str">
        <f>IF(LEN(VLOOKUP($A142,Questions!$B:$AA,26,FALSE))=0,"",VLOOKUP($A142,Questions!$B:$AA,26,FALSE))</f>
        <v xml:space="preserve"> </v>
      </c>
      <c r="J142" s="31" t="str">
        <f>IF(LEN(VLOOKUP($A142,Questions!$B:$AB,27,FALSE))=0,"",VLOOKUP($A142,Questions!$B:$AB,27,FALSE))</f>
        <v xml:space="preserve"> </v>
      </c>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c r="IW142"/>
      <c r="IX142"/>
      <c r="IY142"/>
    </row>
    <row r="143" spans="1:259" ht="60" customHeight="1" x14ac:dyDescent="0.2">
      <c r="A143" s="12" t="s">
        <v>213</v>
      </c>
      <c r="B143" s="25" t="str">
        <f>VLOOKUP(A143,'HECVAT - Full | Vendor Response'!A$26:B$283,2,FALSE)</f>
        <v>Will the institution's data be available within the system for a period of time at the completion of this contract?</v>
      </c>
      <c r="C143" s="31" t="str">
        <f>IF(LEN(VLOOKUP($A143,Questions!$B:$AA,20,FALSE))=0,"",VLOOKUP($A143,Questions!$B:$AA,20,FALSE))</f>
        <v xml:space="preserve"> </v>
      </c>
      <c r="D143" s="32" t="str">
        <f>IF(LEN(VLOOKUP($A143,Questions!$B:$AA,21,FALSE))=0,"",VLOOKUP($A143,Questions!$B:$AA,21,FALSE))</f>
        <v xml:space="preserve"> </v>
      </c>
      <c r="E143" s="32" t="str">
        <f>IF(LEN(VLOOKUP($A143,Questions!$B:$AA,22,FALSE))=0,"",VLOOKUP($A143,Questions!$B:$AA,22,FALSE))</f>
        <v xml:space="preserve"> </v>
      </c>
      <c r="F143" s="32" t="str">
        <f>IF(LEN(VLOOKUP($A143,Questions!$B:$AA,23,FALSE))=0,"",VLOOKUP($A143,Questions!$B:$AA,23,FALSE))</f>
        <v xml:space="preserve"> </v>
      </c>
      <c r="G143" s="31" t="str">
        <f>IF(LEN(VLOOKUP($A143,Questions!$B:$AA,24,FALSE))=0,"",VLOOKUP($A143,Questions!$B:$AA,24,FALSE))</f>
        <v xml:space="preserve"> </v>
      </c>
      <c r="H143" s="31" t="str">
        <f>IF(LEN(VLOOKUP($A143,Questions!$B:$AA,25,FALSE))=0,"",VLOOKUP($A143,Questions!$B:$AA,25,FALSE))</f>
        <v xml:space="preserve"> </v>
      </c>
      <c r="I143" s="31" t="str">
        <f>IF(LEN(VLOOKUP($A143,Questions!$B:$AA,26,FALSE))=0,"",VLOOKUP($A143,Questions!$B:$AA,26,FALSE))</f>
        <v xml:space="preserve"> </v>
      </c>
      <c r="J143" s="31" t="str">
        <f>IF(LEN(VLOOKUP($A143,Questions!$B:$AB,27,FALSE))=0,"",VLOOKUP($A143,Questions!$B:$AB,27,FALSE))</f>
        <v xml:space="preserve"> </v>
      </c>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c r="IW143"/>
      <c r="IX143"/>
      <c r="IY143"/>
    </row>
    <row r="144" spans="1:259" ht="36" customHeight="1" x14ac:dyDescent="0.2">
      <c r="A144" s="12" t="s">
        <v>214</v>
      </c>
      <c r="B144" s="25" t="str">
        <f>VLOOKUP(A144,'HECVAT - Full | Vendor Response'!A$26:B$283,2,FALSE)</f>
        <v>Can the Institution extract a full or partial backup of data?</v>
      </c>
      <c r="C144" s="31" t="str">
        <f>IF(LEN(VLOOKUP($A144,Questions!$B:$AA,20,FALSE))=0,"",VLOOKUP($A144,Questions!$B:$AA,20,FALSE))</f>
        <v xml:space="preserve"> </v>
      </c>
      <c r="D144" s="32" t="str">
        <f>IF(LEN(VLOOKUP($A144,Questions!$B:$AA,21,FALSE))=0,"",VLOOKUP($A144,Questions!$B:$AA,21,FALSE))</f>
        <v xml:space="preserve"> </v>
      </c>
      <c r="E144" s="31" t="str">
        <f>IF(LEN(VLOOKUP($A144,Questions!$B:$AA,22,FALSE))=0,"",VLOOKUP($A144,Questions!$B:$AA,22,FALSE))</f>
        <v xml:space="preserve"> </v>
      </c>
      <c r="F144" s="32" t="str">
        <f>IF(LEN(VLOOKUP($A144,Questions!$B:$AA,23,FALSE))=0,"",VLOOKUP($A144,Questions!$B:$AA,23,FALSE))</f>
        <v xml:space="preserve"> </v>
      </c>
      <c r="G144" s="31" t="str">
        <f>IF(LEN(VLOOKUP($A144,Questions!$B:$AA,24,FALSE))=0,"",VLOOKUP($A144,Questions!$B:$AA,24,FALSE))</f>
        <v xml:space="preserve"> </v>
      </c>
      <c r="H144" s="31" t="str">
        <f>IF(LEN(VLOOKUP($A144,Questions!$B:$AA,25,FALSE))=0,"",VLOOKUP($A144,Questions!$B:$AA,25,FALSE))</f>
        <v xml:space="preserve"> </v>
      </c>
      <c r="I144" s="31" t="str">
        <f>IF(LEN(VLOOKUP($A144,Questions!$B:$AA,26,FALSE))=0,"",VLOOKUP($A144,Questions!$B:$AA,26,FALSE))</f>
        <v xml:space="preserve"> </v>
      </c>
      <c r="J144" s="31" t="str">
        <f>IF(LEN(VLOOKUP($A144,Questions!$B:$AB,27,FALSE))=0,"",VLOOKUP($A144,Questions!$B:$AB,27,FALSE))</f>
        <v xml:space="preserve"> </v>
      </c>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c r="IW144"/>
      <c r="IX144"/>
      <c r="IY144"/>
    </row>
    <row r="145" spans="1:259" ht="48" customHeight="1" x14ac:dyDescent="0.2">
      <c r="A145" s="12" t="s">
        <v>215</v>
      </c>
      <c r="B145" s="25" t="str">
        <f>VLOOKUP(A145,'HECVAT - Full | Vendor Response'!A$26:B$283,2,FALSE)</f>
        <v>Are ownership rights to all data, inputs, outputs, and metadata retained by the institution?</v>
      </c>
      <c r="C145" s="31" t="str">
        <f>IF(LEN(VLOOKUP($A145,Questions!$B:$AA,20,FALSE))=0,"",VLOOKUP($A145,Questions!$B:$AA,20,FALSE))</f>
        <v xml:space="preserve"> </v>
      </c>
      <c r="D145" s="32" t="str">
        <f>IF(LEN(VLOOKUP($A145,Questions!$B:$AA,21,FALSE))=0,"",VLOOKUP($A145,Questions!$B:$AA,21,FALSE))</f>
        <v xml:space="preserve"> </v>
      </c>
      <c r="E145" s="31" t="str">
        <f>IF(LEN(VLOOKUP($A145,Questions!$B:$AA,22,FALSE))=0,"",VLOOKUP($A145,Questions!$B:$AA,22,FALSE))</f>
        <v xml:space="preserve"> </v>
      </c>
      <c r="F145" s="32" t="str">
        <f>IF(LEN(VLOOKUP($A145,Questions!$B:$AA,23,FALSE))=0,"",VLOOKUP($A145,Questions!$B:$AA,23,FALSE))</f>
        <v xml:space="preserve"> </v>
      </c>
      <c r="G145" s="32" t="str">
        <f>IF(LEN(VLOOKUP($A145,Questions!$B:$AA,24,FALSE))=0,"",VLOOKUP($A145,Questions!$B:$AA,24,FALSE))</f>
        <v xml:space="preserve"> </v>
      </c>
      <c r="H145" s="32" t="str">
        <f>IF(LEN(VLOOKUP($A145,Questions!$B:$AA,25,FALSE))=0,"",VLOOKUP($A145,Questions!$B:$AA,25,FALSE))</f>
        <v xml:space="preserve"> </v>
      </c>
      <c r="I145" s="31" t="str">
        <f>IF(LEN(VLOOKUP($A145,Questions!$B:$AA,26,FALSE))=0,"",VLOOKUP($A145,Questions!$B:$AA,26,FALSE))</f>
        <v xml:space="preserve"> </v>
      </c>
      <c r="J145" s="31" t="str">
        <f>IF(LEN(VLOOKUP($A145,Questions!$B:$AB,27,FALSE))=0,"",VLOOKUP($A145,Questions!$B:$AB,27,FALSE))</f>
        <v xml:space="preserve"> </v>
      </c>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c r="IW145"/>
      <c r="IX145"/>
      <c r="IY145"/>
    </row>
    <row r="146" spans="1:259" ht="36" customHeight="1" x14ac:dyDescent="0.2">
      <c r="A146" s="12" t="s">
        <v>216</v>
      </c>
      <c r="B146" s="25" t="str">
        <f>VLOOKUP(A146,'HECVAT - Full | Vendor Response'!A$26:B$283,2,FALSE)</f>
        <v>Are these rights retained even through a provider acquisition or bankruptcy event?</v>
      </c>
      <c r="C146" s="32" t="str">
        <f>IF(LEN(VLOOKUP($A146,Questions!$B:$AA,20,FALSE))=0,"",VLOOKUP($A146,Questions!$B:$AA,20,FALSE))</f>
        <v xml:space="preserve"> </v>
      </c>
      <c r="D146" s="32" t="str">
        <f>IF(LEN(VLOOKUP($A146,Questions!$B:$AA,21,FALSE))=0,"",VLOOKUP($A146,Questions!$B:$AA,21,FALSE))</f>
        <v xml:space="preserve"> </v>
      </c>
      <c r="E146" s="31" t="str">
        <f>IF(LEN(VLOOKUP($A146,Questions!$B:$AA,22,FALSE))=0,"",VLOOKUP($A146,Questions!$B:$AA,22,FALSE))</f>
        <v xml:space="preserve"> </v>
      </c>
      <c r="F146" s="32" t="str">
        <f>IF(LEN(VLOOKUP($A146,Questions!$B:$AA,23,FALSE))=0,"",VLOOKUP($A146,Questions!$B:$AA,23,FALSE))</f>
        <v xml:space="preserve"> </v>
      </c>
      <c r="G146" s="32" t="str">
        <f>IF(LEN(VLOOKUP($A146,Questions!$B:$AA,24,FALSE))=0,"",VLOOKUP($A146,Questions!$B:$AA,24,FALSE))</f>
        <v xml:space="preserve"> </v>
      </c>
      <c r="H146" s="32" t="str">
        <f>IF(LEN(VLOOKUP($A146,Questions!$B:$AA,25,FALSE))=0,"",VLOOKUP($A146,Questions!$B:$AA,25,FALSE))</f>
        <v xml:space="preserve"> </v>
      </c>
      <c r="I146" s="31" t="str">
        <f>IF(LEN(VLOOKUP($A146,Questions!$B:$AA,26,FALSE))=0,"",VLOOKUP($A146,Questions!$B:$AA,26,FALSE))</f>
        <v xml:space="preserve"> </v>
      </c>
      <c r="J146" s="31" t="str">
        <f>IF(LEN(VLOOKUP($A146,Questions!$B:$AB,27,FALSE))=0,"",VLOOKUP($A146,Questions!$B:$AB,27,FALSE))</f>
        <v xml:space="preserve"> </v>
      </c>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c r="IW146"/>
      <c r="IX146"/>
      <c r="IY146"/>
    </row>
    <row r="147" spans="1:259" ht="48" customHeight="1" x14ac:dyDescent="0.2">
      <c r="A147" s="12" t="s">
        <v>217</v>
      </c>
      <c r="B147" s="25" t="str">
        <f>VLOOKUP(A147,'HECVAT - Full | Vendor Response'!A$26:B$283,2,FALSE)</f>
        <v>In the event of imminent bankruptcy, closing of business, or retirement of service, will you provide 90 days for customers to get their data out of the system and migrate applications?</v>
      </c>
      <c r="C147" s="31" t="str">
        <f>IF(LEN(VLOOKUP($A147,Questions!$B:$AA,20,FALSE))=0,"",VLOOKUP($A147,Questions!$B:$AA,20,FALSE))</f>
        <v xml:space="preserve"> </v>
      </c>
      <c r="D147" s="32" t="str">
        <f>IF(LEN(VLOOKUP($A147,Questions!$B:$AA,21,FALSE))=0,"",VLOOKUP($A147,Questions!$B:$AA,21,FALSE))</f>
        <v xml:space="preserve"> </v>
      </c>
      <c r="E147" s="31" t="str">
        <f>IF(LEN(VLOOKUP($A147,Questions!$B:$AA,22,FALSE))=0,"",VLOOKUP($A147,Questions!$B:$AA,22,FALSE))</f>
        <v xml:space="preserve"> </v>
      </c>
      <c r="F147" s="32" t="str">
        <f>IF(LEN(VLOOKUP($A147,Questions!$B:$AA,23,FALSE))=0,"",VLOOKUP($A147,Questions!$B:$AA,23,FALSE))</f>
        <v xml:space="preserve"> </v>
      </c>
      <c r="G147" s="31" t="str">
        <f>IF(LEN(VLOOKUP($A147,Questions!$B:$AA,24,FALSE))=0,"",VLOOKUP($A147,Questions!$B:$AA,24,FALSE))</f>
        <v xml:space="preserve"> </v>
      </c>
      <c r="H147" s="32" t="str">
        <f>IF(LEN(VLOOKUP($A147,Questions!$B:$AA,25,FALSE))=0,"",VLOOKUP($A147,Questions!$B:$AA,25,FALSE))</f>
        <v xml:space="preserve"> </v>
      </c>
      <c r="I147" s="31" t="str">
        <f>IF(LEN(VLOOKUP($A147,Questions!$B:$AA,26,FALSE))=0,"",VLOOKUP($A147,Questions!$B:$AA,26,FALSE))</f>
        <v xml:space="preserve"> </v>
      </c>
      <c r="J147" s="31" t="str">
        <f>IF(LEN(VLOOKUP($A147,Questions!$B:$AB,27,FALSE))=0,"",VLOOKUP($A147,Questions!$B:$AB,27,FALSE))</f>
        <v xml:space="preserve"> </v>
      </c>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c r="IW147"/>
      <c r="IX147"/>
      <c r="IY147"/>
    </row>
    <row r="148" spans="1:259" ht="36" customHeight="1" x14ac:dyDescent="0.2">
      <c r="A148" s="12" t="s">
        <v>218</v>
      </c>
      <c r="B148" s="25" t="str">
        <f>VLOOKUP(A148,'HECVAT - Full | Vendor Response'!A$26:B$283,2,FALSE)</f>
        <v>Are involatile backup copies made according to pre-defined schedules and securely stored and protected?</v>
      </c>
      <c r="C148" s="31" t="str">
        <f>IF(LEN(VLOOKUP($A148,Questions!$B:$AA,20,FALSE))=0,"",VLOOKUP($A148,Questions!$B:$AA,20,FALSE))</f>
        <v xml:space="preserve"> </v>
      </c>
      <c r="D148" s="32" t="str">
        <f>IF(LEN(VLOOKUP($A148,Questions!$B:$AA,21,FALSE))=0,"",VLOOKUP($A148,Questions!$B:$AA,21,FALSE))</f>
        <v xml:space="preserve"> </v>
      </c>
      <c r="E148" s="31" t="str">
        <f>IF(LEN(VLOOKUP($A148,Questions!$B:$AA,22,FALSE))=0,"",VLOOKUP($A148,Questions!$B:$AA,22,FALSE))</f>
        <v xml:space="preserve"> </v>
      </c>
      <c r="F148" s="32" t="str">
        <f>IF(LEN(VLOOKUP($A148,Questions!$B:$AA,23,FALSE))=0,"",VLOOKUP($A148,Questions!$B:$AA,23,FALSE))</f>
        <v xml:space="preserve"> </v>
      </c>
      <c r="G148" s="31" t="str">
        <f>IF(LEN(VLOOKUP($A148,Questions!$B:$AA,24,FALSE))=0,"",VLOOKUP($A148,Questions!$B:$AA,24,FALSE))</f>
        <v xml:space="preserve"> </v>
      </c>
      <c r="H148" s="32" t="str">
        <f>IF(LEN(VLOOKUP($A148,Questions!$B:$AA,25,FALSE))=0,"",VLOOKUP($A148,Questions!$B:$AA,25,FALSE))</f>
        <v xml:space="preserve"> </v>
      </c>
      <c r="I148" s="31" t="str">
        <f>IF(LEN(VLOOKUP($A148,Questions!$B:$AA,26,FALSE))=0,"",VLOOKUP($A148,Questions!$B:$AA,26,FALSE))</f>
        <v xml:space="preserve"> </v>
      </c>
      <c r="J148" s="31" t="str">
        <f>IF(LEN(VLOOKUP($A148,Questions!$B:$AB,27,FALSE))=0,"",VLOOKUP($A148,Questions!$B:$AB,27,FALSE))</f>
        <v xml:space="preserve"> </v>
      </c>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c r="IW148"/>
      <c r="IX148"/>
      <c r="IY148"/>
    </row>
    <row r="149" spans="1:259" ht="54" customHeight="1" x14ac:dyDescent="0.2">
      <c r="A149" s="12" t="s">
        <v>219</v>
      </c>
      <c r="B149" s="25" t="str">
        <f>VLOOKUP(A149,'HECVAT - Full | Vendor Response'!A$26:B$283,2,FALSE)</f>
        <v>Do current backups include all operating system software, utilities, security software, application software, and data files necessary for recovery?</v>
      </c>
      <c r="C149" s="31" t="str">
        <f>IF(LEN(VLOOKUP($A149,Questions!$B:$AA,20,FALSE))=0,"",VLOOKUP($A149,Questions!$B:$AA,20,FALSE))</f>
        <v xml:space="preserve"> </v>
      </c>
      <c r="D149" s="32" t="str">
        <f>IF(LEN(VLOOKUP($A149,Questions!$B:$AA,21,FALSE))=0,"",VLOOKUP($A149,Questions!$B:$AA,21,FALSE))</f>
        <v xml:space="preserve"> </v>
      </c>
      <c r="E149" s="31" t="str">
        <f>IF(LEN(VLOOKUP($A149,Questions!$B:$AA,22,FALSE))=0,"",VLOOKUP($A149,Questions!$B:$AA,22,FALSE))</f>
        <v xml:space="preserve"> </v>
      </c>
      <c r="F149" s="32" t="str">
        <f>IF(LEN(VLOOKUP($A149,Questions!$B:$AA,23,FALSE))=0,"",VLOOKUP($A149,Questions!$B:$AA,23,FALSE))</f>
        <v xml:space="preserve"> </v>
      </c>
      <c r="G149" s="31" t="str">
        <f>IF(LEN(VLOOKUP($A149,Questions!$B:$AA,24,FALSE))=0,"",VLOOKUP($A149,Questions!$B:$AA,24,FALSE))</f>
        <v xml:space="preserve"> </v>
      </c>
      <c r="H149" s="32" t="str">
        <f>IF(LEN(VLOOKUP($A149,Questions!$B:$AA,25,FALSE))=0,"",VLOOKUP($A149,Questions!$B:$AA,25,FALSE))</f>
        <v xml:space="preserve"> </v>
      </c>
      <c r="I149" s="31" t="str">
        <f>IF(LEN(VLOOKUP($A149,Questions!$B:$AA,26,FALSE))=0,"",VLOOKUP($A149,Questions!$B:$AA,26,FALSE))</f>
        <v xml:space="preserve"> </v>
      </c>
      <c r="J149" s="31" t="str">
        <f>IF(LEN(VLOOKUP($A149,Questions!$B:$AB,27,FALSE))=0,"",VLOOKUP($A149,Questions!$B:$AB,27,FALSE))</f>
        <v xml:space="preserve"> </v>
      </c>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c r="IW149"/>
      <c r="IX149"/>
      <c r="IY149"/>
    </row>
    <row r="150" spans="1:259" ht="48" customHeight="1" x14ac:dyDescent="0.2">
      <c r="A150" s="12" t="s">
        <v>220</v>
      </c>
      <c r="B150" s="25" t="str">
        <f>VLOOKUP(A150,'HECVAT - Full | Vendor Response'!A$26:B$283,2,FALSE)</f>
        <v>Are you performing off site backups? (i.e. digitally moved off site)</v>
      </c>
      <c r="C150" s="31" t="str">
        <f>IF(LEN(VLOOKUP($A150,Questions!$B:$AA,20,FALSE))=0,"",VLOOKUP($A150,Questions!$B:$AA,20,FALSE))</f>
        <v xml:space="preserve"> </v>
      </c>
      <c r="D150" s="32" t="str">
        <f>IF(LEN(VLOOKUP($A150,Questions!$B:$AA,21,FALSE))=0,"",VLOOKUP($A150,Questions!$B:$AA,21,FALSE))</f>
        <v xml:space="preserve"> </v>
      </c>
      <c r="E150" s="31" t="str">
        <f>IF(LEN(VLOOKUP($A150,Questions!$B:$AA,22,FALSE))=0,"",VLOOKUP($A150,Questions!$B:$AA,22,FALSE))</f>
        <v xml:space="preserve"> </v>
      </c>
      <c r="F150" s="31" t="str">
        <f>IF(LEN(VLOOKUP($A150,Questions!$B:$AA,23,FALSE))=0,"",VLOOKUP($A150,Questions!$B:$AA,23,FALSE))</f>
        <v xml:space="preserve"> </v>
      </c>
      <c r="G150" s="31" t="str">
        <f>IF(LEN(VLOOKUP($A150,Questions!$B:$AA,24,FALSE))=0,"",VLOOKUP($A150,Questions!$B:$AA,24,FALSE))</f>
        <v xml:space="preserve"> </v>
      </c>
      <c r="H150" s="31" t="str">
        <f>IF(LEN(VLOOKUP($A150,Questions!$B:$AA,25,FALSE))=0,"",VLOOKUP($A150,Questions!$B:$AA,25,FALSE))</f>
        <v xml:space="preserve"> </v>
      </c>
      <c r="I150" s="31" t="str">
        <f>IF(LEN(VLOOKUP($A150,Questions!$B:$AA,26,FALSE))=0,"",VLOOKUP($A150,Questions!$B:$AA,26,FALSE))</f>
        <v xml:space="preserve"> </v>
      </c>
      <c r="J150" s="31" t="str">
        <f>IF(LEN(VLOOKUP($A150,Questions!$B:$AB,27,FALSE))=0,"",VLOOKUP($A150,Questions!$B:$AB,27,FALSE))</f>
        <v xml:space="preserve"> </v>
      </c>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c r="IW150"/>
      <c r="IX150"/>
      <c r="IY150"/>
    </row>
    <row r="151" spans="1:259" ht="48" customHeight="1" x14ac:dyDescent="0.2">
      <c r="A151" s="12" t="s">
        <v>221</v>
      </c>
      <c r="B151" s="25" t="str">
        <f>VLOOKUP(A151,'HECVAT - Full | Vendor Response'!A$26:B$283,2,FALSE)</f>
        <v>Are physical backups taken off site? (i.e. physically moved off site)</v>
      </c>
      <c r="C151" s="31" t="str">
        <f>IF(LEN(VLOOKUP($A151,Questions!$B:$AA,20,FALSE))=0,"",VLOOKUP($A151,Questions!$B:$AA,20,FALSE))</f>
        <v xml:space="preserve"> </v>
      </c>
      <c r="D151" s="32" t="str">
        <f>IF(LEN(VLOOKUP($A151,Questions!$B:$AA,21,FALSE))=0,"",VLOOKUP($A151,Questions!$B:$AA,21,FALSE))</f>
        <v xml:space="preserve"> </v>
      </c>
      <c r="E151" s="31" t="str">
        <f>IF(LEN(VLOOKUP($A151,Questions!$B:$AA,22,FALSE))=0,"",VLOOKUP($A151,Questions!$B:$AA,22,FALSE))</f>
        <v xml:space="preserve"> </v>
      </c>
      <c r="F151" s="31" t="str">
        <f>IF(LEN(VLOOKUP($A151,Questions!$B:$AA,23,FALSE))=0,"",VLOOKUP($A151,Questions!$B:$AA,23,FALSE))</f>
        <v xml:space="preserve"> </v>
      </c>
      <c r="G151" s="31" t="str">
        <f>IF(LEN(VLOOKUP($A151,Questions!$B:$AA,24,FALSE))=0,"",VLOOKUP($A151,Questions!$B:$AA,24,FALSE))</f>
        <v xml:space="preserve"> </v>
      </c>
      <c r="H151" s="31" t="str">
        <f>IF(LEN(VLOOKUP($A151,Questions!$B:$AA,25,FALSE))=0,"",VLOOKUP($A151,Questions!$B:$AA,25,FALSE))</f>
        <v xml:space="preserve"> </v>
      </c>
      <c r="I151" s="31" t="str">
        <f>IF(LEN(VLOOKUP($A151,Questions!$B:$AA,26,FALSE))=0,"",VLOOKUP($A151,Questions!$B:$AA,26,FALSE))</f>
        <v xml:space="preserve"> </v>
      </c>
      <c r="J151" s="31" t="str">
        <f>IF(LEN(VLOOKUP($A151,Questions!$B:$AB,27,FALSE))=0,"",VLOOKUP($A151,Questions!$B:$AB,27,FALSE))</f>
        <v xml:space="preserve"> </v>
      </c>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c r="IW151"/>
      <c r="IX151"/>
      <c r="IY151"/>
    </row>
    <row r="152" spans="1:259" ht="36" customHeight="1" x14ac:dyDescent="0.2">
      <c r="A152" s="12" t="s">
        <v>222</v>
      </c>
      <c r="B152" s="25" t="str">
        <f>VLOOKUP(A152,'HECVAT - Full | Vendor Response'!A$26:B$283,2,FALSE)</f>
        <v>Do backups containing the institution's data ever leave the Institution's Data Zone either physically or via network routing?</v>
      </c>
      <c r="C152" s="31" t="str">
        <f>IF(LEN(VLOOKUP($A152,Questions!$B:$AA,20,FALSE))=0,"",VLOOKUP($A152,Questions!$B:$AA,20,FALSE))</f>
        <v xml:space="preserve"> </v>
      </c>
      <c r="D152" s="32" t="str">
        <f>IF(LEN(VLOOKUP($A152,Questions!$B:$AA,21,FALSE))=0,"",VLOOKUP($A152,Questions!$B:$AA,21,FALSE))</f>
        <v xml:space="preserve"> </v>
      </c>
      <c r="E152" s="31" t="str">
        <f>IF(LEN(VLOOKUP($A152,Questions!$B:$AA,22,FALSE))=0,"",VLOOKUP($A152,Questions!$B:$AA,22,FALSE))</f>
        <v xml:space="preserve"> </v>
      </c>
      <c r="F152" s="31" t="str">
        <f>IF(LEN(VLOOKUP($A152,Questions!$B:$AA,23,FALSE))=0,"",VLOOKUP($A152,Questions!$B:$AA,23,FALSE))</f>
        <v xml:space="preserve"> </v>
      </c>
      <c r="G152" s="31" t="str">
        <f>IF(LEN(VLOOKUP($A152,Questions!$B:$AA,24,FALSE))=0,"",VLOOKUP($A152,Questions!$B:$AA,24,FALSE))</f>
        <v xml:space="preserve"> </v>
      </c>
      <c r="H152" s="31" t="str">
        <f>IF(LEN(VLOOKUP($A152,Questions!$B:$AA,25,FALSE))=0,"",VLOOKUP($A152,Questions!$B:$AA,25,FALSE))</f>
        <v xml:space="preserve"> </v>
      </c>
      <c r="I152" s="32" t="str">
        <f>IF(LEN(VLOOKUP($A152,Questions!$B:$AA,26,FALSE))=0,"",VLOOKUP($A152,Questions!$B:$AA,26,FALSE))</f>
        <v xml:space="preserve"> </v>
      </c>
      <c r="J152" s="32" t="str">
        <f>IF(LEN(VLOOKUP($A152,Questions!$B:$AB,27,FALSE))=0,"",VLOOKUP($A152,Questions!$B:$AB,27,FALSE))</f>
        <v xml:space="preserve"> </v>
      </c>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c r="IW152"/>
      <c r="IX152"/>
      <c r="IY152"/>
    </row>
    <row r="153" spans="1:259" ht="36" customHeight="1" x14ac:dyDescent="0.2">
      <c r="A153" s="12" t="s">
        <v>223</v>
      </c>
      <c r="B153" s="25" t="str">
        <f>VLOOKUP(A153,'HECVAT - Full | Vendor Response'!A$26:B$283,2,FALSE)</f>
        <v>Are data backups encrypted?</v>
      </c>
      <c r="C153" s="31" t="str">
        <f>IF(LEN(VLOOKUP($A153,Questions!$B:$AA,20,FALSE))=0,"",VLOOKUP($A153,Questions!$B:$AA,20,FALSE))</f>
        <v xml:space="preserve"> </v>
      </c>
      <c r="D153" s="32" t="str">
        <f>IF(LEN(VLOOKUP($A153,Questions!$B:$AA,21,FALSE))=0,"",VLOOKUP($A153,Questions!$B:$AA,21,FALSE))</f>
        <v xml:space="preserve"> </v>
      </c>
      <c r="E153" s="31" t="str">
        <f>IF(LEN(VLOOKUP($A153,Questions!$B:$AA,22,FALSE))=0,"",VLOOKUP($A153,Questions!$B:$AA,22,FALSE))</f>
        <v xml:space="preserve"> </v>
      </c>
      <c r="F153" s="31" t="str">
        <f>IF(LEN(VLOOKUP($A153,Questions!$B:$AA,23,FALSE))=0,"",VLOOKUP($A153,Questions!$B:$AA,23,FALSE))</f>
        <v xml:space="preserve"> </v>
      </c>
      <c r="G153" s="31" t="str">
        <f>IF(LEN(VLOOKUP($A153,Questions!$B:$AA,24,FALSE))=0,"",VLOOKUP($A153,Questions!$B:$AA,24,FALSE))</f>
        <v xml:space="preserve"> </v>
      </c>
      <c r="H153" s="31" t="str">
        <f>IF(LEN(VLOOKUP($A153,Questions!$B:$AA,25,FALSE))=0,"",VLOOKUP($A153,Questions!$B:$AA,25,FALSE))</f>
        <v xml:space="preserve"> </v>
      </c>
      <c r="I153" s="32" t="str">
        <f>IF(LEN(VLOOKUP($A153,Questions!$B:$AA,26,FALSE))=0,"",VLOOKUP($A153,Questions!$B:$AA,26,FALSE))</f>
        <v xml:space="preserve"> </v>
      </c>
      <c r="J153" s="32" t="str">
        <f>IF(LEN(VLOOKUP($A153,Questions!$B:$AB,27,FALSE))=0,"",VLOOKUP($A153,Questions!$B:$AB,27,FALSE))</f>
        <v xml:space="preserve"> </v>
      </c>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c r="IW153"/>
      <c r="IX153"/>
      <c r="IY153"/>
    </row>
    <row r="154" spans="1:259" ht="72" customHeight="1" x14ac:dyDescent="0.2">
      <c r="A154" s="12" t="s">
        <v>224</v>
      </c>
      <c r="B154" s="25" t="str">
        <f>VLOOKUP(A154,'HECVAT - Full | Vendor Response'!A$26:B$283,2,FALSE)</f>
        <v>Do you have a cryptographic key management process (generation, exchange, storage, safeguards, use, vetting, and replacement), that is documented and currently implemented, for all system components? (e.g. database, system, web, etc.)</v>
      </c>
      <c r="C154" s="31" t="str">
        <f>IF(LEN(VLOOKUP($A154,Questions!$B:$AA,20,FALSE))=0,"",VLOOKUP($A154,Questions!$B:$AA,20,FALSE))</f>
        <v xml:space="preserve"> </v>
      </c>
      <c r="D154" s="32" t="str">
        <f>IF(LEN(VLOOKUP($A154,Questions!$B:$AA,21,FALSE))=0,"",VLOOKUP($A154,Questions!$B:$AA,21,FALSE))</f>
        <v xml:space="preserve"> </v>
      </c>
      <c r="E154" s="31" t="str">
        <f>IF(LEN(VLOOKUP($A154,Questions!$B:$AA,22,FALSE))=0,"",VLOOKUP($A154,Questions!$B:$AA,22,FALSE))</f>
        <v xml:space="preserve"> </v>
      </c>
      <c r="F154" s="32" t="str">
        <f>IF(LEN(VLOOKUP($A154,Questions!$B:$AA,23,FALSE))=0,"",VLOOKUP($A154,Questions!$B:$AA,23,FALSE))</f>
        <v xml:space="preserve"> </v>
      </c>
      <c r="G154" s="31" t="str">
        <f>IF(LEN(VLOOKUP($A154,Questions!$B:$AA,24,FALSE))=0,"",VLOOKUP($A154,Questions!$B:$AA,24,FALSE))</f>
        <v xml:space="preserve"> </v>
      </c>
      <c r="H154" s="31" t="str">
        <f>IF(LEN(VLOOKUP($A154,Questions!$B:$AA,25,FALSE))=0,"",VLOOKUP($A154,Questions!$B:$AA,25,FALSE))</f>
        <v xml:space="preserve"> </v>
      </c>
      <c r="I154" s="32" t="str">
        <f>IF(LEN(VLOOKUP($A154,Questions!$B:$AA,26,FALSE))=0,"",VLOOKUP($A154,Questions!$B:$AA,26,FALSE))</f>
        <v xml:space="preserve"> </v>
      </c>
      <c r="J154" s="32" t="str">
        <f>IF(LEN(VLOOKUP($A154,Questions!$B:$AB,27,FALSE))=0,"",VLOOKUP($A154,Questions!$B:$AB,27,FALSE))</f>
        <v xml:space="preserve"> </v>
      </c>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c r="IW154"/>
      <c r="IX154"/>
      <c r="IY154"/>
    </row>
    <row r="155" spans="1:259" ht="48" customHeight="1" x14ac:dyDescent="0.2">
      <c r="A155" s="12" t="s">
        <v>225</v>
      </c>
      <c r="B155" s="25" t="str">
        <f>VLOOKUP(A155,'HECVAT - Full | Vendor Response'!A$26:B$283,2,FALSE)</f>
        <v>Do you have a media handling process, that is documented and currently implemented that meets established business needs and regulatory requirements, including end-of-life, repurposing, and data sanitization procedures?</v>
      </c>
      <c r="C155" s="31" t="str">
        <f>IF(LEN(VLOOKUP($A155,Questions!$B:$AA,20,FALSE))=0,"",VLOOKUP($A155,Questions!$B:$AA,20,FALSE))</f>
        <v xml:space="preserve"> </v>
      </c>
      <c r="D155" s="32" t="str">
        <f>IF(LEN(VLOOKUP($A155,Questions!$B:$AA,21,FALSE))=0,"",VLOOKUP($A155,Questions!$B:$AA,21,FALSE))</f>
        <v xml:space="preserve"> </v>
      </c>
      <c r="E155" s="31" t="str">
        <f>IF(LEN(VLOOKUP($A155,Questions!$B:$AA,22,FALSE))=0,"",VLOOKUP($A155,Questions!$B:$AA,22,FALSE))</f>
        <v xml:space="preserve"> </v>
      </c>
      <c r="F155" s="31" t="str">
        <f>IF(LEN(VLOOKUP($A155,Questions!$B:$AA,23,FALSE))=0,"",VLOOKUP($A155,Questions!$B:$AA,23,FALSE))</f>
        <v xml:space="preserve"> </v>
      </c>
      <c r="G155" s="31" t="str">
        <f>IF(LEN(VLOOKUP($A155,Questions!$B:$AA,24,FALSE))=0,"",VLOOKUP($A155,Questions!$B:$AA,24,FALSE))</f>
        <v xml:space="preserve"> </v>
      </c>
      <c r="H155" s="31" t="str">
        <f>IF(LEN(VLOOKUP($A155,Questions!$B:$AA,25,FALSE))=0,"",VLOOKUP($A155,Questions!$B:$AA,25,FALSE))</f>
        <v xml:space="preserve"> </v>
      </c>
      <c r="I155" s="32" t="str">
        <f>IF(LEN(VLOOKUP($A155,Questions!$B:$AA,26,FALSE))=0,"",VLOOKUP($A155,Questions!$B:$AA,26,FALSE))</f>
        <v xml:space="preserve"> </v>
      </c>
      <c r="J155" s="32" t="str">
        <f>IF(LEN(VLOOKUP($A155,Questions!$B:$AB,27,FALSE))=0,"",VLOOKUP($A155,Questions!$B:$AB,27,FALSE))</f>
        <v xml:space="preserve"> </v>
      </c>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c r="IW155"/>
      <c r="IX155"/>
      <c r="IY155"/>
    </row>
    <row r="156" spans="1:259" ht="36" customHeight="1" x14ac:dyDescent="0.2">
      <c r="A156" s="12" t="s">
        <v>226</v>
      </c>
      <c r="B156" s="25" t="str">
        <f>VLOOKUP(A156,'HECVAT - Full | Vendor Response'!A$26:B$283,2,FALSE)</f>
        <v>Does the process described in DATA-19 adhere to DoD 5220.22-M and/or NIST SP 800-88 standards?</v>
      </c>
      <c r="C156" s="31" t="str">
        <f>IF(LEN(VLOOKUP($A156,Questions!$B:$AA,20,FALSE))=0,"",VLOOKUP($A156,Questions!$B:$AA,20,FALSE))</f>
        <v xml:space="preserve"> </v>
      </c>
      <c r="D156" s="32" t="str">
        <f>IF(LEN(VLOOKUP($A156,Questions!$B:$AA,21,FALSE))=0,"",VLOOKUP($A156,Questions!$B:$AA,21,FALSE))</f>
        <v xml:space="preserve"> </v>
      </c>
      <c r="E156" s="31" t="str">
        <f>IF(LEN(VLOOKUP($A156,Questions!$B:$AA,22,FALSE))=0,"",VLOOKUP($A156,Questions!$B:$AA,22,FALSE))</f>
        <v xml:space="preserve"> </v>
      </c>
      <c r="F156" s="31" t="str">
        <f>IF(LEN(VLOOKUP($A156,Questions!$B:$AA,23,FALSE))=0,"",VLOOKUP($A156,Questions!$B:$AA,23,FALSE))</f>
        <v xml:space="preserve"> </v>
      </c>
      <c r="G156" s="31" t="str">
        <f>IF(LEN(VLOOKUP($A156,Questions!$B:$AA,24,FALSE))=0,"",VLOOKUP($A156,Questions!$B:$AA,24,FALSE))</f>
        <v xml:space="preserve"> </v>
      </c>
      <c r="H156" s="31" t="str">
        <f>IF(LEN(VLOOKUP($A156,Questions!$B:$AA,25,FALSE))=0,"",VLOOKUP($A156,Questions!$B:$AA,25,FALSE))</f>
        <v xml:space="preserve"> </v>
      </c>
      <c r="I156" s="31" t="str">
        <f>IF(LEN(VLOOKUP($A156,Questions!$B:$AA,26,FALSE))=0,"",VLOOKUP($A156,Questions!$B:$AA,26,FALSE))</f>
        <v xml:space="preserve"> </v>
      </c>
      <c r="J156" s="31" t="str">
        <f>IF(LEN(VLOOKUP($A156,Questions!$B:$AB,27,FALSE))=0,"",VLOOKUP($A156,Questions!$B:$AB,27,FALSE))</f>
        <v xml:space="preserve"> </v>
      </c>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c r="IW156"/>
      <c r="IX156"/>
      <c r="IY156"/>
    </row>
    <row r="157" spans="1:259" ht="48" customHeight="1" x14ac:dyDescent="0.2">
      <c r="A157" s="12" t="s">
        <v>227</v>
      </c>
      <c r="B157" s="25" t="str">
        <f>VLOOKUP(A157,'HECVAT - Full | Vendor Response'!A$26:B$283,2,FALSE)</f>
        <v>Is media used for long-term retention of business data and archival purposes stored in a secure, environmentally protected area?</v>
      </c>
      <c r="C157" s="31" t="str">
        <f>IF(LEN(VLOOKUP($A157,Questions!$B:$AA,20,FALSE))=0,"",VLOOKUP($A157,Questions!$B:$AA,20,FALSE))</f>
        <v xml:space="preserve"> </v>
      </c>
      <c r="D157" s="32" t="str">
        <f>IF(LEN(VLOOKUP($A157,Questions!$B:$AA,21,FALSE))=0,"",VLOOKUP($A157,Questions!$B:$AA,21,FALSE))</f>
        <v xml:space="preserve"> </v>
      </c>
      <c r="E157" s="31" t="str">
        <f>IF(LEN(VLOOKUP($A157,Questions!$B:$AA,22,FALSE))=0,"",VLOOKUP($A157,Questions!$B:$AA,22,FALSE))</f>
        <v xml:space="preserve"> </v>
      </c>
      <c r="F157" s="31" t="str">
        <f>IF(LEN(VLOOKUP($A157,Questions!$B:$AA,23,FALSE))=0,"",VLOOKUP($A157,Questions!$B:$AA,23,FALSE))</f>
        <v xml:space="preserve"> </v>
      </c>
      <c r="G157" s="31" t="str">
        <f>IF(LEN(VLOOKUP($A157,Questions!$B:$AA,24,FALSE))=0,"",VLOOKUP($A157,Questions!$B:$AA,24,FALSE))</f>
        <v xml:space="preserve"> </v>
      </c>
      <c r="H157" s="31" t="str">
        <f>IF(LEN(VLOOKUP($A157,Questions!$B:$AA,25,FALSE))=0,"",VLOOKUP($A157,Questions!$B:$AA,25,FALSE))</f>
        <v xml:space="preserve"> </v>
      </c>
      <c r="I157" s="31" t="str">
        <f>IF(LEN(VLOOKUP($A157,Questions!$B:$AA,26,FALSE))=0,"",VLOOKUP($A157,Questions!$B:$AA,26,FALSE))</f>
        <v xml:space="preserve"> </v>
      </c>
      <c r="J157" s="31" t="str">
        <f>IF(LEN(VLOOKUP($A157,Questions!$B:$AB,27,FALSE))=0,"",VLOOKUP($A157,Questions!$B:$AB,27,FALSE))</f>
        <v xml:space="preserve"> </v>
      </c>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c r="IW157"/>
      <c r="IX157"/>
      <c r="IY157"/>
    </row>
    <row r="158" spans="1:259" ht="48" customHeight="1" x14ac:dyDescent="0.2">
      <c r="A158" s="12" t="s">
        <v>228</v>
      </c>
      <c r="B158" s="25" t="str">
        <f>VLOOKUP(A158,'HECVAT - Full | Vendor Response'!A$26:B$283,2,FALSE)</f>
        <v>Will you handle data in a FERPA compliant manner?</v>
      </c>
      <c r="C158" s="31" t="str">
        <f>IF(LEN(VLOOKUP($A158,Questions!$B:$AA,20,FALSE))=0,"",VLOOKUP($A158,Questions!$B:$AA,20,FALSE))</f>
        <v xml:space="preserve"> </v>
      </c>
      <c r="D158" s="32" t="str">
        <f>IF(LEN(VLOOKUP($A158,Questions!$B:$AA,21,FALSE))=0,"",VLOOKUP($A158,Questions!$B:$AA,21,FALSE))</f>
        <v xml:space="preserve"> </v>
      </c>
      <c r="E158" s="31" t="str">
        <f>IF(LEN(VLOOKUP($A158,Questions!$B:$AA,22,FALSE))=0,"",VLOOKUP($A158,Questions!$B:$AA,22,FALSE))</f>
        <v xml:space="preserve"> </v>
      </c>
      <c r="F158" s="32" t="str">
        <f>IF(LEN(VLOOKUP($A158,Questions!$B:$AA,23,FALSE))=0,"",VLOOKUP($A158,Questions!$B:$AA,23,FALSE))</f>
        <v xml:space="preserve"> </v>
      </c>
      <c r="G158" s="31" t="str">
        <f>IF(LEN(VLOOKUP($A158,Questions!$B:$AA,24,FALSE))=0,"",VLOOKUP($A158,Questions!$B:$AA,24,FALSE))</f>
        <v xml:space="preserve"> </v>
      </c>
      <c r="H158" s="31" t="str">
        <f>IF(LEN(VLOOKUP($A158,Questions!$B:$AA,25,FALSE))=0,"",VLOOKUP($A158,Questions!$B:$AA,25,FALSE))</f>
        <v xml:space="preserve"> </v>
      </c>
      <c r="I158" s="31" t="str">
        <f>IF(LEN(VLOOKUP($A158,Questions!$B:$AA,26,FALSE))=0,"",VLOOKUP($A158,Questions!$B:$AA,26,FALSE))</f>
        <v xml:space="preserve"> </v>
      </c>
      <c r="J158" s="31" t="str">
        <f>IF(LEN(VLOOKUP($A158,Questions!$B:$AB,27,FALSE))=0,"",VLOOKUP($A158,Questions!$B:$AB,27,FALSE))</f>
        <v xml:space="preserve"> </v>
      </c>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c r="IW158"/>
      <c r="IX158"/>
      <c r="IY158"/>
    </row>
    <row r="159" spans="1:259" ht="73.25" customHeight="1" x14ac:dyDescent="0.2">
      <c r="A159" s="12" t="s">
        <v>229</v>
      </c>
      <c r="B159" s="25" t="str">
        <f>VLOOKUP(A159,'HECVAT - Full | Vendor Response'!A$26:B$283,2,FALSE)</f>
        <v>Does your staff (or third party) have access to Institutional data (e.g., financial, PHI or other sensitive information) through any means?</v>
      </c>
      <c r="C159" s="31" t="str">
        <f>IF(LEN(VLOOKUP($A159,Questions!$B:$AA,20,FALSE))=0,"",VLOOKUP($A159,Questions!$B:$AA,20,FALSE))</f>
        <v xml:space="preserve"> </v>
      </c>
      <c r="D159" s="32" t="str">
        <f>IF(LEN(VLOOKUP($A159,Questions!$B:$AA,21,FALSE))=0,"",VLOOKUP($A159,Questions!$B:$AA,21,FALSE))</f>
        <v xml:space="preserve"> </v>
      </c>
      <c r="E159" s="31" t="str">
        <f>IF(LEN(VLOOKUP($A159,Questions!$B:$AA,22,FALSE))=0,"",VLOOKUP($A159,Questions!$B:$AA,22,FALSE))</f>
        <v xml:space="preserve"> </v>
      </c>
      <c r="F159" s="31" t="str">
        <f>IF(LEN(VLOOKUP($A159,Questions!$B:$AA,23,FALSE))=0,"",VLOOKUP($A159,Questions!$B:$AA,23,FALSE))</f>
        <v xml:space="preserve"> </v>
      </c>
      <c r="G159" s="31" t="str">
        <f>IF(LEN(VLOOKUP($A159,Questions!$B:$AA,24,FALSE))=0,"",VLOOKUP($A159,Questions!$B:$AA,24,FALSE))</f>
        <v xml:space="preserve"> </v>
      </c>
      <c r="H159" s="31" t="str">
        <f>IF(LEN(VLOOKUP($A159,Questions!$B:$AA,25,FALSE))=0,"",VLOOKUP($A159,Questions!$B:$AA,25,FALSE))</f>
        <v xml:space="preserve"> </v>
      </c>
      <c r="I159" s="31" t="str">
        <f>IF(LEN(VLOOKUP($A159,Questions!$B:$AA,26,FALSE))=0,"",VLOOKUP($A159,Questions!$B:$AA,26,FALSE))</f>
        <v xml:space="preserve"> </v>
      </c>
      <c r="J159" s="31" t="str">
        <f>IF(LEN(VLOOKUP($A159,Questions!$B:$AB,27,FALSE))=0,"",VLOOKUP($A159,Questions!$B:$AB,27,FALSE))</f>
        <v xml:space="preserve"> </v>
      </c>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c r="IW159"/>
      <c r="IX159"/>
      <c r="IY159"/>
    </row>
    <row r="160" spans="1:259" ht="36" customHeight="1" x14ac:dyDescent="0.2">
      <c r="A160" s="12" t="s">
        <v>230</v>
      </c>
      <c r="B160" s="25" t="str">
        <f>VLOOKUP(A160,'HECVAT - Full | Vendor Response'!A$26:B$283,2,FALSE)</f>
        <v>Do you have a documented and currently implemented strategy for securing employee workstations when they work remotely? (i.e. not in a trusted computing environment)</v>
      </c>
      <c r="C160" s="31" t="str">
        <f>IF(LEN(VLOOKUP($A160,Questions!$B:$AA,20,FALSE))=0,"",VLOOKUP($A160,Questions!$B:$AA,20,FALSE))</f>
        <v xml:space="preserve"> </v>
      </c>
      <c r="D160" s="32" t="str">
        <f>IF(LEN(VLOOKUP($A160,Questions!$B:$AA,21,FALSE))=0,"",VLOOKUP($A160,Questions!$B:$AA,21,FALSE))</f>
        <v xml:space="preserve"> </v>
      </c>
      <c r="E160" s="31" t="str">
        <f>IF(LEN(VLOOKUP($A160,Questions!$B:$AA,22,FALSE))=0,"",VLOOKUP($A160,Questions!$B:$AA,22,FALSE))</f>
        <v xml:space="preserve"> </v>
      </c>
      <c r="F160" s="31" t="str">
        <f>IF(LEN(VLOOKUP($A160,Questions!$B:$AA,23,FALSE))=0,"",VLOOKUP($A160,Questions!$B:$AA,23,FALSE))</f>
        <v xml:space="preserve"> </v>
      </c>
      <c r="G160" s="31" t="str">
        <f>IF(LEN(VLOOKUP($A160,Questions!$B:$AA,24,FALSE))=0,"",VLOOKUP($A160,Questions!$B:$AA,24,FALSE))</f>
        <v xml:space="preserve"> </v>
      </c>
      <c r="H160" s="31" t="str">
        <f>IF(LEN(VLOOKUP($A160,Questions!$B:$AA,25,FALSE))=0,"",VLOOKUP($A160,Questions!$B:$AA,25,FALSE))</f>
        <v xml:space="preserve"> </v>
      </c>
      <c r="I160" s="32" t="str">
        <f>IF(LEN(VLOOKUP($A160,Questions!$B:$AA,26,FALSE))=0,"",VLOOKUP($A160,Questions!$B:$AA,26,FALSE))</f>
        <v xml:space="preserve"> </v>
      </c>
      <c r="J160" s="32" t="str">
        <f>IF(LEN(VLOOKUP($A160,Questions!$B:$AB,27,FALSE))=0,"",VLOOKUP($A160,Questions!$B:$AB,27,FALSE))</f>
        <v xml:space="preserve"> </v>
      </c>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c r="IW160"/>
      <c r="IX160"/>
      <c r="IY160"/>
    </row>
    <row r="161" spans="1:259" ht="36" customHeight="1" x14ac:dyDescent="0.2">
      <c r="A161" s="288" t="str">
        <f>IF($C$30="","Datacenter",IF($C$30="Yes","Datacenter - Optional based on QUALIFIER response.","Datacenter"))</f>
        <v>Datacenter</v>
      </c>
      <c r="B161" s="288"/>
      <c r="C161" s="20" t="str">
        <f>C$22</f>
        <v>CIS Critical Security Controls v6.1</v>
      </c>
      <c r="D161" s="20" t="str">
        <f t="shared" ref="D161:J161" si="10">D$22</f>
        <v>HIPAA</v>
      </c>
      <c r="E161" s="20" t="str">
        <f t="shared" si="10"/>
        <v>ISO 27002:27013</v>
      </c>
      <c r="F161" s="20" t="str">
        <f t="shared" si="10"/>
        <v>NIST Cybersecurity Framework</v>
      </c>
      <c r="G161" s="20" t="str">
        <f t="shared" si="10"/>
        <v>NIST SP 800-171r1</v>
      </c>
      <c r="H161" s="20" t="str">
        <f t="shared" si="10"/>
        <v>NIST SP 800-53r4</v>
      </c>
      <c r="I161" s="20" t="str">
        <f t="shared" si="10"/>
        <v>PCI DSS</v>
      </c>
      <c r="J161" s="20" t="str">
        <f t="shared" si="10"/>
        <v>Trusted CI</v>
      </c>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c r="IW161"/>
      <c r="IX161"/>
      <c r="IY161"/>
    </row>
    <row r="162" spans="1:259" ht="49.25" customHeight="1" x14ac:dyDescent="0.2">
      <c r="A162" s="12" t="s">
        <v>231</v>
      </c>
      <c r="B162" s="25" t="str">
        <f>VLOOKUP(A162,'HECVAT - Full | Vendor Response'!A$26:B$283,2,FALSE)</f>
        <v>Does the hosting provider have a SOC 2 Type 2 report available?</v>
      </c>
      <c r="C162" s="31" t="str">
        <f>IF(LEN(VLOOKUP($A162,Questions!$B:$AA,20,FALSE))=0,"",VLOOKUP($A162,Questions!$B:$AA,20,FALSE))</f>
        <v xml:space="preserve"> </v>
      </c>
      <c r="D162" s="33" t="str">
        <f>IF(LEN(VLOOKUP($A162,Questions!$B:$AA,21,FALSE))=0,"",VLOOKUP($A162,Questions!$B:$AA,21,FALSE))</f>
        <v xml:space="preserve"> </v>
      </c>
      <c r="E162" s="31" t="str">
        <f>IF(LEN(VLOOKUP($A162,Questions!$B:$AA,22,FALSE))=0,"",VLOOKUP($A162,Questions!$B:$AA,22,FALSE))</f>
        <v xml:space="preserve"> </v>
      </c>
      <c r="F162" s="31" t="str">
        <f>IF(LEN(VLOOKUP($A162,Questions!$B:$AA,23,FALSE))=0,"",VLOOKUP($A162,Questions!$B:$AA,23,FALSE))</f>
        <v xml:space="preserve"> </v>
      </c>
      <c r="G162" s="32" t="str">
        <f>IF(LEN(VLOOKUP($A162,Questions!$B:$AA,24,FALSE))=0,"",VLOOKUP($A162,Questions!$B:$AA,24,FALSE))</f>
        <v xml:space="preserve"> </v>
      </c>
      <c r="H162" s="33" t="str">
        <f>IF(LEN(VLOOKUP($A162,Questions!$B:$AA,25,FALSE))=0,"",VLOOKUP($A162,Questions!$B:$AA,25,FALSE))</f>
        <v xml:space="preserve"> </v>
      </c>
      <c r="I162" s="31" t="str">
        <f>IF(LEN(VLOOKUP($A162,Questions!$B:$AA,26,FALSE))=0,"",VLOOKUP($A162,Questions!$B:$AA,26,FALSE))</f>
        <v xml:space="preserve"> </v>
      </c>
      <c r="J162" s="31" t="str">
        <f>IF(LEN(VLOOKUP($A162,Questions!$B:$AB,27,FALSE))=0,"",VLOOKUP($A162,Questions!$B:$AB,27,FALSE))</f>
        <v xml:space="preserve"> </v>
      </c>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c r="IW162"/>
      <c r="IX162"/>
      <c r="IY162"/>
    </row>
    <row r="163" spans="1:259" ht="48" customHeight="1" x14ac:dyDescent="0.2">
      <c r="A163" s="12" t="s">
        <v>232</v>
      </c>
      <c r="B163" s="25" t="str">
        <f>VLOOKUP(A163,'HECVAT - Full | Vendor Response'!A$26:B$283,2,FALSE)</f>
        <v>Are you generally able to accommodate storing each institution's data within their geographic region?</v>
      </c>
      <c r="C163" s="31" t="str">
        <f>IF(LEN(VLOOKUP($A163,Questions!$B:$AA,20,FALSE))=0,"",VLOOKUP($A163,Questions!$B:$AA,20,FALSE))</f>
        <v xml:space="preserve"> </v>
      </c>
      <c r="D163" s="33" t="str">
        <f>IF(LEN(VLOOKUP($A163,Questions!$B:$AA,21,FALSE))=0,"",VLOOKUP($A163,Questions!$B:$AA,21,FALSE))</f>
        <v xml:space="preserve"> </v>
      </c>
      <c r="E163" s="31" t="str">
        <f>IF(LEN(VLOOKUP($A163,Questions!$B:$AA,22,FALSE))=0,"",VLOOKUP($A163,Questions!$B:$AA,22,FALSE))</f>
        <v xml:space="preserve"> </v>
      </c>
      <c r="F163" s="32" t="str">
        <f>IF(LEN(VLOOKUP($A163,Questions!$B:$AA,23,FALSE))=0,"",VLOOKUP($A163,Questions!$B:$AA,23,FALSE))</f>
        <v xml:space="preserve"> </v>
      </c>
      <c r="G163" s="32" t="str">
        <f>IF(LEN(VLOOKUP($A163,Questions!$B:$AA,24,FALSE))=0,"",VLOOKUP($A163,Questions!$B:$AA,24,FALSE))</f>
        <v xml:space="preserve"> </v>
      </c>
      <c r="H163" s="33" t="str">
        <f>IF(LEN(VLOOKUP($A163,Questions!$B:$AA,25,FALSE))=0,"",VLOOKUP($A163,Questions!$B:$AA,25,FALSE))</f>
        <v xml:space="preserve"> </v>
      </c>
      <c r="I163" s="33" t="str">
        <f>IF(LEN(VLOOKUP($A163,Questions!$B:$AA,26,FALSE))=0,"",VLOOKUP($A163,Questions!$B:$AA,26,FALSE))</f>
        <v xml:space="preserve"> </v>
      </c>
      <c r="J163" s="33" t="str">
        <f>IF(LEN(VLOOKUP($A163,Questions!$B:$AB,27,FALSE))=0,"",VLOOKUP($A163,Questions!$B:$AB,27,FALSE))</f>
        <v xml:space="preserve"> </v>
      </c>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c r="IW163"/>
      <c r="IX163"/>
      <c r="IY163"/>
    </row>
    <row r="164" spans="1:259" ht="36" customHeight="1" x14ac:dyDescent="0.2">
      <c r="A164" s="12" t="s">
        <v>233</v>
      </c>
      <c r="B164" s="25" t="str">
        <f>VLOOKUP(A164,'HECVAT - Full | Vendor Response'!A$26:B$283,2,FALSE)</f>
        <v>Are the data centers staffed 24 hours a day, seven days a week (i.e., 24x7x365)?</v>
      </c>
      <c r="C164" s="31" t="str">
        <f>IF(LEN(VLOOKUP($A164,Questions!$B:$AA,20,FALSE))=0,"",VLOOKUP($A164,Questions!$B:$AA,20,FALSE))</f>
        <v xml:space="preserve"> </v>
      </c>
      <c r="D164" s="33" t="str">
        <f>IF(LEN(VLOOKUP($A164,Questions!$B:$AA,21,FALSE))=0,"",VLOOKUP($A164,Questions!$B:$AA,21,FALSE))</f>
        <v xml:space="preserve"> </v>
      </c>
      <c r="E164" s="31" t="str">
        <f>IF(LEN(VLOOKUP($A164,Questions!$B:$AA,22,FALSE))=0,"",VLOOKUP($A164,Questions!$B:$AA,22,FALSE))</f>
        <v xml:space="preserve"> </v>
      </c>
      <c r="F164" s="32" t="str">
        <f>IF(LEN(VLOOKUP($A164,Questions!$B:$AA,23,FALSE))=0,"",VLOOKUP($A164,Questions!$B:$AA,23,FALSE))</f>
        <v xml:space="preserve"> </v>
      </c>
      <c r="G164" s="32" t="str">
        <f>IF(LEN(VLOOKUP($A164,Questions!$B:$AA,24,FALSE))=0,"",VLOOKUP($A164,Questions!$B:$AA,24,FALSE))</f>
        <v xml:space="preserve"> </v>
      </c>
      <c r="H164" s="33" t="str">
        <f>IF(LEN(VLOOKUP($A164,Questions!$B:$AA,25,FALSE))=0,"",VLOOKUP($A164,Questions!$B:$AA,25,FALSE))</f>
        <v xml:space="preserve"> </v>
      </c>
      <c r="I164" s="33" t="str">
        <f>IF(LEN(VLOOKUP($A164,Questions!$B:$AA,26,FALSE))=0,"",VLOOKUP($A164,Questions!$B:$AA,26,FALSE))</f>
        <v xml:space="preserve"> </v>
      </c>
      <c r="J164" s="33" t="str">
        <f>IF(LEN(VLOOKUP($A164,Questions!$B:$AB,27,FALSE))=0,"",VLOOKUP($A164,Questions!$B:$AB,27,FALSE))</f>
        <v xml:space="preserve"> </v>
      </c>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c r="IW164"/>
      <c r="IX164"/>
      <c r="IY164"/>
    </row>
    <row r="165" spans="1:259" ht="47" customHeight="1" x14ac:dyDescent="0.2">
      <c r="A165" s="12" t="s">
        <v>234</v>
      </c>
      <c r="B165" s="25" t="str">
        <f>VLOOKUP(A165,'HECVAT - Full | Vendor Response'!A$26:B$283,2,FALSE)</f>
        <v>Are your servers separated from other companies via a physical barrier, such as a cage or hardened walls?</v>
      </c>
      <c r="C165" s="31" t="str">
        <f>IF(LEN(VLOOKUP($A165,Questions!$B:$AA,20,FALSE))=0,"",VLOOKUP($A165,Questions!$B:$AA,20,FALSE))</f>
        <v xml:space="preserve"> </v>
      </c>
      <c r="D165" s="33" t="str">
        <f>IF(LEN(VLOOKUP($A165,Questions!$B:$AA,21,FALSE))=0,"",VLOOKUP($A165,Questions!$B:$AA,21,FALSE))</f>
        <v xml:space="preserve"> </v>
      </c>
      <c r="E165" s="32" t="str">
        <f>IF(LEN(VLOOKUP($A165,Questions!$B:$AA,22,FALSE))=0,"",VLOOKUP($A165,Questions!$B:$AA,22,FALSE))</f>
        <v xml:space="preserve"> </v>
      </c>
      <c r="F165" s="32" t="str">
        <f>IF(LEN(VLOOKUP($A165,Questions!$B:$AA,23,FALSE))=0,"",VLOOKUP($A165,Questions!$B:$AA,23,FALSE))</f>
        <v xml:space="preserve"> </v>
      </c>
      <c r="G165" s="32" t="str">
        <f>IF(LEN(VLOOKUP($A165,Questions!$B:$AA,24,FALSE))=0,"",VLOOKUP($A165,Questions!$B:$AA,24,FALSE))</f>
        <v xml:space="preserve"> </v>
      </c>
      <c r="H165" s="31" t="str">
        <f>IF(LEN(VLOOKUP($A165,Questions!$B:$AA,25,FALSE))=0,"",VLOOKUP($A165,Questions!$B:$AA,25,FALSE))</f>
        <v xml:space="preserve"> </v>
      </c>
      <c r="I165" s="31" t="str">
        <f>IF(LEN(VLOOKUP($A165,Questions!$B:$AA,26,FALSE))=0,"",VLOOKUP($A165,Questions!$B:$AA,26,FALSE))</f>
        <v xml:space="preserve"> </v>
      </c>
      <c r="J165" s="31" t="str">
        <f>IF(LEN(VLOOKUP($A165,Questions!$B:$AB,27,FALSE))=0,"",VLOOKUP($A165,Questions!$B:$AB,27,FALSE))</f>
        <v xml:space="preserve"> </v>
      </c>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c r="IW165"/>
      <c r="IX165"/>
      <c r="IY165"/>
    </row>
    <row r="166" spans="1:259" ht="47" customHeight="1" x14ac:dyDescent="0.2">
      <c r="A166" s="12" t="s">
        <v>235</v>
      </c>
      <c r="B166" s="25" t="str">
        <f>VLOOKUP(A166,'HECVAT - Full | Vendor Response'!A$26:B$283,2,FALSE)</f>
        <v>Does a physical barrier fully enclose the physical space preventing unauthorized physical contact with any of your devices?</v>
      </c>
      <c r="C166" s="31" t="str">
        <f>IF(LEN(VLOOKUP($A166,Questions!$B:$AA,20,FALSE))=0,"",VLOOKUP($A166,Questions!$B:$AA,20,FALSE))</f>
        <v xml:space="preserve"> </v>
      </c>
      <c r="D166" s="33" t="str">
        <f>IF(LEN(VLOOKUP($A166,Questions!$B:$AA,21,FALSE))=0,"",VLOOKUP($A166,Questions!$B:$AA,21,FALSE))</f>
        <v xml:space="preserve"> </v>
      </c>
      <c r="E166" s="31" t="str">
        <f>IF(LEN(VLOOKUP($A166,Questions!$B:$AA,22,FALSE))=0,"",VLOOKUP($A166,Questions!$B:$AA,22,FALSE))</f>
        <v xml:space="preserve"> </v>
      </c>
      <c r="F166" s="31" t="str">
        <f>IF(LEN(VLOOKUP($A166,Questions!$B:$AA,23,FALSE))=0,"",VLOOKUP($A166,Questions!$B:$AA,23,FALSE))</f>
        <v xml:space="preserve"> </v>
      </c>
      <c r="G166" s="32" t="str">
        <f>IF(LEN(VLOOKUP($A166,Questions!$B:$AA,24,FALSE))=0,"",VLOOKUP($A166,Questions!$B:$AA,24,FALSE))</f>
        <v xml:space="preserve"> </v>
      </c>
      <c r="H166" s="33" t="str">
        <f>IF(LEN(VLOOKUP($A166,Questions!$B:$AA,25,FALSE))=0,"",VLOOKUP($A166,Questions!$B:$AA,25,FALSE))</f>
        <v xml:space="preserve"> </v>
      </c>
      <c r="I166" s="31" t="str">
        <f>IF(LEN(VLOOKUP($A166,Questions!$B:$AA,26,FALSE))=0,"",VLOOKUP($A166,Questions!$B:$AA,26,FALSE))</f>
        <v xml:space="preserve"> </v>
      </c>
      <c r="J166" s="31" t="str">
        <f>IF(LEN(VLOOKUP($A166,Questions!$B:$AB,27,FALSE))=0,"",VLOOKUP($A166,Questions!$B:$AB,27,FALSE))</f>
        <v xml:space="preserve"> </v>
      </c>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c r="IW166"/>
      <c r="IX166"/>
      <c r="IY166"/>
    </row>
    <row r="167" spans="1:259" ht="48" customHeight="1" x14ac:dyDescent="0.2">
      <c r="A167" s="12" t="s">
        <v>236</v>
      </c>
      <c r="B167" s="25" t="str">
        <f>VLOOKUP(A167,'HECVAT - Full | Vendor Response'!A$26:B$283,2,FALSE)</f>
        <v>Are your primary and secondary data centers geographically diverse?</v>
      </c>
      <c r="C167" s="31" t="str">
        <f>IF(LEN(VLOOKUP($A167,Questions!$B:$AA,20,FALSE))=0,"",VLOOKUP($A167,Questions!$B:$AA,20,FALSE))</f>
        <v xml:space="preserve"> </v>
      </c>
      <c r="D167" s="33" t="str">
        <f>IF(LEN(VLOOKUP($A167,Questions!$B:$AA,21,FALSE))=0,"",VLOOKUP($A167,Questions!$B:$AA,21,FALSE))</f>
        <v xml:space="preserve"> </v>
      </c>
      <c r="E167" s="31" t="str">
        <f>IF(LEN(VLOOKUP($A167,Questions!$B:$AA,22,FALSE))=0,"",VLOOKUP($A167,Questions!$B:$AA,22,FALSE))</f>
        <v xml:space="preserve"> </v>
      </c>
      <c r="F167" s="31" t="str">
        <f>IF(LEN(VLOOKUP($A167,Questions!$B:$AA,23,FALSE))=0,"",VLOOKUP($A167,Questions!$B:$AA,23,FALSE))</f>
        <v xml:space="preserve"> </v>
      </c>
      <c r="G167" s="31" t="str">
        <f>IF(LEN(VLOOKUP($A167,Questions!$B:$AA,24,FALSE))=0,"",VLOOKUP($A167,Questions!$B:$AA,24,FALSE))</f>
        <v xml:space="preserve"> </v>
      </c>
      <c r="H167" s="33" t="str">
        <f>IF(LEN(VLOOKUP($A167,Questions!$B:$AA,25,FALSE))=0,"",VLOOKUP($A167,Questions!$B:$AA,25,FALSE))</f>
        <v xml:space="preserve"> </v>
      </c>
      <c r="I167" s="31" t="str">
        <f>IF(LEN(VLOOKUP($A167,Questions!$B:$AA,26,FALSE))=0,"",VLOOKUP($A167,Questions!$B:$AA,26,FALSE))</f>
        <v xml:space="preserve"> </v>
      </c>
      <c r="J167" s="31" t="str">
        <f>IF(LEN(VLOOKUP($A167,Questions!$B:$AB,27,FALSE))=0,"",VLOOKUP($A167,Questions!$B:$AB,27,FALSE))</f>
        <v xml:space="preserve"> </v>
      </c>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c r="IW167"/>
      <c r="IX167"/>
      <c r="IY167"/>
    </row>
    <row r="168" spans="1:259" ht="47" customHeight="1" x14ac:dyDescent="0.2">
      <c r="A168" s="12" t="s">
        <v>237</v>
      </c>
      <c r="B168" s="25" t="str">
        <f>VLOOKUP(A168,'HECVAT - Full | Vendor Response'!A$26:B$283,2,FALSE)</f>
        <v>If outsourced or co-located, is there a contract in place to prevent data from leaving the Institution's Data Zone?</v>
      </c>
      <c r="C168" s="31" t="str">
        <f>IF(LEN(VLOOKUP($A168,Questions!$B:$AA,20,FALSE))=0,"",VLOOKUP($A168,Questions!$B:$AA,20,FALSE))</f>
        <v xml:space="preserve"> </v>
      </c>
      <c r="D168" s="33" t="str">
        <f>IF(LEN(VLOOKUP($A168,Questions!$B:$AA,21,FALSE))=0,"",VLOOKUP($A168,Questions!$B:$AA,21,FALSE))</f>
        <v xml:space="preserve"> </v>
      </c>
      <c r="E168" s="32" t="str">
        <f>IF(LEN(VLOOKUP($A168,Questions!$B:$AA,22,FALSE))=0,"",VLOOKUP($A168,Questions!$B:$AA,22,FALSE))</f>
        <v xml:space="preserve"> </v>
      </c>
      <c r="F168" s="31" t="str">
        <f>IF(LEN(VLOOKUP($A168,Questions!$B:$AA,23,FALSE))=0,"",VLOOKUP($A168,Questions!$B:$AA,23,FALSE))</f>
        <v xml:space="preserve"> </v>
      </c>
      <c r="G168" s="31" t="str">
        <f>IF(LEN(VLOOKUP($A168,Questions!$B:$AA,24,FALSE))=0,"",VLOOKUP($A168,Questions!$B:$AA,24,FALSE))</f>
        <v xml:space="preserve"> </v>
      </c>
      <c r="H168" s="33" t="str">
        <f>IF(LEN(VLOOKUP($A168,Questions!$B:$AA,25,FALSE))=0,"",VLOOKUP($A168,Questions!$B:$AA,25,FALSE))</f>
        <v xml:space="preserve"> </v>
      </c>
      <c r="I168" s="33" t="str">
        <f>IF(LEN(VLOOKUP($A168,Questions!$B:$AA,26,FALSE))=0,"",VLOOKUP($A168,Questions!$B:$AA,26,FALSE))</f>
        <v xml:space="preserve"> </v>
      </c>
      <c r="J168" s="33" t="str">
        <f>IF(LEN(VLOOKUP($A168,Questions!$B:$AB,27,FALSE))=0,"",VLOOKUP($A168,Questions!$B:$AB,27,FALSE))</f>
        <v xml:space="preserve"> </v>
      </c>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c r="IW168"/>
      <c r="IX168"/>
      <c r="IY168"/>
    </row>
    <row r="169" spans="1:259" ht="36" customHeight="1" x14ac:dyDescent="0.2">
      <c r="A169" s="12" t="s">
        <v>238</v>
      </c>
      <c r="B169" s="25" t="str">
        <f>VLOOKUP(A169,'HECVAT - Full | Vendor Response'!A$26:B$283,2,FALSE)</f>
        <v>What Tier Level is your data center (per levels defined by the Uptime Institute)?</v>
      </c>
      <c r="C169" s="31" t="str">
        <f>IF(LEN(VLOOKUP($A169,Questions!$B:$AA,20,FALSE))=0,"",VLOOKUP($A169,Questions!$B:$AA,20,FALSE))</f>
        <v xml:space="preserve"> </v>
      </c>
      <c r="D169" s="33" t="str">
        <f>IF(LEN(VLOOKUP($A169,Questions!$B:$AA,21,FALSE))=0,"",VLOOKUP($A169,Questions!$B:$AA,21,FALSE))</f>
        <v xml:space="preserve"> </v>
      </c>
      <c r="E169" s="31" t="str">
        <f>IF(LEN(VLOOKUP($A169,Questions!$B:$AA,22,FALSE))=0,"",VLOOKUP($A169,Questions!$B:$AA,22,FALSE))</f>
        <v xml:space="preserve"> </v>
      </c>
      <c r="F169" s="32" t="str">
        <f>IF(LEN(VLOOKUP($A169,Questions!$B:$AA,23,FALSE))=0,"",VLOOKUP($A169,Questions!$B:$AA,23,FALSE))</f>
        <v xml:space="preserve"> </v>
      </c>
      <c r="G169" s="32" t="str">
        <f>IF(LEN(VLOOKUP($A169,Questions!$B:$AA,24,FALSE))=0,"",VLOOKUP($A169,Questions!$B:$AA,24,FALSE))</f>
        <v xml:space="preserve"> </v>
      </c>
      <c r="H169" s="33" t="str">
        <f>IF(LEN(VLOOKUP($A169,Questions!$B:$AA,25,FALSE))=0,"",VLOOKUP($A169,Questions!$B:$AA,25,FALSE))</f>
        <v xml:space="preserve"> </v>
      </c>
      <c r="I169" s="31" t="str">
        <f>IF(LEN(VLOOKUP($A169,Questions!$B:$AA,26,FALSE))=0,"",VLOOKUP($A169,Questions!$B:$AA,26,FALSE))</f>
        <v xml:space="preserve"> </v>
      </c>
      <c r="J169" s="31" t="str">
        <f>IF(LEN(VLOOKUP($A169,Questions!$B:$AB,27,FALSE))=0,"",VLOOKUP($A169,Questions!$B:$AB,27,FALSE))</f>
        <v xml:space="preserve"> </v>
      </c>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c r="IW169"/>
      <c r="IX169"/>
      <c r="IY169"/>
    </row>
    <row r="170" spans="1:259" ht="36" customHeight="1" x14ac:dyDescent="0.2">
      <c r="A170" s="12" t="s">
        <v>239</v>
      </c>
      <c r="B170" s="25" t="str">
        <f>VLOOKUP(A170,'HECVAT - Full | Vendor Response'!A$26:B$283,2,FALSE)</f>
        <v>Is the service hosted in a high availability environment?</v>
      </c>
      <c r="C170" s="31" t="str">
        <f>IF(LEN(VLOOKUP($A170,Questions!$B:$AA,20,FALSE))=0,"",VLOOKUP($A170,Questions!$B:$AA,20,FALSE))</f>
        <v xml:space="preserve"> </v>
      </c>
      <c r="D170" s="33" t="str">
        <f>IF(LEN(VLOOKUP($A170,Questions!$B:$AA,21,FALSE))=0,"",VLOOKUP($A170,Questions!$B:$AA,21,FALSE))</f>
        <v xml:space="preserve"> </v>
      </c>
      <c r="E170" s="31" t="str">
        <f>IF(LEN(VLOOKUP($A170,Questions!$B:$AA,22,FALSE))=0,"",VLOOKUP($A170,Questions!$B:$AA,22,FALSE))</f>
        <v xml:space="preserve"> </v>
      </c>
      <c r="F170" s="32" t="str">
        <f>IF(LEN(VLOOKUP($A170,Questions!$B:$AA,23,FALSE))=0,"",VLOOKUP($A170,Questions!$B:$AA,23,FALSE))</f>
        <v xml:space="preserve"> </v>
      </c>
      <c r="G170" s="32" t="str">
        <f>IF(LEN(VLOOKUP($A170,Questions!$B:$AA,24,FALSE))=0,"",VLOOKUP($A170,Questions!$B:$AA,24,FALSE))</f>
        <v xml:space="preserve"> </v>
      </c>
      <c r="H170" s="33" t="str">
        <f>IF(LEN(VLOOKUP($A170,Questions!$B:$AA,25,FALSE))=0,"",VLOOKUP($A170,Questions!$B:$AA,25,FALSE))</f>
        <v xml:space="preserve"> </v>
      </c>
      <c r="I170" s="31" t="str">
        <f>IF(LEN(VLOOKUP($A170,Questions!$B:$AA,26,FALSE))=0,"",VLOOKUP($A170,Questions!$B:$AA,26,FALSE))</f>
        <v xml:space="preserve"> </v>
      </c>
      <c r="J170" s="31" t="str">
        <f>IF(LEN(VLOOKUP($A170,Questions!$B:$AB,27,FALSE))=0,"",VLOOKUP($A170,Questions!$B:$AB,27,FALSE))</f>
        <v xml:space="preserve"> </v>
      </c>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c r="IW170"/>
      <c r="IX170"/>
      <c r="IY170"/>
    </row>
    <row r="171" spans="1:259" ht="64.25" customHeight="1" x14ac:dyDescent="0.2">
      <c r="A171" s="12" t="s">
        <v>240</v>
      </c>
      <c r="B171" s="25" t="str">
        <f>VLOOKUP(A171,'HECVAT - Full | Vendor Response'!A$26:B$283,2,FALSE)</f>
        <v xml:space="preserve">Is redundant power available for all datacenters where institution data will reside? </v>
      </c>
      <c r="C171" s="31" t="str">
        <f>IF(LEN(VLOOKUP($A171,Questions!$B:$AA,20,FALSE))=0,"",VLOOKUP($A171,Questions!$B:$AA,20,FALSE))</f>
        <v xml:space="preserve"> </v>
      </c>
      <c r="D171" s="33" t="str">
        <f>IF(LEN(VLOOKUP($A171,Questions!$B:$AA,21,FALSE))=0,"",VLOOKUP($A171,Questions!$B:$AA,21,FALSE))</f>
        <v xml:space="preserve"> </v>
      </c>
      <c r="E171" s="31" t="str">
        <f>IF(LEN(VLOOKUP($A171,Questions!$B:$AA,22,FALSE))=0,"",VLOOKUP($A171,Questions!$B:$AA,22,FALSE))</f>
        <v xml:space="preserve"> </v>
      </c>
      <c r="F171" s="32" t="str">
        <f>IF(LEN(VLOOKUP($A171,Questions!$B:$AA,23,FALSE))=0,"",VLOOKUP($A171,Questions!$B:$AA,23,FALSE))</f>
        <v xml:space="preserve"> </v>
      </c>
      <c r="G171" s="33" t="str">
        <f>IF(LEN(VLOOKUP($A171,Questions!$B:$AA,24,FALSE))=0,"",VLOOKUP($A171,Questions!$B:$AA,24,FALSE))</f>
        <v xml:space="preserve"> </v>
      </c>
      <c r="H171" s="33" t="str">
        <f>IF(LEN(VLOOKUP($A171,Questions!$B:$AA,25,FALSE))=0,"",VLOOKUP($A171,Questions!$B:$AA,25,FALSE))</f>
        <v xml:space="preserve"> </v>
      </c>
      <c r="I171" s="31" t="str">
        <f>IF(LEN(VLOOKUP($A171,Questions!$B:$AA,26,FALSE))=0,"",VLOOKUP($A171,Questions!$B:$AA,26,FALSE))</f>
        <v xml:space="preserve"> </v>
      </c>
      <c r="J171" s="31" t="str">
        <f>IF(LEN(VLOOKUP($A171,Questions!$B:$AB,27,FALSE))=0,"",VLOOKUP($A171,Questions!$B:$AB,27,FALSE))</f>
        <v xml:space="preserve"> </v>
      </c>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c r="IW171"/>
      <c r="IX171"/>
      <c r="IY171"/>
    </row>
    <row r="172" spans="1:259" ht="53" customHeight="1" x14ac:dyDescent="0.2">
      <c r="A172" s="12" t="s">
        <v>241</v>
      </c>
      <c r="B172" s="25" t="str">
        <f>VLOOKUP(A172,'HECVAT - Full | Vendor Response'!A$26:B$283,2,FALSE)</f>
        <v>Are redundant power strategies tested?</v>
      </c>
      <c r="C172" s="31" t="str">
        <f>IF(LEN(VLOOKUP($A172,Questions!$B:$AA,20,FALSE))=0,"",VLOOKUP($A172,Questions!$B:$AA,20,FALSE))</f>
        <v xml:space="preserve"> </v>
      </c>
      <c r="D172" s="33" t="str">
        <f>IF(LEN(VLOOKUP($A172,Questions!$B:$AA,21,FALSE))=0,"",VLOOKUP($A172,Questions!$B:$AA,21,FALSE))</f>
        <v xml:space="preserve"> </v>
      </c>
      <c r="E172" s="31" t="str">
        <f>IF(LEN(VLOOKUP($A172,Questions!$B:$AA,22,FALSE))=0,"",VLOOKUP($A172,Questions!$B:$AA,22,FALSE))</f>
        <v xml:space="preserve"> </v>
      </c>
      <c r="F172" s="32" t="str">
        <f>IF(LEN(VLOOKUP($A172,Questions!$B:$AA,23,FALSE))=0,"",VLOOKUP($A172,Questions!$B:$AA,23,FALSE))</f>
        <v xml:space="preserve"> </v>
      </c>
      <c r="G172" s="32" t="str">
        <f>IF(LEN(VLOOKUP($A172,Questions!$B:$AA,24,FALSE))=0,"",VLOOKUP($A172,Questions!$B:$AA,24,FALSE))</f>
        <v xml:space="preserve"> </v>
      </c>
      <c r="H172" s="33" t="str">
        <f>IF(LEN(VLOOKUP($A172,Questions!$B:$AA,25,FALSE))=0,"",VLOOKUP($A172,Questions!$B:$AA,25,FALSE))</f>
        <v xml:space="preserve"> </v>
      </c>
      <c r="I172" s="31" t="str">
        <f>IF(LEN(VLOOKUP($A172,Questions!$B:$AA,26,FALSE))=0,"",VLOOKUP($A172,Questions!$B:$AA,26,FALSE))</f>
        <v xml:space="preserve"> </v>
      </c>
      <c r="J172" s="31" t="str">
        <f>IF(LEN(VLOOKUP($A172,Questions!$B:$AB,27,FALSE))=0,"",VLOOKUP($A172,Questions!$B:$AB,27,FALSE))</f>
        <v xml:space="preserve"> </v>
      </c>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c r="IW172"/>
      <c r="IX172"/>
      <c r="IY172"/>
    </row>
    <row r="173" spans="1:259" ht="36" customHeight="1" x14ac:dyDescent="0.2">
      <c r="A173" s="12" t="s">
        <v>242</v>
      </c>
      <c r="B173" s="25" t="str">
        <f>VLOOKUP(A173,'HECVAT - Full | Vendor Response'!A$26:B$283,2,FALSE)</f>
        <v>Describe or provide a reference to the availability of cooling and fire suppression systems in all datacenters where institution data will reside.</v>
      </c>
      <c r="C173" s="31" t="str">
        <f>IF(LEN(VLOOKUP($A173,Questions!$B:$AA,20,FALSE))=0,"",VLOOKUP($A173,Questions!$B:$AA,20,FALSE))</f>
        <v xml:space="preserve"> </v>
      </c>
      <c r="D173" s="33" t="str">
        <f>IF(LEN(VLOOKUP($A173,Questions!$B:$AA,21,FALSE))=0,"",VLOOKUP($A173,Questions!$B:$AA,21,FALSE))</f>
        <v xml:space="preserve"> </v>
      </c>
      <c r="E173" s="31" t="str">
        <f>IF(LEN(VLOOKUP($A173,Questions!$B:$AA,22,FALSE))=0,"",VLOOKUP($A173,Questions!$B:$AA,22,FALSE))</f>
        <v xml:space="preserve"> </v>
      </c>
      <c r="F173" s="32" t="str">
        <f>IF(LEN(VLOOKUP($A173,Questions!$B:$AA,23,FALSE))=0,"",VLOOKUP($A173,Questions!$B:$AA,23,FALSE))</f>
        <v xml:space="preserve"> </v>
      </c>
      <c r="G173" s="32" t="str">
        <f>IF(LEN(VLOOKUP($A173,Questions!$B:$AA,24,FALSE))=0,"",VLOOKUP($A173,Questions!$B:$AA,24,FALSE))</f>
        <v xml:space="preserve"> </v>
      </c>
      <c r="H173" s="33" t="str">
        <f>IF(LEN(VLOOKUP($A173,Questions!$B:$AA,25,FALSE))=0,"",VLOOKUP($A173,Questions!$B:$AA,25,FALSE))</f>
        <v xml:space="preserve"> </v>
      </c>
      <c r="I173" s="31" t="str">
        <f>IF(LEN(VLOOKUP($A173,Questions!$B:$AA,26,FALSE))=0,"",VLOOKUP($A173,Questions!$B:$AA,26,FALSE))</f>
        <v xml:space="preserve"> </v>
      </c>
      <c r="J173" s="31" t="str">
        <f>IF(LEN(VLOOKUP($A173,Questions!$B:$AB,27,FALSE))=0,"",VLOOKUP($A173,Questions!$B:$AB,27,FALSE))</f>
        <v xml:space="preserve"> </v>
      </c>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c r="IW173"/>
      <c r="IX173"/>
      <c r="IY173"/>
    </row>
    <row r="174" spans="1:259" ht="36" customHeight="1" x14ac:dyDescent="0.2">
      <c r="A174" s="12" t="s">
        <v>243</v>
      </c>
      <c r="B174" s="25" t="str">
        <f>VLOOKUP(A174,'HECVAT - Full | Vendor Response'!A$26:B$283,2,FALSE)</f>
        <v>Do you have Internet Service Provider (ISP) Redundancy?</v>
      </c>
      <c r="C174" s="32" t="str">
        <f>IF(LEN(VLOOKUP($A174,Questions!$B:$AA,20,FALSE))=0,"",VLOOKUP($A174,Questions!$B:$AA,20,FALSE))</f>
        <v xml:space="preserve"> </v>
      </c>
      <c r="D174" s="33" t="str">
        <f>IF(LEN(VLOOKUP($A174,Questions!$B:$AA,21,FALSE))=0,"",VLOOKUP($A174,Questions!$B:$AA,21,FALSE))</f>
        <v xml:space="preserve"> </v>
      </c>
      <c r="E174" s="31" t="str">
        <f>IF(LEN(VLOOKUP($A174,Questions!$B:$AA,22,FALSE))=0,"",VLOOKUP($A174,Questions!$B:$AA,22,FALSE))</f>
        <v xml:space="preserve"> </v>
      </c>
      <c r="F174" s="32" t="str">
        <f>IF(LEN(VLOOKUP($A174,Questions!$B:$AA,23,FALSE))=0,"",VLOOKUP($A174,Questions!$B:$AA,23,FALSE))</f>
        <v xml:space="preserve"> </v>
      </c>
      <c r="G174" s="32" t="str">
        <f>IF(LEN(VLOOKUP($A174,Questions!$B:$AA,24,FALSE))=0,"",VLOOKUP($A174,Questions!$B:$AA,24,FALSE))</f>
        <v xml:space="preserve"> </v>
      </c>
      <c r="H174" s="33" t="str">
        <f>IF(LEN(VLOOKUP($A174,Questions!$B:$AA,25,FALSE))=0,"",VLOOKUP($A174,Questions!$B:$AA,25,FALSE))</f>
        <v xml:space="preserve"> </v>
      </c>
      <c r="I174" s="33" t="str">
        <f>IF(LEN(VLOOKUP($A174,Questions!$B:$AA,26,FALSE))=0,"",VLOOKUP($A174,Questions!$B:$AA,26,FALSE))</f>
        <v xml:space="preserve"> </v>
      </c>
      <c r="J174" s="33" t="str">
        <f>IF(LEN(VLOOKUP($A174,Questions!$B:$AB,27,FALSE))=0,"",VLOOKUP($A174,Questions!$B:$AB,27,FALSE))</f>
        <v xml:space="preserve"> </v>
      </c>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c r="IW174"/>
      <c r="IX174"/>
      <c r="IY174"/>
    </row>
    <row r="175" spans="1:259" s="2" customFormat="1" ht="48" customHeight="1" x14ac:dyDescent="0.2">
      <c r="A175" s="12" t="s">
        <v>244</v>
      </c>
      <c r="B175" s="25" t="str">
        <f>VLOOKUP(A175,'HECVAT - Full | Vendor Response'!A$26:B$283,2,FALSE)</f>
        <v>Does every datacenter where the Institution's data will reside have multiple telephone company or network provider entrances to the facility?</v>
      </c>
      <c r="C175" s="31" t="str">
        <f>IF(LEN(VLOOKUP($A175,Questions!$B:$AA,20,FALSE))=0,"",VLOOKUP($A175,Questions!$B:$AA,20,FALSE))</f>
        <v xml:space="preserve"> </v>
      </c>
      <c r="D175" s="33" t="str">
        <f>IF(LEN(VLOOKUP($A175,Questions!$B:$AA,21,FALSE))=0,"",VLOOKUP($A175,Questions!$B:$AA,21,FALSE))</f>
        <v xml:space="preserve"> </v>
      </c>
      <c r="E175" s="31" t="str">
        <f>IF(LEN(VLOOKUP($A175,Questions!$B:$AA,22,FALSE))=0,"",VLOOKUP($A175,Questions!$B:$AA,22,FALSE))</f>
        <v xml:space="preserve"> </v>
      </c>
      <c r="F175" s="31" t="str">
        <f>IF(LEN(VLOOKUP($A175,Questions!$B:$AA,23,FALSE))=0,"",VLOOKUP($A175,Questions!$B:$AA,23,FALSE))</f>
        <v xml:space="preserve"> </v>
      </c>
      <c r="G175" s="32" t="str">
        <f>IF(LEN(VLOOKUP($A175,Questions!$B:$AA,24,FALSE))=0,"",VLOOKUP($A175,Questions!$B:$AA,24,FALSE))</f>
        <v xml:space="preserve"> </v>
      </c>
      <c r="H175" s="33" t="str">
        <f>IF(LEN(VLOOKUP($A175,Questions!$B:$AA,25,FALSE))=0,"",VLOOKUP($A175,Questions!$B:$AA,25,FALSE))</f>
        <v xml:space="preserve"> </v>
      </c>
      <c r="I175" s="33" t="str">
        <f>IF(LEN(VLOOKUP($A175,Questions!$B:$AA,26,FALSE))=0,"",VLOOKUP($A175,Questions!$B:$AA,26,FALSE))</f>
        <v xml:space="preserve"> </v>
      </c>
      <c r="J175" s="33" t="str">
        <f>IF(LEN(VLOOKUP($A175,Questions!$B:$AB,27,FALSE))=0,"",VLOOKUP($A175,Questions!$B:$AB,27,FALSE))</f>
        <v xml:space="preserve"> </v>
      </c>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c r="AK175" s="5"/>
      <c r="AL175" s="5"/>
      <c r="AM175" s="5"/>
      <c r="AN175" s="5"/>
      <c r="AO175" s="5"/>
      <c r="AP175" s="5"/>
      <c r="AQ175" s="5"/>
      <c r="AR175" s="5"/>
      <c r="AS175" s="5"/>
      <c r="AT175" s="5"/>
      <c r="AU175" s="5"/>
      <c r="AV175" s="5"/>
      <c r="AW175" s="5"/>
      <c r="AX175" s="5"/>
      <c r="AY175" s="5"/>
      <c r="AZ175" s="5"/>
      <c r="BA175" s="5"/>
      <c r="BB175" s="5"/>
      <c r="BC175" s="5"/>
      <c r="BD175" s="5"/>
      <c r="BE175" s="5"/>
      <c r="BF175" s="5"/>
      <c r="BG175" s="5"/>
      <c r="BH175" s="5"/>
      <c r="BI175" s="5"/>
      <c r="BJ175" s="5"/>
      <c r="BK175" s="5"/>
      <c r="BL175" s="5"/>
      <c r="BM175" s="5"/>
      <c r="BN175" s="5"/>
      <c r="BO175" s="5"/>
      <c r="BP175" s="5"/>
      <c r="BQ175" s="5"/>
      <c r="BR175" s="5"/>
      <c r="BS175" s="5"/>
      <c r="BT175" s="5"/>
      <c r="BU175" s="5"/>
      <c r="BV175" s="5"/>
      <c r="BW175" s="5"/>
      <c r="BX175" s="5"/>
      <c r="BY175" s="5"/>
      <c r="BZ175" s="5"/>
      <c r="CA175" s="5"/>
      <c r="CB175" s="5"/>
      <c r="CC175" s="5"/>
      <c r="CD175" s="5"/>
      <c r="CE175" s="5"/>
      <c r="CF175" s="5"/>
      <c r="CG175" s="5"/>
      <c r="CH175" s="5"/>
      <c r="CI175" s="5"/>
      <c r="CJ175" s="5"/>
      <c r="CK175" s="5"/>
      <c r="CL175" s="5"/>
      <c r="CM175" s="5"/>
      <c r="CN175" s="5"/>
      <c r="CO175" s="5"/>
      <c r="CP175" s="5"/>
      <c r="CQ175" s="5"/>
      <c r="CR175" s="5"/>
      <c r="CS175" s="5"/>
      <c r="CT175" s="5"/>
      <c r="CU175" s="5"/>
      <c r="CV175" s="5"/>
      <c r="CW175" s="5"/>
      <c r="CX175" s="5"/>
      <c r="CY175" s="5"/>
      <c r="CZ175" s="5"/>
      <c r="DA175" s="5"/>
      <c r="DB175" s="5"/>
      <c r="DC175" s="5"/>
      <c r="DD175" s="5"/>
      <c r="DE175" s="5"/>
      <c r="DF175" s="5"/>
      <c r="DG175" s="5"/>
      <c r="DH175" s="5"/>
      <c r="DI175" s="5"/>
      <c r="DJ175" s="5"/>
      <c r="DK175" s="5"/>
      <c r="DL175" s="5"/>
      <c r="DM175" s="5"/>
      <c r="DN175" s="5"/>
      <c r="DO175" s="5"/>
      <c r="DP175" s="5"/>
      <c r="DQ175" s="5"/>
      <c r="DR175" s="5"/>
      <c r="DS175" s="5"/>
      <c r="DT175" s="5"/>
      <c r="DU175" s="5"/>
      <c r="DV175" s="5"/>
      <c r="DW175" s="5"/>
      <c r="DX175" s="5"/>
      <c r="DY175" s="5"/>
      <c r="DZ175" s="5"/>
      <c r="EA175" s="5"/>
      <c r="EB175" s="5"/>
      <c r="EC175" s="5"/>
      <c r="ED175" s="5"/>
      <c r="EE175" s="5"/>
      <c r="EF175" s="5"/>
      <c r="EG175" s="5"/>
      <c r="EH175" s="5"/>
      <c r="EI175" s="5"/>
      <c r="EJ175" s="5"/>
      <c r="EK175" s="5"/>
      <c r="EL175" s="5"/>
      <c r="EM175" s="5"/>
      <c r="EN175" s="5"/>
      <c r="EO175" s="5"/>
      <c r="EP175" s="5"/>
      <c r="EQ175" s="5"/>
      <c r="ER175" s="5"/>
      <c r="ES175" s="5"/>
      <c r="ET175" s="5"/>
      <c r="EU175" s="5"/>
      <c r="EV175" s="5"/>
      <c r="EW175" s="5"/>
      <c r="EX175" s="5"/>
      <c r="EY175" s="5"/>
      <c r="EZ175" s="5"/>
      <c r="FA175" s="5"/>
      <c r="FB175" s="5"/>
      <c r="FC175" s="5"/>
      <c r="FD175" s="5"/>
      <c r="FE175" s="5"/>
      <c r="FF175" s="5"/>
      <c r="FG175" s="5"/>
      <c r="FH175" s="5"/>
      <c r="FI175" s="5"/>
      <c r="FJ175" s="5"/>
      <c r="FK175" s="5"/>
      <c r="FL175" s="5"/>
      <c r="FM175" s="5"/>
      <c r="FN175" s="5"/>
      <c r="FO175" s="5"/>
      <c r="FP175" s="5"/>
      <c r="FQ175" s="5"/>
      <c r="FR175" s="5"/>
      <c r="FS175" s="5"/>
      <c r="FT175" s="5"/>
      <c r="FU175" s="5"/>
      <c r="FV175" s="5"/>
      <c r="FW175" s="5"/>
      <c r="FX175" s="5"/>
      <c r="FY175" s="5"/>
      <c r="FZ175" s="5"/>
      <c r="GA175" s="5"/>
      <c r="GB175" s="5"/>
      <c r="GC175" s="5"/>
      <c r="GD175" s="5"/>
      <c r="GE175" s="5"/>
      <c r="GF175" s="5"/>
      <c r="GG175" s="5"/>
      <c r="GH175" s="5"/>
      <c r="GI175" s="5"/>
      <c r="GJ175" s="5"/>
      <c r="GK175" s="5"/>
      <c r="GL175" s="5"/>
      <c r="GM175" s="5"/>
      <c r="GN175" s="5"/>
      <c r="GO175" s="5"/>
      <c r="GP175" s="5"/>
      <c r="GQ175" s="5"/>
      <c r="GR175" s="5"/>
      <c r="GS175" s="5"/>
      <c r="GT175" s="5"/>
      <c r="GU175" s="5"/>
      <c r="GV175" s="5"/>
      <c r="GW175" s="5"/>
      <c r="GX175" s="5"/>
      <c r="GY175" s="5"/>
      <c r="GZ175" s="5"/>
      <c r="HA175" s="5"/>
      <c r="HB175" s="5"/>
      <c r="HC175" s="5"/>
      <c r="HD175" s="5"/>
      <c r="HE175" s="5"/>
      <c r="HF175" s="5"/>
      <c r="HG175" s="5"/>
      <c r="HH175" s="5"/>
      <c r="HI175" s="5"/>
      <c r="HJ175" s="5"/>
      <c r="HK175" s="5"/>
      <c r="HL175" s="5"/>
      <c r="HM175" s="5"/>
      <c r="HN175" s="5"/>
      <c r="HO175" s="5"/>
      <c r="HP175" s="5"/>
      <c r="HQ175" s="5"/>
      <c r="HR175" s="5"/>
      <c r="HS175" s="5"/>
      <c r="HT175" s="5"/>
      <c r="HU175" s="5"/>
      <c r="HV175" s="5"/>
      <c r="HW175" s="5"/>
      <c r="HX175" s="5"/>
      <c r="HY175" s="5"/>
      <c r="HZ175" s="5"/>
      <c r="IA175" s="5"/>
      <c r="IB175" s="5"/>
      <c r="IC175" s="5"/>
      <c r="ID175" s="5"/>
      <c r="IE175" s="5"/>
      <c r="IF175" s="5"/>
      <c r="IG175" s="5"/>
      <c r="IH175" s="5"/>
      <c r="II175" s="5"/>
      <c r="IJ175" s="5"/>
      <c r="IK175" s="5"/>
      <c r="IL175" s="5"/>
      <c r="IM175" s="5"/>
      <c r="IN175" s="5"/>
      <c r="IO175" s="5"/>
      <c r="IP175" s="5"/>
      <c r="IQ175" s="5"/>
      <c r="IR175" s="5"/>
      <c r="IS175" s="5"/>
      <c r="IT175" s="5"/>
      <c r="IU175" s="5"/>
      <c r="IV175" s="5"/>
      <c r="IW175" s="5"/>
      <c r="IX175" s="5"/>
      <c r="IY175" s="5"/>
    </row>
    <row r="176" spans="1:259" ht="64.25" customHeight="1" x14ac:dyDescent="0.2">
      <c r="A176" s="12" t="s">
        <v>245</v>
      </c>
      <c r="B176" s="25" t="str">
        <f>VLOOKUP(A176,'HECVAT - Full | Vendor Response'!A$26:B$283,2,FALSE)</f>
        <v>Are you requiring multi-factor authentication for administrators of your cloud environment?</v>
      </c>
      <c r="C176" s="32" t="str">
        <f>IF(LEN(VLOOKUP($A176,Questions!$B:$AA,20,FALSE))=0,"",VLOOKUP($A176,Questions!$B:$AA,20,FALSE))</f>
        <v xml:space="preserve"> </v>
      </c>
      <c r="D176" s="33" t="str">
        <f>IF(LEN(VLOOKUP($A176,Questions!$B:$AA,21,FALSE))=0,"",VLOOKUP($A176,Questions!$B:$AA,21,FALSE))</f>
        <v xml:space="preserve"> </v>
      </c>
      <c r="E176" s="31" t="str">
        <f>IF(LEN(VLOOKUP($A176,Questions!$B:$AA,22,FALSE))=0,"",VLOOKUP($A176,Questions!$B:$AA,22,FALSE))</f>
        <v xml:space="preserve"> </v>
      </c>
      <c r="F176" s="31" t="str">
        <f>IF(LEN(VLOOKUP($A176,Questions!$B:$AA,23,FALSE))=0,"",VLOOKUP($A176,Questions!$B:$AA,23,FALSE))</f>
        <v xml:space="preserve"> </v>
      </c>
      <c r="G176" s="32" t="str">
        <f>IF(LEN(VLOOKUP($A176,Questions!$B:$AA,24,FALSE))=0,"",VLOOKUP($A176,Questions!$B:$AA,24,FALSE))</f>
        <v xml:space="preserve"> </v>
      </c>
      <c r="H176" s="33" t="str">
        <f>IF(LEN(VLOOKUP($A176,Questions!$B:$AA,25,FALSE))=0,"",VLOOKUP($A176,Questions!$B:$AA,25,FALSE))</f>
        <v xml:space="preserve"> </v>
      </c>
      <c r="I176" s="33" t="str">
        <f>IF(LEN(VLOOKUP($A176,Questions!$B:$AA,26,FALSE))=0,"",VLOOKUP($A176,Questions!$B:$AA,26,FALSE))</f>
        <v xml:space="preserve"> </v>
      </c>
      <c r="J176" s="33" t="str">
        <f>IF(LEN(VLOOKUP($A176,Questions!$B:$AB,27,FALSE))=0,"",VLOOKUP($A176,Questions!$B:$AB,27,FALSE))</f>
        <v xml:space="preserve"> </v>
      </c>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c r="IW176"/>
      <c r="IX176"/>
      <c r="IY176"/>
    </row>
    <row r="177" spans="1:259" ht="36" customHeight="1" x14ac:dyDescent="0.2">
      <c r="A177" s="12" t="s">
        <v>246</v>
      </c>
      <c r="B177" s="25" t="str">
        <f>VLOOKUP(A177,'HECVAT - Full | Vendor Response'!A$26:B$283,2,FALSE)</f>
        <v>Are you using your cloud providers available hardening tools or pre-hardened images?</v>
      </c>
      <c r="C177" s="32" t="str">
        <f>IF(LEN(VLOOKUP($A177,Questions!$B:$AA,20,FALSE))=0,"",VLOOKUP($A177,Questions!$B:$AA,20,FALSE))</f>
        <v xml:space="preserve"> </v>
      </c>
      <c r="D177" s="33" t="str">
        <f>IF(LEN(VLOOKUP($A177,Questions!$B:$AA,21,FALSE))=0,"",VLOOKUP($A177,Questions!$B:$AA,21,FALSE))</f>
        <v xml:space="preserve"> </v>
      </c>
      <c r="E177" s="31" t="str">
        <f>IF(LEN(VLOOKUP($A177,Questions!$B:$AA,22,FALSE))=0,"",VLOOKUP($A177,Questions!$B:$AA,22,FALSE))</f>
        <v xml:space="preserve"> </v>
      </c>
      <c r="F177" s="31" t="str">
        <f>IF(LEN(VLOOKUP($A177,Questions!$B:$AA,23,FALSE))=0,"",VLOOKUP($A177,Questions!$B:$AA,23,FALSE))</f>
        <v xml:space="preserve"> </v>
      </c>
      <c r="G177" s="33" t="str">
        <f>IF(LEN(VLOOKUP($A177,Questions!$B:$AA,24,FALSE))=0,"",VLOOKUP($A177,Questions!$B:$AA,24,FALSE))</f>
        <v xml:space="preserve"> </v>
      </c>
      <c r="H177" s="33" t="str">
        <f>IF(LEN(VLOOKUP($A177,Questions!$B:$AA,25,FALSE))=0,"",VLOOKUP($A177,Questions!$B:$AA,25,FALSE))</f>
        <v xml:space="preserve"> </v>
      </c>
      <c r="I177" s="33" t="str">
        <f>IF(LEN(VLOOKUP($A177,Questions!$B:$AA,26,FALSE))=0,"",VLOOKUP($A177,Questions!$B:$AA,26,FALSE))</f>
        <v xml:space="preserve"> </v>
      </c>
      <c r="J177" s="33" t="str">
        <f>IF(LEN(VLOOKUP($A177,Questions!$B:$AB,27,FALSE))=0,"",VLOOKUP($A177,Questions!$B:$AB,27,FALSE))</f>
        <v xml:space="preserve"> </v>
      </c>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c r="IW177"/>
      <c r="IX177"/>
      <c r="IY177"/>
    </row>
    <row r="178" spans="1:259" ht="48" customHeight="1" x14ac:dyDescent="0.2">
      <c r="A178" s="12" t="s">
        <v>247</v>
      </c>
      <c r="B178" s="25" t="str">
        <f>VLOOKUP(A178,'HECVAT - Full | Vendor Response'!A$26:B$283,2,FALSE)</f>
        <v>Does your cloud vendor have access to your encryption keys?</v>
      </c>
      <c r="C178" s="32" t="str">
        <f>IF(LEN(VLOOKUP($A178,Questions!$B:$AA,20,FALSE))=0,"",VLOOKUP($A178,Questions!$B:$AA,20,FALSE))</f>
        <v xml:space="preserve"> </v>
      </c>
      <c r="D178" s="33" t="str">
        <f>IF(LEN(VLOOKUP($A178,Questions!$B:$AA,21,FALSE))=0,"",VLOOKUP($A178,Questions!$B:$AA,21,FALSE))</f>
        <v xml:space="preserve"> </v>
      </c>
      <c r="E178" s="31" t="str">
        <f>IF(LEN(VLOOKUP($A178,Questions!$B:$AA,22,FALSE))=0,"",VLOOKUP($A178,Questions!$B:$AA,22,FALSE))</f>
        <v xml:space="preserve"> </v>
      </c>
      <c r="F178" s="32" t="str">
        <f>IF(LEN(VLOOKUP($A178,Questions!$B:$AA,23,FALSE))=0,"",VLOOKUP($A178,Questions!$B:$AA,23,FALSE))</f>
        <v xml:space="preserve"> </v>
      </c>
      <c r="G178" s="33" t="str">
        <f>IF(LEN(VLOOKUP($A178,Questions!$B:$AA,24,FALSE))=0,"",VLOOKUP($A178,Questions!$B:$AA,24,FALSE))</f>
        <v xml:space="preserve"> </v>
      </c>
      <c r="H178" s="31" t="str">
        <f>IF(LEN(VLOOKUP($A178,Questions!$B:$AA,25,FALSE))=0,"",VLOOKUP($A178,Questions!$B:$AA,25,FALSE))</f>
        <v xml:space="preserve"> </v>
      </c>
      <c r="I178" s="33" t="str">
        <f>IF(LEN(VLOOKUP($A178,Questions!$B:$AA,26,FALSE))=0,"",VLOOKUP($A178,Questions!$B:$AA,26,FALSE))</f>
        <v xml:space="preserve"> </v>
      </c>
      <c r="J178" s="33" t="str">
        <f>IF(LEN(VLOOKUP($A178,Questions!$B:$AB,27,FALSE))=0,"",VLOOKUP($A178,Questions!$B:$AB,27,FALSE))</f>
        <v xml:space="preserve"> </v>
      </c>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c r="IW178"/>
      <c r="IX178"/>
      <c r="IY178"/>
    </row>
    <row r="179" spans="1:259" ht="36" customHeight="1" x14ac:dyDescent="0.2">
      <c r="A179" s="288" t="str">
        <f>IF(OR($C$28="No",$C$30="Yes"),"DRP - Optional based on QUALIFIER response.","Disaster Recovery Plan")</f>
        <v>Disaster Recovery Plan</v>
      </c>
      <c r="B179" s="288"/>
      <c r="C179" s="20" t="str">
        <f>C$22</f>
        <v>CIS Critical Security Controls v6.1</v>
      </c>
      <c r="D179" s="20" t="str">
        <f t="shared" ref="D179:J179" si="11">D$22</f>
        <v>HIPAA</v>
      </c>
      <c r="E179" s="20" t="str">
        <f t="shared" si="11"/>
        <v>ISO 27002:27013</v>
      </c>
      <c r="F179" s="20" t="str">
        <f t="shared" si="11"/>
        <v>NIST Cybersecurity Framework</v>
      </c>
      <c r="G179" s="20" t="str">
        <f t="shared" si="11"/>
        <v>NIST SP 800-171r1</v>
      </c>
      <c r="H179" s="20" t="str">
        <f t="shared" si="11"/>
        <v>NIST SP 800-53r4</v>
      </c>
      <c r="I179" s="20" t="str">
        <f t="shared" si="11"/>
        <v>PCI DSS</v>
      </c>
      <c r="J179" s="20" t="str">
        <f t="shared" si="11"/>
        <v>Trusted CI</v>
      </c>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c r="IW179"/>
      <c r="IX179"/>
      <c r="IY179"/>
    </row>
    <row r="180" spans="1:259" ht="48" customHeight="1" x14ac:dyDescent="0.2">
      <c r="A180" s="12" t="s">
        <v>248</v>
      </c>
      <c r="B180" s="25" t="str">
        <f>VLOOKUP(A180,'HECVAT - Full | Vendor Response'!A$26:B$283,2,FALSE)</f>
        <v>Describe or provide a reference to your Disaster Recovery Plan (DRP).</v>
      </c>
      <c r="C180" s="31" t="str">
        <f>IF(LEN(VLOOKUP($A180,Questions!$B:$AA,20,FALSE))=0,"",VLOOKUP($A180,Questions!$B:$AA,20,FALSE))</f>
        <v xml:space="preserve"> </v>
      </c>
      <c r="D180" s="33" t="str">
        <f>IF(LEN(VLOOKUP($A180,Questions!$B:$AA,21,FALSE))=0,"",VLOOKUP($A180,Questions!$B:$AA,21,FALSE))</f>
        <v xml:space="preserve"> </v>
      </c>
      <c r="E180" s="31" t="str">
        <f>IF(LEN(VLOOKUP($A180,Questions!$B:$AA,22,FALSE))=0,"",VLOOKUP($A180,Questions!$B:$AA,22,FALSE))</f>
        <v xml:space="preserve"> </v>
      </c>
      <c r="F180" s="31" t="str">
        <f>IF(LEN(VLOOKUP($A180,Questions!$B:$AA,23,FALSE))=0,"",VLOOKUP($A180,Questions!$B:$AA,23,FALSE))</f>
        <v xml:space="preserve"> </v>
      </c>
      <c r="G180" s="31" t="str">
        <f>IF(LEN(VLOOKUP($A180,Questions!$B:$AA,24,FALSE))=0,"",VLOOKUP($A180,Questions!$B:$AA,24,FALSE))</f>
        <v xml:space="preserve"> </v>
      </c>
      <c r="H180" s="18" t="str">
        <f>IF(LEN(VLOOKUP($A180,Questions!$B:$AA,25,FALSE))=0,"",VLOOKUP($A180,Questions!$B:$AA,25,FALSE))</f>
        <v xml:space="preserve"> </v>
      </c>
      <c r="I180" s="18" t="str">
        <f>IF(LEN(VLOOKUP($A180,Questions!$B:$AA,26,FALSE))=0,"",VLOOKUP($A180,Questions!$B:$AA,26,FALSE))</f>
        <v xml:space="preserve"> </v>
      </c>
      <c r="J180" s="18" t="str">
        <f>IF(LEN(VLOOKUP($A180,Questions!$B:$AB,27,FALSE))=0,"",VLOOKUP($A180,Questions!$B:$AB,27,FALSE))</f>
        <v xml:space="preserve"> </v>
      </c>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c r="IW180"/>
      <c r="IX180"/>
      <c r="IY180"/>
    </row>
    <row r="181" spans="1:259" ht="47" customHeight="1" x14ac:dyDescent="0.2">
      <c r="A181" s="12" t="s">
        <v>249</v>
      </c>
      <c r="B181" s="25" t="str">
        <f>VLOOKUP(A181,'HECVAT - Full | Vendor Response'!A$26:B$283,2,FALSE)</f>
        <v>Is an owner assigned who is responsible for the maintenance and review of the DRP?</v>
      </c>
      <c r="C181" s="31" t="str">
        <f>IF(LEN(VLOOKUP($A181,Questions!$B:$AA,20,FALSE))=0,"",VLOOKUP($A181,Questions!$B:$AA,20,FALSE))</f>
        <v xml:space="preserve"> </v>
      </c>
      <c r="D181" s="33" t="str">
        <f>IF(LEN(VLOOKUP($A181,Questions!$B:$AA,21,FALSE))=0,"",VLOOKUP($A181,Questions!$B:$AA,21,FALSE))</f>
        <v xml:space="preserve"> </v>
      </c>
      <c r="E181" s="31" t="str">
        <f>IF(LEN(VLOOKUP($A181,Questions!$B:$AA,22,FALSE))=0,"",VLOOKUP($A181,Questions!$B:$AA,22,FALSE))</f>
        <v xml:space="preserve"> </v>
      </c>
      <c r="F181" s="31" t="str">
        <f>IF(LEN(VLOOKUP($A181,Questions!$B:$AA,23,FALSE))=0,"",VLOOKUP($A181,Questions!$B:$AA,23,FALSE))</f>
        <v xml:space="preserve"> </v>
      </c>
      <c r="G181" s="31" t="str">
        <f>IF(LEN(VLOOKUP($A181,Questions!$B:$AA,24,FALSE))=0,"",VLOOKUP($A181,Questions!$B:$AA,24,FALSE))</f>
        <v xml:space="preserve"> </v>
      </c>
      <c r="H181" s="18" t="str">
        <f>IF(LEN(VLOOKUP($A181,Questions!$B:$AA,25,FALSE))=0,"",VLOOKUP($A181,Questions!$B:$AA,25,FALSE))</f>
        <v xml:space="preserve"> </v>
      </c>
      <c r="I181" s="18" t="str">
        <f>IF(LEN(VLOOKUP($A181,Questions!$B:$AA,26,FALSE))=0,"",VLOOKUP($A181,Questions!$B:$AA,26,FALSE))</f>
        <v xml:space="preserve"> </v>
      </c>
      <c r="J181" s="18" t="str">
        <f>IF(LEN(VLOOKUP($A181,Questions!$B:$AB,27,FALSE))=0,"",VLOOKUP($A181,Questions!$B:$AB,27,FALSE))</f>
        <v xml:space="preserve"> </v>
      </c>
      <c r="K181"/>
      <c r="L181"/>
      <c r="M181"/>
      <c r="N181"/>
      <c r="O181"/>
      <c r="P181"/>
      <c r="Q181"/>
      <c r="R181"/>
      <c r="S181"/>
      <c r="T181"/>
      <c r="U181"/>
      <c r="V181"/>
      <c r="W181"/>
      <c r="X181"/>
      <c r="Y181"/>
      <c r="Z181"/>
      <c r="AA181"/>
      <c r="AB181"/>
      <c r="AC181"/>
      <c r="AD181"/>
      <c r="AE181"/>
      <c r="AF181"/>
      <c r="AG181"/>
      <c r="AH181"/>
      <c r="AI181"/>
      <c r="AJ181"/>
      <c r="AK181"/>
      <c r="AL181"/>
      <c r="AM181"/>
      <c r="AN181"/>
      <c r="AO181"/>
      <c r="AP181"/>
      <c r="AQ181"/>
      <c r="AR181"/>
      <c r="AS181"/>
      <c r="AT181"/>
      <c r="AU181"/>
      <c r="AV181"/>
      <c r="AW181"/>
      <c r="AX181"/>
      <c r="AY181"/>
      <c r="AZ181"/>
      <c r="BA181"/>
      <c r="BB181"/>
      <c r="BC181"/>
      <c r="BD181"/>
      <c r="BE181"/>
      <c r="BF181"/>
      <c r="BG181"/>
      <c r="BH181"/>
      <c r="BI181"/>
      <c r="BJ181"/>
      <c r="BK181"/>
      <c r="BL181"/>
      <c r="BM181"/>
      <c r="BN181"/>
      <c r="BO181"/>
      <c r="BP181"/>
      <c r="BQ181"/>
      <c r="BR181"/>
      <c r="BS181"/>
      <c r="BT181"/>
      <c r="BU181"/>
      <c r="BV181"/>
      <c r="BW181"/>
      <c r="BX181"/>
      <c r="BY181"/>
      <c r="BZ181"/>
      <c r="CA181"/>
      <c r="CB181"/>
      <c r="CC181"/>
      <c r="CD181"/>
      <c r="CE181"/>
      <c r="CF181"/>
      <c r="CG181"/>
      <c r="CH181"/>
      <c r="CI181"/>
      <c r="CJ181"/>
      <c r="CK181"/>
      <c r="CL181"/>
      <c r="CM181"/>
      <c r="CN181"/>
      <c r="CO181"/>
      <c r="CP181"/>
      <c r="CQ181"/>
      <c r="CR181"/>
      <c r="CS181"/>
      <c r="CT181"/>
      <c r="CU181"/>
      <c r="CV181"/>
      <c r="CW181"/>
      <c r="CX181"/>
      <c r="CY181"/>
      <c r="CZ181"/>
      <c r="DA181"/>
      <c r="DB181"/>
      <c r="DC181"/>
      <c r="DD181"/>
      <c r="DE181"/>
      <c r="DF181"/>
      <c r="DG181"/>
      <c r="DH181"/>
      <c r="DI181"/>
      <c r="DJ181"/>
      <c r="DK181"/>
      <c r="DL181"/>
      <c r="DM181"/>
      <c r="DN181"/>
      <c r="DO181"/>
      <c r="DP181"/>
      <c r="DQ181"/>
      <c r="DR181"/>
      <c r="DS181"/>
      <c r="DT181"/>
      <c r="DU181"/>
      <c r="DV181"/>
      <c r="DW181"/>
      <c r="DX181"/>
      <c r="DY181"/>
      <c r="DZ181"/>
      <c r="EA181"/>
      <c r="EB181"/>
      <c r="EC181"/>
      <c r="ED181"/>
      <c r="EE181"/>
      <c r="EF181"/>
      <c r="EG181"/>
      <c r="EH181"/>
      <c r="EI181"/>
      <c r="EJ181"/>
      <c r="EK181"/>
      <c r="EL181"/>
      <c r="EM181"/>
      <c r="EN181"/>
      <c r="EO181"/>
      <c r="EP181"/>
      <c r="EQ181"/>
      <c r="ER181"/>
      <c r="ES181"/>
      <c r="ET181"/>
      <c r="EU181"/>
      <c r="EV181"/>
      <c r="EW181"/>
      <c r="EX181"/>
      <c r="EY181"/>
      <c r="EZ181"/>
      <c r="FA181"/>
      <c r="FB181"/>
      <c r="FC181"/>
      <c r="FD181"/>
      <c r="FE181"/>
      <c r="FF181"/>
      <c r="FG181"/>
      <c r="FH181"/>
      <c r="FI181"/>
      <c r="FJ181"/>
      <c r="FK181"/>
      <c r="FL181"/>
      <c r="FM181"/>
      <c r="FN181"/>
      <c r="FO181"/>
      <c r="FP181"/>
      <c r="FQ181"/>
      <c r="FR181"/>
      <c r="FS181"/>
      <c r="FT181"/>
      <c r="FU181"/>
      <c r="FV181"/>
      <c r="FW181"/>
      <c r="FX181"/>
      <c r="FY181"/>
      <c r="FZ181"/>
      <c r="GA181"/>
      <c r="GB181"/>
      <c r="GC181"/>
      <c r="GD181"/>
      <c r="GE181"/>
      <c r="GF181"/>
      <c r="GG181"/>
      <c r="GH181"/>
      <c r="GI181"/>
      <c r="GJ181"/>
      <c r="GK181"/>
      <c r="GL181"/>
      <c r="GM181"/>
      <c r="GN181"/>
      <c r="GO181"/>
      <c r="GP181"/>
      <c r="GQ181"/>
      <c r="GR181"/>
      <c r="GS181"/>
      <c r="GT181"/>
      <c r="GU181"/>
      <c r="GV181"/>
      <c r="GW181"/>
      <c r="GX181"/>
      <c r="GY181"/>
      <c r="GZ181"/>
      <c r="HA181"/>
      <c r="HB181"/>
      <c r="HC181"/>
      <c r="HD181"/>
      <c r="HE181"/>
      <c r="HF181"/>
      <c r="HG181"/>
      <c r="HH181"/>
      <c r="HI181"/>
      <c r="HJ181"/>
      <c r="HK181"/>
      <c r="HL181"/>
      <c r="HM181"/>
      <c r="HN181"/>
      <c r="HO181"/>
      <c r="HP181"/>
      <c r="HQ181"/>
      <c r="HR181"/>
      <c r="HS181"/>
      <c r="HT181"/>
      <c r="HU181"/>
      <c r="HV181"/>
      <c r="HW181"/>
      <c r="HX181"/>
      <c r="HY181"/>
      <c r="HZ181"/>
      <c r="IA181"/>
      <c r="IB181"/>
      <c r="IC181"/>
      <c r="ID181"/>
      <c r="IE181"/>
      <c r="IF181"/>
      <c r="IG181"/>
      <c r="IH181"/>
      <c r="II181"/>
      <c r="IJ181"/>
      <c r="IK181"/>
      <c r="IL181"/>
      <c r="IM181"/>
      <c r="IN181"/>
      <c r="IO181"/>
      <c r="IP181"/>
      <c r="IQ181"/>
      <c r="IR181"/>
      <c r="IS181"/>
      <c r="IT181"/>
      <c r="IU181"/>
      <c r="IV181"/>
      <c r="IW181"/>
      <c r="IX181"/>
      <c r="IY181"/>
    </row>
    <row r="182" spans="1:259" ht="47" customHeight="1" x14ac:dyDescent="0.2">
      <c r="A182" s="12" t="s">
        <v>250</v>
      </c>
      <c r="B182" s="25" t="str">
        <f>VLOOKUP(A182,'HECVAT - Full | Vendor Response'!A$26:B$283,2,FALSE)</f>
        <v>Can the Institution review your DRP and supporting documentation?</v>
      </c>
      <c r="C182" s="31" t="str">
        <f>IF(LEN(VLOOKUP($A182,Questions!$B:$AA,20,FALSE))=0,"",VLOOKUP($A182,Questions!$B:$AA,20,FALSE))</f>
        <v xml:space="preserve"> </v>
      </c>
      <c r="D182" s="33" t="str">
        <f>IF(LEN(VLOOKUP($A182,Questions!$B:$AA,21,FALSE))=0,"",VLOOKUP($A182,Questions!$B:$AA,21,FALSE))</f>
        <v xml:space="preserve"> </v>
      </c>
      <c r="E182" s="32" t="str">
        <f>IF(LEN(VLOOKUP($A182,Questions!$B:$AA,22,FALSE))=0,"",VLOOKUP($A182,Questions!$B:$AA,22,FALSE))</f>
        <v xml:space="preserve"> </v>
      </c>
      <c r="F182" s="31" t="str">
        <f>IF(LEN(VLOOKUP($A182,Questions!$B:$AA,23,FALSE))=0,"",VLOOKUP($A182,Questions!$B:$AA,23,FALSE))</f>
        <v xml:space="preserve"> </v>
      </c>
      <c r="G182" s="31" t="str">
        <f>IF(LEN(VLOOKUP($A182,Questions!$B:$AA,24,FALSE))=0,"",VLOOKUP($A182,Questions!$B:$AA,24,FALSE))</f>
        <v xml:space="preserve"> </v>
      </c>
      <c r="H182" s="18" t="str">
        <f>IF(LEN(VLOOKUP($A182,Questions!$B:$AA,25,FALSE))=0,"",VLOOKUP($A182,Questions!$B:$AA,25,FALSE))</f>
        <v xml:space="preserve"> </v>
      </c>
      <c r="I182" s="18" t="str">
        <f>IF(LEN(VLOOKUP($A182,Questions!$B:$AA,26,FALSE))=0,"",VLOOKUP($A182,Questions!$B:$AA,26,FALSE))</f>
        <v xml:space="preserve"> </v>
      </c>
      <c r="J182" s="18" t="str">
        <f>IF(LEN(VLOOKUP($A182,Questions!$B:$AB,27,FALSE))=0,"",VLOOKUP($A182,Questions!$B:$AB,27,FALSE))</f>
        <v xml:space="preserve"> </v>
      </c>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c r="IW182"/>
      <c r="IX182"/>
      <c r="IY182"/>
    </row>
    <row r="183" spans="1:259" ht="47" customHeight="1" x14ac:dyDescent="0.2">
      <c r="A183" s="12" t="s">
        <v>251</v>
      </c>
      <c r="B183" s="25" t="str">
        <f>VLOOKUP(A183,'HECVAT - Full | Vendor Response'!A$26:B$283,2,FALSE)</f>
        <v>Are any disaster recovery locations outside the Institution's geographic region?</v>
      </c>
      <c r="C183" s="31" t="str">
        <f>IF(LEN(VLOOKUP($A183,Questions!$B:$AA,20,FALSE))=0,"",VLOOKUP($A183,Questions!$B:$AA,20,FALSE))</f>
        <v xml:space="preserve"> </v>
      </c>
      <c r="D183" s="33" t="str">
        <f>IF(LEN(VLOOKUP($A183,Questions!$B:$AA,21,FALSE))=0,"",VLOOKUP($A183,Questions!$B:$AA,21,FALSE))</f>
        <v xml:space="preserve"> </v>
      </c>
      <c r="E183" s="31" t="str">
        <f>IF(LEN(VLOOKUP($A183,Questions!$B:$AA,22,FALSE))=0,"",VLOOKUP($A183,Questions!$B:$AA,22,FALSE))</f>
        <v xml:space="preserve"> </v>
      </c>
      <c r="F183" s="31" t="str">
        <f>IF(LEN(VLOOKUP($A183,Questions!$B:$AA,23,FALSE))=0,"",VLOOKUP($A183,Questions!$B:$AA,23,FALSE))</f>
        <v xml:space="preserve"> </v>
      </c>
      <c r="G183" s="32" t="str">
        <f>IF(LEN(VLOOKUP($A183,Questions!$B:$AA,24,FALSE))=0,"",VLOOKUP($A183,Questions!$B:$AA,24,FALSE))</f>
        <v xml:space="preserve"> </v>
      </c>
      <c r="H183" s="18" t="str">
        <f>IF(LEN(VLOOKUP($A183,Questions!$B:$AA,25,FALSE))=0,"",VLOOKUP($A183,Questions!$B:$AA,25,FALSE))</f>
        <v xml:space="preserve"> </v>
      </c>
      <c r="I183" s="18" t="str">
        <f>IF(LEN(VLOOKUP($A183,Questions!$B:$AA,26,FALSE))=0,"",VLOOKUP($A183,Questions!$B:$AA,26,FALSE))</f>
        <v xml:space="preserve"> </v>
      </c>
      <c r="J183" s="18" t="str">
        <f>IF(LEN(VLOOKUP($A183,Questions!$B:$AB,27,FALSE))=0,"",VLOOKUP($A183,Questions!$B:$AB,27,FALSE))</f>
        <v xml:space="preserve"> </v>
      </c>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c r="IW183"/>
      <c r="IX183"/>
      <c r="IY183"/>
    </row>
    <row r="184" spans="1:259" ht="47" customHeight="1" x14ac:dyDescent="0.2">
      <c r="A184" s="12" t="s">
        <v>252</v>
      </c>
      <c r="B184" s="25" t="str">
        <f>VLOOKUP(A184,'HECVAT - Full | Vendor Response'!A$26:B$283,2,FALSE)</f>
        <v>Does your organization have a disaster recovery site or a contracted Disaster Recovery provider?</v>
      </c>
      <c r="C184" s="31" t="str">
        <f>IF(LEN(VLOOKUP($A184,Questions!$B:$AA,20,FALSE))=0,"",VLOOKUP($A184,Questions!$B:$AA,20,FALSE))</f>
        <v xml:space="preserve"> </v>
      </c>
      <c r="D184" s="33" t="str">
        <f>IF(LEN(VLOOKUP($A184,Questions!$B:$AA,21,FALSE))=0,"",VLOOKUP($A184,Questions!$B:$AA,21,FALSE))</f>
        <v xml:space="preserve"> </v>
      </c>
      <c r="E184" s="31" t="str">
        <f>IF(LEN(VLOOKUP($A184,Questions!$B:$AA,22,FALSE))=0,"",VLOOKUP($A184,Questions!$B:$AA,22,FALSE))</f>
        <v xml:space="preserve"> </v>
      </c>
      <c r="F184" s="31" t="str">
        <f>IF(LEN(VLOOKUP($A184,Questions!$B:$AA,23,FALSE))=0,"",VLOOKUP($A184,Questions!$B:$AA,23,FALSE))</f>
        <v xml:space="preserve"> </v>
      </c>
      <c r="G184" s="32" t="str">
        <f>IF(LEN(VLOOKUP($A184,Questions!$B:$AA,24,FALSE))=0,"",VLOOKUP($A184,Questions!$B:$AA,24,FALSE))</f>
        <v xml:space="preserve"> </v>
      </c>
      <c r="H184" s="18" t="str">
        <f>IF(LEN(VLOOKUP($A184,Questions!$B:$AA,25,FALSE))=0,"",VLOOKUP($A184,Questions!$B:$AA,25,FALSE))</f>
        <v xml:space="preserve"> </v>
      </c>
      <c r="I184" s="32" t="str">
        <f>IF(LEN(VLOOKUP($A184,Questions!$B:$AA,26,FALSE))=0,"",VLOOKUP($A184,Questions!$B:$AA,26,FALSE))</f>
        <v xml:space="preserve"> </v>
      </c>
      <c r="J184" s="32" t="str">
        <f>IF(LEN(VLOOKUP($A184,Questions!$B:$AB,27,FALSE))=0,"",VLOOKUP($A184,Questions!$B:$AB,27,FALSE))</f>
        <v xml:space="preserve"> </v>
      </c>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c r="IW184"/>
      <c r="IX184"/>
      <c r="IY184"/>
    </row>
    <row r="185" spans="1:259" ht="47" customHeight="1" x14ac:dyDescent="0.2">
      <c r="A185" s="12" t="s">
        <v>253</v>
      </c>
      <c r="B185" s="25" t="str">
        <f>VLOOKUP(A185,'HECVAT - Full | Vendor Response'!A$26:B$283,2,FALSE)</f>
        <v>Does your organization conduct an annual test of relocating to this site for disaster recovery purposes?</v>
      </c>
      <c r="C185" s="31" t="str">
        <f>IF(LEN(VLOOKUP($A185,Questions!$B:$AA,20,FALSE))=0,"",VLOOKUP($A185,Questions!$B:$AA,20,FALSE))</f>
        <v xml:space="preserve"> </v>
      </c>
      <c r="D185" s="33" t="str">
        <f>IF(LEN(VLOOKUP($A185,Questions!$B:$AA,21,FALSE))=0,"",VLOOKUP($A185,Questions!$B:$AA,21,FALSE))</f>
        <v xml:space="preserve"> </v>
      </c>
      <c r="E185" s="31" t="str">
        <f>IF(LEN(VLOOKUP($A185,Questions!$B:$AA,22,FALSE))=0,"",VLOOKUP($A185,Questions!$B:$AA,22,FALSE))</f>
        <v xml:space="preserve"> </v>
      </c>
      <c r="F185" s="31" t="str">
        <f>IF(LEN(VLOOKUP($A185,Questions!$B:$AA,23,FALSE))=0,"",VLOOKUP($A185,Questions!$B:$AA,23,FALSE))</f>
        <v xml:space="preserve"> </v>
      </c>
      <c r="G185" s="32" t="str">
        <f>IF(LEN(VLOOKUP($A185,Questions!$B:$AA,24,FALSE))=0,"",VLOOKUP($A185,Questions!$B:$AA,24,FALSE))</f>
        <v xml:space="preserve"> </v>
      </c>
      <c r="H185" s="18" t="str">
        <f>IF(LEN(VLOOKUP($A185,Questions!$B:$AA,25,FALSE))=0,"",VLOOKUP($A185,Questions!$B:$AA,25,FALSE))</f>
        <v xml:space="preserve"> </v>
      </c>
      <c r="I185" s="32" t="str">
        <f>IF(LEN(VLOOKUP($A185,Questions!$B:$AA,26,FALSE))=0,"",VLOOKUP($A185,Questions!$B:$AA,26,FALSE))</f>
        <v xml:space="preserve"> </v>
      </c>
      <c r="J185" s="32" t="str">
        <f>IF(LEN(VLOOKUP($A185,Questions!$B:$AB,27,FALSE))=0,"",VLOOKUP($A185,Questions!$B:$AB,27,FALSE))</f>
        <v xml:space="preserve"> </v>
      </c>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c r="IW185"/>
      <c r="IX185"/>
      <c r="IY185"/>
    </row>
    <row r="186" spans="1:259" ht="47" customHeight="1" x14ac:dyDescent="0.2">
      <c r="A186" s="12" t="s">
        <v>254</v>
      </c>
      <c r="B186" s="25" t="str">
        <f>VLOOKUP(A186,'HECVAT - Full | Vendor Response'!A$26:B$283,2,FALSE)</f>
        <v>Is there a defined problem/issue escalation plan in your DRP for impacted clients?</v>
      </c>
      <c r="C186" s="31" t="str">
        <f>IF(LEN(VLOOKUP($A186,Questions!$B:$AA,20,FALSE))=0,"",VLOOKUP($A186,Questions!$B:$AA,20,FALSE))</f>
        <v xml:space="preserve"> </v>
      </c>
      <c r="D186" s="33" t="str">
        <f>IF(LEN(VLOOKUP($A186,Questions!$B:$AA,21,FALSE))=0,"",VLOOKUP($A186,Questions!$B:$AA,21,FALSE))</f>
        <v xml:space="preserve"> </v>
      </c>
      <c r="E186" s="32" t="str">
        <f>IF(LEN(VLOOKUP($A186,Questions!$B:$AA,22,FALSE))=0,"",VLOOKUP($A186,Questions!$B:$AA,22,FALSE))</f>
        <v xml:space="preserve"> </v>
      </c>
      <c r="F186" s="31" t="str">
        <f>IF(LEN(VLOOKUP($A186,Questions!$B:$AA,23,FALSE))=0,"",VLOOKUP($A186,Questions!$B:$AA,23,FALSE))</f>
        <v xml:space="preserve"> </v>
      </c>
      <c r="G186" s="31" t="str">
        <f>IF(LEN(VLOOKUP($A186,Questions!$B:$AA,24,FALSE))=0,"",VLOOKUP($A186,Questions!$B:$AA,24,FALSE))</f>
        <v xml:space="preserve"> </v>
      </c>
      <c r="H186" s="18" t="str">
        <f>IF(LEN(VLOOKUP($A186,Questions!$B:$AA,25,FALSE))=0,"",VLOOKUP($A186,Questions!$B:$AA,25,FALSE))</f>
        <v xml:space="preserve"> </v>
      </c>
      <c r="I186" s="18" t="str">
        <f>IF(LEN(VLOOKUP($A186,Questions!$B:$AA,26,FALSE))=0,"",VLOOKUP($A186,Questions!$B:$AA,26,FALSE))</f>
        <v xml:space="preserve"> </v>
      </c>
      <c r="J186" s="18" t="str">
        <f>IF(LEN(VLOOKUP($A186,Questions!$B:$AB,27,FALSE))=0,"",VLOOKUP($A186,Questions!$B:$AB,27,FALSE))</f>
        <v xml:space="preserve"> </v>
      </c>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c r="IW186"/>
      <c r="IX186"/>
      <c r="IY186"/>
    </row>
    <row r="187" spans="1:259" ht="47" customHeight="1" x14ac:dyDescent="0.2">
      <c r="A187" s="12" t="s">
        <v>255</v>
      </c>
      <c r="B187" s="25" t="str">
        <f>VLOOKUP(A187,'HECVAT - Full | Vendor Response'!A$26:B$283,2,FALSE)</f>
        <v>Is there a documented communication plan in your DRP for impacted clients?</v>
      </c>
      <c r="C187" s="31" t="str">
        <f>IF(LEN(VLOOKUP($A187,Questions!$B:$AA,20,FALSE))=0,"",VLOOKUP($A187,Questions!$B:$AA,20,FALSE))</f>
        <v xml:space="preserve"> </v>
      </c>
      <c r="D187" s="33" t="str">
        <f>IF(LEN(VLOOKUP($A187,Questions!$B:$AA,21,FALSE))=0,"",VLOOKUP($A187,Questions!$B:$AA,21,FALSE))</f>
        <v xml:space="preserve"> </v>
      </c>
      <c r="E187" s="31" t="str">
        <f>IF(LEN(VLOOKUP($A187,Questions!$B:$AA,22,FALSE))=0,"",VLOOKUP($A187,Questions!$B:$AA,22,FALSE))</f>
        <v xml:space="preserve"> </v>
      </c>
      <c r="F187" s="31" t="str">
        <f>IF(LEN(VLOOKUP($A187,Questions!$B:$AA,23,FALSE))=0,"",VLOOKUP($A187,Questions!$B:$AA,23,FALSE))</f>
        <v xml:space="preserve"> </v>
      </c>
      <c r="G187" s="31" t="str">
        <f>IF(LEN(VLOOKUP($A187,Questions!$B:$AA,24,FALSE))=0,"",VLOOKUP($A187,Questions!$B:$AA,24,FALSE))</f>
        <v xml:space="preserve"> </v>
      </c>
      <c r="H187" s="18" t="str">
        <f>IF(LEN(VLOOKUP($A187,Questions!$B:$AA,25,FALSE))=0,"",VLOOKUP($A187,Questions!$B:$AA,25,FALSE))</f>
        <v xml:space="preserve"> </v>
      </c>
      <c r="I187" s="18" t="str">
        <f>IF(LEN(VLOOKUP($A187,Questions!$B:$AA,26,FALSE))=0,"",VLOOKUP($A187,Questions!$B:$AA,26,FALSE))</f>
        <v xml:space="preserve"> </v>
      </c>
      <c r="J187" s="18" t="str">
        <f>IF(LEN(VLOOKUP($A187,Questions!$B:$AB,27,FALSE))=0,"",VLOOKUP($A187,Questions!$B:$AB,27,FALSE))</f>
        <v xml:space="preserve"> </v>
      </c>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c r="IW187"/>
      <c r="IX187"/>
      <c r="IY187"/>
    </row>
    <row r="188" spans="1:259" ht="64.25" customHeight="1" x14ac:dyDescent="0.2">
      <c r="A188" s="12" t="s">
        <v>256</v>
      </c>
      <c r="B188" s="25" t="str">
        <f>VLOOKUP(A188,'HECVAT - Full | Vendor Response'!A$26:B$283,2,FALSE)</f>
        <v>Describe or provide a reference to how your disaster recovery plan is tested? (i.e. scope of DR tests, end-to-end testing, etc.)</v>
      </c>
      <c r="C188" s="31" t="str">
        <f>IF(LEN(VLOOKUP($A188,Questions!$B:$AA,20,FALSE))=0,"",VLOOKUP($A188,Questions!$B:$AA,20,FALSE))</f>
        <v xml:space="preserve"> </v>
      </c>
      <c r="D188" s="33" t="str">
        <f>IF(LEN(VLOOKUP($A188,Questions!$B:$AA,21,FALSE))=0,"",VLOOKUP($A188,Questions!$B:$AA,21,FALSE))</f>
        <v xml:space="preserve"> </v>
      </c>
      <c r="E188" s="31" t="str">
        <f>IF(LEN(VLOOKUP($A188,Questions!$B:$AA,22,FALSE))=0,"",VLOOKUP($A188,Questions!$B:$AA,22,FALSE))</f>
        <v xml:space="preserve"> </v>
      </c>
      <c r="F188" s="31" t="str">
        <f>IF(LEN(VLOOKUP($A188,Questions!$B:$AA,23,FALSE))=0,"",VLOOKUP($A188,Questions!$B:$AA,23,FALSE))</f>
        <v xml:space="preserve"> </v>
      </c>
      <c r="G188" s="31" t="str">
        <f>IF(LEN(VLOOKUP($A188,Questions!$B:$AA,24,FALSE))=0,"",VLOOKUP($A188,Questions!$B:$AA,24,FALSE))</f>
        <v xml:space="preserve"> </v>
      </c>
      <c r="H188" s="18" t="str">
        <f>IF(LEN(VLOOKUP($A188,Questions!$B:$AA,25,FALSE))=0,"",VLOOKUP($A188,Questions!$B:$AA,25,FALSE))</f>
        <v xml:space="preserve"> </v>
      </c>
      <c r="I188" s="32" t="str">
        <f>IF(LEN(VLOOKUP($A188,Questions!$B:$AA,26,FALSE))=0,"",VLOOKUP($A188,Questions!$B:$AA,26,FALSE))</f>
        <v xml:space="preserve"> </v>
      </c>
      <c r="J188" s="32" t="str">
        <f>IF(LEN(VLOOKUP($A188,Questions!$B:$AB,27,FALSE))=0,"",VLOOKUP($A188,Questions!$B:$AB,27,FALSE))</f>
        <v xml:space="preserve"> </v>
      </c>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c r="IW188"/>
      <c r="IX188"/>
      <c r="IY188"/>
    </row>
    <row r="189" spans="1:259" ht="64.25" customHeight="1" x14ac:dyDescent="0.2">
      <c r="A189" s="12" t="s">
        <v>257</v>
      </c>
      <c r="B189" s="25" t="str">
        <f>VLOOKUP(A189,'HECVAT - Full | Vendor Response'!A$26:B$283,2,FALSE)</f>
        <v>Has the Disaster Recovery Plan been tested in the last year?</v>
      </c>
      <c r="C189" s="31" t="str">
        <f>IF(LEN(VLOOKUP($A189,Questions!$B:$AA,20,FALSE))=0,"",VLOOKUP($A189,Questions!$B:$AA,20,FALSE))</f>
        <v xml:space="preserve"> </v>
      </c>
      <c r="D189" s="33" t="str">
        <f>IF(LEN(VLOOKUP($A189,Questions!$B:$AA,21,FALSE))=0,"",VLOOKUP($A189,Questions!$B:$AA,21,FALSE))</f>
        <v xml:space="preserve"> </v>
      </c>
      <c r="E189" s="31" t="str">
        <f>IF(LEN(VLOOKUP($A189,Questions!$B:$AA,22,FALSE))=0,"",VLOOKUP($A189,Questions!$B:$AA,22,FALSE))</f>
        <v xml:space="preserve"> </v>
      </c>
      <c r="F189" s="31" t="str">
        <f>IF(LEN(VLOOKUP($A189,Questions!$B:$AA,23,FALSE))=0,"",VLOOKUP($A189,Questions!$B:$AA,23,FALSE))</f>
        <v xml:space="preserve"> </v>
      </c>
      <c r="G189" s="31" t="str">
        <f>IF(LEN(VLOOKUP($A189,Questions!$B:$AA,24,FALSE))=0,"",VLOOKUP($A189,Questions!$B:$AA,24,FALSE))</f>
        <v xml:space="preserve"> </v>
      </c>
      <c r="H189" s="18" t="str">
        <f>IF(LEN(VLOOKUP($A189,Questions!$B:$AA,25,FALSE))=0,"",VLOOKUP($A189,Questions!$B:$AA,25,FALSE))</f>
        <v xml:space="preserve"> </v>
      </c>
      <c r="I189" s="32" t="str">
        <f>IF(LEN(VLOOKUP($A189,Questions!$B:$AA,26,FALSE))=0,"",VLOOKUP($A189,Questions!$B:$AA,26,FALSE))</f>
        <v xml:space="preserve"> </v>
      </c>
      <c r="J189" s="32" t="str">
        <f>IF(LEN(VLOOKUP($A189,Questions!$B:$AB,27,FALSE))=0,"",VLOOKUP($A189,Questions!$B:$AB,27,FALSE))</f>
        <v xml:space="preserve"> </v>
      </c>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c r="IW189"/>
      <c r="IX189"/>
      <c r="IY189"/>
    </row>
    <row r="190" spans="1:259" ht="48" customHeight="1" x14ac:dyDescent="0.2">
      <c r="A190" s="12" t="s">
        <v>258</v>
      </c>
      <c r="B190" s="25" t="str">
        <f>VLOOKUP(A190,'HECVAT - Full | Vendor Response'!A$26:B$283,2,FALSE)</f>
        <v>Are all components of the DRP reviewed at least annually and updated as needed to reflect change?</v>
      </c>
      <c r="C190" s="31" t="str">
        <f>IF(LEN(VLOOKUP($A190,Questions!$B:$AA,20,FALSE))=0,"",VLOOKUP($A190,Questions!$B:$AA,20,FALSE))</f>
        <v xml:space="preserve"> </v>
      </c>
      <c r="D190" s="33" t="str">
        <f>IF(LEN(VLOOKUP($A190,Questions!$B:$AA,21,FALSE))=0,"",VLOOKUP($A190,Questions!$B:$AA,21,FALSE))</f>
        <v xml:space="preserve"> </v>
      </c>
      <c r="E190" s="31" t="str">
        <f>IF(LEN(VLOOKUP($A190,Questions!$B:$AA,22,FALSE))=0,"",VLOOKUP($A190,Questions!$B:$AA,22,FALSE))</f>
        <v xml:space="preserve"> </v>
      </c>
      <c r="F190" s="31" t="str">
        <f>IF(LEN(VLOOKUP($A190,Questions!$B:$AA,23,FALSE))=0,"",VLOOKUP($A190,Questions!$B:$AA,23,FALSE))</f>
        <v xml:space="preserve"> </v>
      </c>
      <c r="G190" s="32" t="str">
        <f>IF(LEN(VLOOKUP($A190,Questions!$B:$AA,24,FALSE))=0,"",VLOOKUP($A190,Questions!$B:$AA,24,FALSE))</f>
        <v xml:space="preserve"> </v>
      </c>
      <c r="H190" s="18" t="str">
        <f>IF(LEN(VLOOKUP($A190,Questions!$B:$AA,25,FALSE))=0,"",VLOOKUP($A190,Questions!$B:$AA,25,FALSE))</f>
        <v xml:space="preserve"> </v>
      </c>
      <c r="I190" s="18" t="str">
        <f>IF(LEN(VLOOKUP($A190,Questions!$B:$AA,26,FALSE))=0,"",VLOOKUP($A190,Questions!$B:$AA,26,FALSE))</f>
        <v xml:space="preserve"> </v>
      </c>
      <c r="J190" s="18" t="str">
        <f>IF(LEN(VLOOKUP($A190,Questions!$B:$AB,27,FALSE))=0,"",VLOOKUP($A190,Questions!$B:$AB,27,FALSE))</f>
        <v xml:space="preserve"> </v>
      </c>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c r="IW190"/>
      <c r="IX190"/>
      <c r="IY190"/>
    </row>
    <row r="191" spans="1:259" ht="36" customHeight="1" x14ac:dyDescent="0.2">
      <c r="A191" s="288" t="str">
        <f>IF($C$30="","Firewalls, IDS, IPS, and Networking",IF($C$30="Yes","FW/IDPS/Networks - Optional based on QUALIFIER response.","Firewalls, IDS, IPS, and Networking"))</f>
        <v>Firewalls, IDS, IPS, and Networking</v>
      </c>
      <c r="B191" s="288"/>
      <c r="C191" s="20" t="str">
        <f>C$22</f>
        <v>CIS Critical Security Controls v6.1</v>
      </c>
      <c r="D191" s="20" t="str">
        <f t="shared" ref="D191:J191" si="12">D$22</f>
        <v>HIPAA</v>
      </c>
      <c r="E191" s="20" t="str">
        <f t="shared" si="12"/>
        <v>ISO 27002:27013</v>
      </c>
      <c r="F191" s="20" t="str">
        <f t="shared" si="12"/>
        <v>NIST Cybersecurity Framework</v>
      </c>
      <c r="G191" s="20" t="str">
        <f t="shared" si="12"/>
        <v>NIST SP 800-171r1</v>
      </c>
      <c r="H191" s="20" t="str">
        <f t="shared" si="12"/>
        <v>NIST SP 800-53r4</v>
      </c>
      <c r="I191" s="20" t="str">
        <f t="shared" si="12"/>
        <v>PCI DSS</v>
      </c>
      <c r="J191" s="20" t="str">
        <f t="shared" si="12"/>
        <v>Trusted CI</v>
      </c>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c r="IW191"/>
      <c r="IX191"/>
      <c r="IY191"/>
    </row>
    <row r="192" spans="1:259" ht="36" customHeight="1" x14ac:dyDescent="0.2">
      <c r="A192" s="12" t="s">
        <v>259</v>
      </c>
      <c r="B192" s="25" t="str">
        <f>VLOOKUP(A192,'HECVAT - Full | Vendor Response'!A$26:B$283,2,FALSE)</f>
        <v>Are you utilizing a stateful packet inspection (SPI) firewall?</v>
      </c>
      <c r="C192" s="31" t="str">
        <f>IF(LEN(VLOOKUP($A192,Questions!$B:$AA,20,FALSE))=0,"",VLOOKUP($A192,Questions!$B:$AA,20,FALSE))</f>
        <v xml:space="preserve"> </v>
      </c>
      <c r="D192" s="33" t="str">
        <f>IF(LEN(VLOOKUP($A192,Questions!$B:$AA,21,FALSE))=0,"",VLOOKUP($A192,Questions!$B:$AA,21,FALSE))</f>
        <v xml:space="preserve"> </v>
      </c>
      <c r="E192" s="31" t="str">
        <f>IF(LEN(VLOOKUP($A192,Questions!$B:$AA,22,FALSE))=0,"",VLOOKUP($A192,Questions!$B:$AA,22,FALSE))</f>
        <v xml:space="preserve"> </v>
      </c>
      <c r="F192" s="31" t="str">
        <f>IF(LEN(VLOOKUP($A192,Questions!$B:$AA,23,FALSE))=0,"",VLOOKUP($A192,Questions!$B:$AA,23,FALSE))</f>
        <v xml:space="preserve"> </v>
      </c>
      <c r="G192" s="32" t="str">
        <f>IF(LEN(VLOOKUP($A192,Questions!$B:$AA,24,FALSE))=0,"",VLOOKUP($A192,Questions!$B:$AA,24,FALSE))</f>
        <v xml:space="preserve"> </v>
      </c>
      <c r="H192" s="32" t="str">
        <f>IF(LEN(VLOOKUP($A192,Questions!$B:$AA,25,FALSE))=0,"",VLOOKUP($A192,Questions!$B:$AA,25,FALSE))</f>
        <v xml:space="preserve"> </v>
      </c>
      <c r="I192" s="135" t="str">
        <f>IF(LEN(VLOOKUP($A192,Questions!$B:$AA,26,FALSE))=0,"",VLOOKUP($A192,Questions!$B:$AA,26,FALSE))</f>
        <v xml:space="preserve"> </v>
      </c>
      <c r="J192" s="135" t="str">
        <f>IF(LEN(VLOOKUP($A192,Questions!$B:$AB,27,FALSE))=0,"",VLOOKUP($A192,Questions!$B:$AB,27,FALSE))</f>
        <v xml:space="preserve"> </v>
      </c>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c r="IW192"/>
      <c r="IX192"/>
      <c r="IY192"/>
    </row>
    <row r="193" spans="1:259" ht="36" customHeight="1" x14ac:dyDescent="0.2">
      <c r="A193" s="12" t="s">
        <v>260</v>
      </c>
      <c r="B193" s="25" t="str">
        <f>VLOOKUP(A193,'HECVAT - Full | Vendor Response'!A$26:B$283,2,FALSE)</f>
        <v>Is authority for firewall change approval documented?  Please list approver names or titles in Additional Info</v>
      </c>
      <c r="C193" s="31" t="str">
        <f>IF(LEN(VLOOKUP($A193,Questions!$B:$AA,20,FALSE))=0,"",VLOOKUP($A193,Questions!$B:$AA,20,FALSE))</f>
        <v xml:space="preserve"> </v>
      </c>
      <c r="D193" s="33" t="str">
        <f>IF(LEN(VLOOKUP($A193,Questions!$B:$AA,21,FALSE))=0,"",VLOOKUP($A193,Questions!$B:$AA,21,FALSE))</f>
        <v xml:space="preserve"> </v>
      </c>
      <c r="E193" s="31" t="str">
        <f>IF(LEN(VLOOKUP($A193,Questions!$B:$AA,22,FALSE))=0,"",VLOOKUP($A193,Questions!$B:$AA,22,FALSE))</f>
        <v xml:space="preserve"> </v>
      </c>
      <c r="F193" s="31" t="str">
        <f>IF(LEN(VLOOKUP($A193,Questions!$B:$AA,23,FALSE))=0,"",VLOOKUP($A193,Questions!$B:$AA,23,FALSE))</f>
        <v xml:space="preserve"> </v>
      </c>
      <c r="G193" s="32" t="str">
        <f>IF(LEN(VLOOKUP($A193,Questions!$B:$AA,24,FALSE))=0,"",VLOOKUP($A193,Questions!$B:$AA,24,FALSE))</f>
        <v xml:space="preserve"> </v>
      </c>
      <c r="H193" s="32" t="str">
        <f>IF(LEN(VLOOKUP($A193,Questions!$B:$AA,25,FALSE))=0,"",VLOOKUP($A193,Questions!$B:$AA,25,FALSE))</f>
        <v xml:space="preserve"> </v>
      </c>
      <c r="I193" s="135" t="str">
        <f>IF(LEN(VLOOKUP($A193,Questions!$B:$AA,26,FALSE))=0,"",VLOOKUP($A193,Questions!$B:$AA,26,FALSE))</f>
        <v xml:space="preserve"> </v>
      </c>
      <c r="J193" s="135" t="str">
        <f>IF(LEN(VLOOKUP($A193,Questions!$B:$AB,27,FALSE))=0,"",VLOOKUP($A193,Questions!$B:$AB,27,FALSE))</f>
        <v xml:space="preserve"> </v>
      </c>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c r="IW193"/>
      <c r="IX193"/>
      <c r="IY193"/>
    </row>
    <row r="194" spans="1:259" ht="48" customHeight="1" x14ac:dyDescent="0.2">
      <c r="A194" s="12" t="s">
        <v>261</v>
      </c>
      <c r="B194" s="25" t="str">
        <f>VLOOKUP(A194,'HECVAT - Full | Vendor Response'!A$26:B$283,2,FALSE)</f>
        <v>Do you have a documented policy for firewall change requests?</v>
      </c>
      <c r="C194" s="31" t="str">
        <f>IF(LEN(VLOOKUP($A194,Questions!$B:$AA,20,FALSE))=0,"",VLOOKUP($A194,Questions!$B:$AA,20,FALSE))</f>
        <v xml:space="preserve"> </v>
      </c>
      <c r="D194" s="33" t="str">
        <f>IF(LEN(VLOOKUP($A194,Questions!$B:$AA,21,FALSE))=0,"",VLOOKUP($A194,Questions!$B:$AA,21,FALSE))</f>
        <v xml:space="preserve"> </v>
      </c>
      <c r="E194" s="31" t="str">
        <f>IF(LEN(VLOOKUP($A194,Questions!$B:$AA,22,FALSE))=0,"",VLOOKUP($A194,Questions!$B:$AA,22,FALSE))</f>
        <v xml:space="preserve"> </v>
      </c>
      <c r="F194" s="31" t="str">
        <f>IF(LEN(VLOOKUP($A194,Questions!$B:$AA,23,FALSE))=0,"",VLOOKUP($A194,Questions!$B:$AA,23,FALSE))</f>
        <v xml:space="preserve"> </v>
      </c>
      <c r="G194" s="32" t="str">
        <f>IF(LEN(VLOOKUP($A194,Questions!$B:$AA,24,FALSE))=0,"",VLOOKUP($A194,Questions!$B:$AA,24,FALSE))</f>
        <v xml:space="preserve"> </v>
      </c>
      <c r="H194" s="32" t="str">
        <f>IF(LEN(VLOOKUP($A194,Questions!$B:$AA,25,FALSE))=0,"",VLOOKUP($A194,Questions!$B:$AA,25,FALSE))</f>
        <v xml:space="preserve"> </v>
      </c>
      <c r="I194" s="135" t="str">
        <f>IF(LEN(VLOOKUP($A194,Questions!$B:$AA,26,FALSE))=0,"",VLOOKUP($A194,Questions!$B:$AA,26,FALSE))</f>
        <v xml:space="preserve"> </v>
      </c>
      <c r="J194" s="135" t="str">
        <f>IF(LEN(VLOOKUP($A194,Questions!$B:$AB,27,FALSE))=0,"",VLOOKUP($A194,Questions!$B:$AB,27,FALSE))</f>
        <v xml:space="preserve"> </v>
      </c>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c r="IW194"/>
      <c r="IX194"/>
      <c r="IY194"/>
    </row>
    <row r="195" spans="1:259" ht="36" customHeight="1" x14ac:dyDescent="0.2">
      <c r="A195" s="12" t="s">
        <v>262</v>
      </c>
      <c r="B195" s="25" t="str">
        <f>VLOOKUP(A195,'HECVAT - Full | Vendor Response'!A$26:B$283,2,FALSE)</f>
        <v>Have you implemented an Intrusion Detection System (network-based)?</v>
      </c>
      <c r="C195" s="31" t="str">
        <f>IF(LEN(VLOOKUP($A195,Questions!$B:$AA,20,FALSE))=0,"",VLOOKUP($A195,Questions!$B:$AA,20,FALSE))</f>
        <v xml:space="preserve"> </v>
      </c>
      <c r="D195" s="33" t="str">
        <f>IF(LEN(VLOOKUP($A195,Questions!$B:$AA,21,FALSE))=0,"",VLOOKUP($A195,Questions!$B:$AA,21,FALSE))</f>
        <v xml:space="preserve"> </v>
      </c>
      <c r="E195" s="31" t="str">
        <f>IF(LEN(VLOOKUP($A195,Questions!$B:$AA,22,FALSE))=0,"",VLOOKUP($A195,Questions!$B:$AA,22,FALSE))</f>
        <v xml:space="preserve"> </v>
      </c>
      <c r="F195" s="31" t="str">
        <f>IF(LEN(VLOOKUP($A195,Questions!$B:$AA,23,FALSE))=0,"",VLOOKUP($A195,Questions!$B:$AA,23,FALSE))</f>
        <v xml:space="preserve"> </v>
      </c>
      <c r="G195" s="32" t="str">
        <f>IF(LEN(VLOOKUP($A195,Questions!$B:$AA,24,FALSE))=0,"",VLOOKUP($A195,Questions!$B:$AA,24,FALSE))</f>
        <v xml:space="preserve"> </v>
      </c>
      <c r="H195" s="32" t="str">
        <f>IF(LEN(VLOOKUP($A195,Questions!$B:$AA,25,FALSE))=0,"",VLOOKUP($A195,Questions!$B:$AA,25,FALSE))</f>
        <v xml:space="preserve"> </v>
      </c>
      <c r="I195" s="135" t="str">
        <f>IF(LEN(VLOOKUP($A195,Questions!$B:$AA,26,FALSE))=0,"",VLOOKUP($A195,Questions!$B:$AA,26,FALSE))</f>
        <v xml:space="preserve"> </v>
      </c>
      <c r="J195" s="135" t="str">
        <f>IF(LEN(VLOOKUP($A195,Questions!$B:$AB,27,FALSE))=0,"",VLOOKUP($A195,Questions!$B:$AB,27,FALSE))</f>
        <v xml:space="preserve"> </v>
      </c>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c r="IW195"/>
      <c r="IX195"/>
      <c r="IY195"/>
    </row>
    <row r="196" spans="1:259" ht="36" customHeight="1" x14ac:dyDescent="0.2">
      <c r="A196" s="12" t="s">
        <v>263</v>
      </c>
      <c r="B196" s="25" t="str">
        <f>VLOOKUP(A196,'HECVAT - Full | Vendor Response'!A$26:B$283,2,FALSE)</f>
        <v>Have you implemented an Intrusion Prevention System (network-based)?</v>
      </c>
      <c r="C196" s="31" t="str">
        <f>IF(LEN(VLOOKUP($A196,Questions!$B:$AA,20,FALSE))=0,"",VLOOKUP($A196,Questions!$B:$AA,20,FALSE))</f>
        <v xml:space="preserve"> </v>
      </c>
      <c r="D196" s="33" t="str">
        <f>IF(LEN(VLOOKUP($A196,Questions!$B:$AA,21,FALSE))=0,"",VLOOKUP($A196,Questions!$B:$AA,21,FALSE))</f>
        <v xml:space="preserve"> </v>
      </c>
      <c r="E196" s="31" t="str">
        <f>IF(LEN(VLOOKUP($A196,Questions!$B:$AA,22,FALSE))=0,"",VLOOKUP($A196,Questions!$B:$AA,22,FALSE))</f>
        <v xml:space="preserve"> </v>
      </c>
      <c r="F196" s="31" t="str">
        <f>IF(LEN(VLOOKUP($A196,Questions!$B:$AA,23,FALSE))=0,"",VLOOKUP($A196,Questions!$B:$AA,23,FALSE))</f>
        <v xml:space="preserve"> </v>
      </c>
      <c r="G196" s="31" t="str">
        <f>IF(LEN(VLOOKUP($A196,Questions!$B:$AA,24,FALSE))=0,"",VLOOKUP($A196,Questions!$B:$AA,24,FALSE))</f>
        <v xml:space="preserve"> </v>
      </c>
      <c r="H196" s="31" t="str">
        <f>IF(LEN(VLOOKUP($A196,Questions!$B:$AA,25,FALSE))=0,"",VLOOKUP($A196,Questions!$B:$AA,25,FALSE))</f>
        <v xml:space="preserve"> </v>
      </c>
      <c r="I196" s="135" t="str">
        <f>IF(LEN(VLOOKUP($A196,Questions!$B:$AA,26,FALSE))=0,"",VLOOKUP($A196,Questions!$B:$AA,26,FALSE))</f>
        <v xml:space="preserve"> </v>
      </c>
      <c r="J196" s="135" t="str">
        <f>IF(LEN(VLOOKUP($A196,Questions!$B:$AB,27,FALSE))=0,"",VLOOKUP($A196,Questions!$B:$AB,27,FALSE))</f>
        <v xml:space="preserve"> </v>
      </c>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c r="IW196"/>
      <c r="IX196"/>
      <c r="IY196"/>
    </row>
    <row r="197" spans="1:259" ht="36" customHeight="1" x14ac:dyDescent="0.2">
      <c r="A197" s="12" t="s">
        <v>264</v>
      </c>
      <c r="B197" s="25" t="str">
        <f>VLOOKUP(A197,'HECVAT - Full | Vendor Response'!A$26:B$283,2,FALSE)</f>
        <v>Do you employ host-based intrusion detection?</v>
      </c>
      <c r="C197" s="31" t="str">
        <f>IF(LEN(VLOOKUP($A197,Questions!$B:$AA,20,FALSE))=0,"",VLOOKUP($A197,Questions!$B:$AA,20,FALSE))</f>
        <v xml:space="preserve"> </v>
      </c>
      <c r="D197" s="33" t="str">
        <f>IF(LEN(VLOOKUP($A197,Questions!$B:$AA,21,FALSE))=0,"",VLOOKUP($A197,Questions!$B:$AA,21,FALSE))</f>
        <v xml:space="preserve"> </v>
      </c>
      <c r="E197" s="31" t="str">
        <f>IF(LEN(VLOOKUP($A197,Questions!$B:$AA,22,FALSE))=0,"",VLOOKUP($A197,Questions!$B:$AA,22,FALSE))</f>
        <v xml:space="preserve"> </v>
      </c>
      <c r="F197" s="31" t="str">
        <f>IF(LEN(VLOOKUP($A197,Questions!$B:$AA,23,FALSE))=0,"",VLOOKUP($A197,Questions!$B:$AA,23,FALSE))</f>
        <v xml:space="preserve"> </v>
      </c>
      <c r="G197" s="31" t="str">
        <f>IF(LEN(VLOOKUP($A197,Questions!$B:$AA,24,FALSE))=0,"",VLOOKUP($A197,Questions!$B:$AA,24,FALSE))</f>
        <v xml:space="preserve"> </v>
      </c>
      <c r="H197" s="31" t="str">
        <f>IF(LEN(VLOOKUP($A197,Questions!$B:$AA,25,FALSE))=0,"",VLOOKUP($A197,Questions!$B:$AA,25,FALSE))</f>
        <v xml:space="preserve"> </v>
      </c>
      <c r="I197" s="135" t="str">
        <f>IF(LEN(VLOOKUP($A197,Questions!$B:$AA,26,FALSE))=0,"",VLOOKUP($A197,Questions!$B:$AA,26,FALSE))</f>
        <v xml:space="preserve"> </v>
      </c>
      <c r="J197" s="135" t="str">
        <f>IF(LEN(VLOOKUP($A197,Questions!$B:$AB,27,FALSE))=0,"",VLOOKUP($A197,Questions!$B:$AB,27,FALSE))</f>
        <v xml:space="preserve"> </v>
      </c>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c r="IW197"/>
      <c r="IX197"/>
      <c r="IY197"/>
    </row>
    <row r="198" spans="1:259" ht="36" customHeight="1" x14ac:dyDescent="0.2">
      <c r="A198" s="12" t="s">
        <v>265</v>
      </c>
      <c r="B198" s="25" t="str">
        <f>VLOOKUP(A198,'HECVAT - Full | Vendor Response'!A$26:B$283,2,FALSE)</f>
        <v>Do you employ host-based intrusion prevention?</v>
      </c>
      <c r="C198" s="31" t="str">
        <f>IF(LEN(VLOOKUP($A198,Questions!$B:$AA,20,FALSE))=0,"",VLOOKUP($A198,Questions!$B:$AA,20,FALSE))</f>
        <v xml:space="preserve"> </v>
      </c>
      <c r="D198" s="33" t="str">
        <f>IF(LEN(VLOOKUP($A198,Questions!$B:$AA,21,FALSE))=0,"",VLOOKUP($A198,Questions!$B:$AA,21,FALSE))</f>
        <v xml:space="preserve"> </v>
      </c>
      <c r="E198" s="31" t="str">
        <f>IF(LEN(VLOOKUP($A198,Questions!$B:$AA,22,FALSE))=0,"",VLOOKUP($A198,Questions!$B:$AA,22,FALSE))</f>
        <v xml:space="preserve"> </v>
      </c>
      <c r="F198" s="31" t="str">
        <f>IF(LEN(VLOOKUP($A198,Questions!$B:$AA,23,FALSE))=0,"",VLOOKUP($A198,Questions!$B:$AA,23,FALSE))</f>
        <v xml:space="preserve"> </v>
      </c>
      <c r="G198" s="31" t="str">
        <f>IF(LEN(VLOOKUP($A198,Questions!$B:$AA,24,FALSE))=0,"",VLOOKUP($A198,Questions!$B:$AA,24,FALSE))</f>
        <v xml:space="preserve"> </v>
      </c>
      <c r="H198" s="31" t="str">
        <f>IF(LEN(VLOOKUP($A198,Questions!$B:$AA,25,FALSE))=0,"",VLOOKUP($A198,Questions!$B:$AA,25,FALSE))</f>
        <v xml:space="preserve"> </v>
      </c>
      <c r="I198" s="135" t="str">
        <f>IF(LEN(VLOOKUP($A198,Questions!$B:$AA,26,FALSE))=0,"",VLOOKUP($A198,Questions!$B:$AA,26,FALSE))</f>
        <v xml:space="preserve"> </v>
      </c>
      <c r="J198" s="135" t="str">
        <f>IF(LEN(VLOOKUP($A198,Questions!$B:$AB,27,FALSE))=0,"",VLOOKUP($A198,Questions!$B:$AB,27,FALSE))</f>
        <v xml:space="preserve"> </v>
      </c>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c r="IW198"/>
      <c r="IX198"/>
      <c r="IY198"/>
    </row>
    <row r="199" spans="1:259" ht="36" customHeight="1" x14ac:dyDescent="0.2">
      <c r="A199" s="12" t="s">
        <v>266</v>
      </c>
      <c r="B199" s="25" t="str">
        <f>VLOOKUP(A199,'HECVAT - Full | Vendor Response'!A$26:B$283,2,FALSE)</f>
        <v>Are you employing any next-generation persistent threat (NGPT) monitoring?</v>
      </c>
      <c r="C199" s="31" t="str">
        <f>IF(LEN(VLOOKUP($A199,Questions!$B:$AA,20,FALSE))=0,"",VLOOKUP($A199,Questions!$B:$AA,20,FALSE))</f>
        <v xml:space="preserve"> </v>
      </c>
      <c r="D199" s="33" t="str">
        <f>IF(LEN(VLOOKUP($A199,Questions!$B:$AA,21,FALSE))=0,"",VLOOKUP($A199,Questions!$B:$AA,21,FALSE))</f>
        <v xml:space="preserve"> </v>
      </c>
      <c r="E199" s="31" t="str">
        <f>IF(LEN(VLOOKUP($A199,Questions!$B:$AA,22,FALSE))=0,"",VLOOKUP($A199,Questions!$B:$AA,22,FALSE))</f>
        <v xml:space="preserve"> </v>
      </c>
      <c r="F199" s="31" t="str">
        <f>IF(LEN(VLOOKUP($A199,Questions!$B:$AA,23,FALSE))=0,"",VLOOKUP($A199,Questions!$B:$AA,23,FALSE))</f>
        <v xml:space="preserve"> </v>
      </c>
      <c r="G199" s="31" t="str">
        <f>IF(LEN(VLOOKUP($A199,Questions!$B:$AA,24,FALSE))=0,"",VLOOKUP($A199,Questions!$B:$AA,24,FALSE))</f>
        <v xml:space="preserve"> </v>
      </c>
      <c r="H199" s="31" t="str">
        <f>IF(LEN(VLOOKUP($A199,Questions!$B:$AA,25,FALSE))=0,"",VLOOKUP($A199,Questions!$B:$AA,25,FALSE))</f>
        <v xml:space="preserve"> </v>
      </c>
      <c r="I199" s="135" t="str">
        <f>IF(LEN(VLOOKUP($A199,Questions!$B:$AA,26,FALSE))=0,"",VLOOKUP($A199,Questions!$B:$AA,26,FALSE))</f>
        <v xml:space="preserve"> </v>
      </c>
      <c r="J199" s="135" t="str">
        <f>IF(LEN(VLOOKUP($A199,Questions!$B:$AB,27,FALSE))=0,"",VLOOKUP($A199,Questions!$B:$AB,27,FALSE))</f>
        <v xml:space="preserve"> </v>
      </c>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c r="IW199"/>
      <c r="IX199"/>
      <c r="IY199"/>
    </row>
    <row r="200" spans="1:259" ht="48" customHeight="1" x14ac:dyDescent="0.2">
      <c r="A200" s="12" t="s">
        <v>267</v>
      </c>
      <c r="B200" s="25" t="str">
        <f>VLOOKUP(A200,'HECVAT - Full | Vendor Response'!A$26:B$283,2,FALSE)</f>
        <v>Do you monitor for intrusions on a 24x7x365 basis?</v>
      </c>
      <c r="C200" s="31" t="str">
        <f>IF(LEN(VLOOKUP($A200,Questions!$B:$AA,20,FALSE))=0,"",VLOOKUP($A200,Questions!$B:$AA,20,FALSE))</f>
        <v xml:space="preserve"> </v>
      </c>
      <c r="D200" s="33" t="str">
        <f>IF(LEN(VLOOKUP($A200,Questions!$B:$AA,21,FALSE))=0,"",VLOOKUP($A200,Questions!$B:$AA,21,FALSE))</f>
        <v xml:space="preserve"> </v>
      </c>
      <c r="E200" s="31" t="str">
        <f>IF(LEN(VLOOKUP($A200,Questions!$B:$AA,22,FALSE))=0,"",VLOOKUP($A200,Questions!$B:$AA,22,FALSE))</f>
        <v xml:space="preserve"> </v>
      </c>
      <c r="F200" s="32" t="str">
        <f>IF(LEN(VLOOKUP($A200,Questions!$B:$AA,23,FALSE))=0,"",VLOOKUP($A200,Questions!$B:$AA,23,FALSE))</f>
        <v xml:space="preserve"> </v>
      </c>
      <c r="G200" s="31" t="str">
        <f>IF(LEN(VLOOKUP($A200,Questions!$B:$AA,24,FALSE))=0,"",VLOOKUP($A200,Questions!$B:$AA,24,FALSE))</f>
        <v xml:space="preserve"> </v>
      </c>
      <c r="H200" s="31" t="str">
        <f>IF(LEN(VLOOKUP($A200,Questions!$B:$AA,25,FALSE))=0,"",VLOOKUP($A200,Questions!$B:$AA,25,FALSE))</f>
        <v xml:space="preserve"> </v>
      </c>
      <c r="I200" s="135" t="str">
        <f>IF(LEN(VLOOKUP($A200,Questions!$B:$AA,26,FALSE))=0,"",VLOOKUP($A200,Questions!$B:$AA,26,FALSE))</f>
        <v xml:space="preserve"> </v>
      </c>
      <c r="J200" s="135" t="str">
        <f>IF(LEN(VLOOKUP($A200,Questions!$B:$AB,27,FALSE))=0,"",VLOOKUP($A200,Questions!$B:$AB,27,FALSE))</f>
        <v xml:space="preserve"> </v>
      </c>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c r="IW200"/>
      <c r="IX200"/>
      <c r="IY200"/>
    </row>
    <row r="201" spans="1:259" ht="36" customHeight="1" x14ac:dyDescent="0.2">
      <c r="A201" s="12" t="s">
        <v>268</v>
      </c>
      <c r="B201" s="25" t="str">
        <f>VLOOKUP(A201,'HECVAT - Full | Vendor Response'!A$26:B$283,2,FALSE)</f>
        <v>Is intrusion monitoring performed internally or by a third-party service?</v>
      </c>
      <c r="C201" s="31" t="str">
        <f>IF(LEN(VLOOKUP($A201,Questions!$B:$AA,20,FALSE))=0,"",VLOOKUP($A201,Questions!$B:$AA,20,FALSE))</f>
        <v xml:space="preserve"> </v>
      </c>
      <c r="D201" s="33" t="str">
        <f>IF(LEN(VLOOKUP($A201,Questions!$B:$AA,21,FALSE))=0,"",VLOOKUP($A201,Questions!$B:$AA,21,FALSE))</f>
        <v xml:space="preserve"> </v>
      </c>
      <c r="E201" s="31" t="str">
        <f>IF(LEN(VLOOKUP($A201,Questions!$B:$AA,22,FALSE))=0,"",VLOOKUP($A201,Questions!$B:$AA,22,FALSE))</f>
        <v xml:space="preserve"> </v>
      </c>
      <c r="F201" s="31" t="str">
        <f>IF(LEN(VLOOKUP($A201,Questions!$B:$AA,23,FALSE))=0,"",VLOOKUP($A201,Questions!$B:$AA,23,FALSE))</f>
        <v xml:space="preserve"> </v>
      </c>
      <c r="G201" s="31" t="str">
        <f>IF(LEN(VLOOKUP($A201,Questions!$B:$AA,24,FALSE))=0,"",VLOOKUP($A201,Questions!$B:$AA,24,FALSE))</f>
        <v xml:space="preserve"> </v>
      </c>
      <c r="H201" s="31" t="str">
        <f>IF(LEN(VLOOKUP($A201,Questions!$B:$AA,25,FALSE))=0,"",VLOOKUP($A201,Questions!$B:$AA,25,FALSE))</f>
        <v xml:space="preserve"> </v>
      </c>
      <c r="I201" s="135" t="str">
        <f>IF(LEN(VLOOKUP($A201,Questions!$B:$AA,26,FALSE))=0,"",VLOOKUP($A201,Questions!$B:$AA,26,FALSE))</f>
        <v xml:space="preserve"> </v>
      </c>
      <c r="J201" s="135" t="str">
        <f>IF(LEN(VLOOKUP($A201,Questions!$B:$AB,27,FALSE))=0,"",VLOOKUP($A201,Questions!$B:$AB,27,FALSE))</f>
        <v xml:space="preserve"> </v>
      </c>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c r="IW201"/>
      <c r="IX201"/>
      <c r="IY201"/>
    </row>
    <row r="202" spans="1:259" ht="36" customHeight="1" x14ac:dyDescent="0.2">
      <c r="A202" s="12" t="s">
        <v>269</v>
      </c>
      <c r="B202" s="25" t="str">
        <f>VLOOKUP(A202,'HECVAT - Full | Vendor Response'!A$26:B$283,2,FALSE)</f>
        <v>Are audit logs available for all changes to the network, firewall, IDS, and IPS systems?</v>
      </c>
      <c r="C202" s="31" t="str">
        <f>IF(LEN(VLOOKUP($A202,Questions!$B:$AA,20,FALSE))=0,"",VLOOKUP($A202,Questions!$B:$AA,20,FALSE))</f>
        <v xml:space="preserve"> </v>
      </c>
      <c r="D202" s="33" t="str">
        <f>IF(LEN(VLOOKUP($A202,Questions!$B:$AA,21,FALSE))=0,"",VLOOKUP($A202,Questions!$B:$AA,21,FALSE))</f>
        <v xml:space="preserve"> </v>
      </c>
      <c r="E202" s="31" t="str">
        <f>IF(LEN(VLOOKUP($A202,Questions!$B:$AA,22,FALSE))=0,"",VLOOKUP($A202,Questions!$B:$AA,22,FALSE))</f>
        <v xml:space="preserve"> </v>
      </c>
      <c r="F202" s="31" t="str">
        <f>IF(LEN(VLOOKUP($A202,Questions!$B:$AA,23,FALSE))=0,"",VLOOKUP($A202,Questions!$B:$AA,23,FALSE))</f>
        <v xml:space="preserve"> </v>
      </c>
      <c r="G202" s="31" t="str">
        <f>IF(LEN(VLOOKUP($A202,Questions!$B:$AA,24,FALSE))=0,"",VLOOKUP($A202,Questions!$B:$AA,24,FALSE))</f>
        <v xml:space="preserve"> </v>
      </c>
      <c r="H202" s="31" t="str">
        <f>IF(LEN(VLOOKUP($A202,Questions!$B:$AA,25,FALSE))=0,"",VLOOKUP($A202,Questions!$B:$AA,25,FALSE))</f>
        <v xml:space="preserve"> </v>
      </c>
      <c r="I202" s="135" t="str">
        <f>IF(LEN(VLOOKUP($A202,Questions!$B:$AA,26,FALSE))=0,"",VLOOKUP($A202,Questions!$B:$AA,26,FALSE))</f>
        <v xml:space="preserve"> </v>
      </c>
      <c r="J202" s="135" t="str">
        <f>IF(LEN(VLOOKUP($A202,Questions!$B:$AB,27,FALSE))=0,"",VLOOKUP($A202,Questions!$B:$AB,27,FALSE))</f>
        <v xml:space="preserve"> </v>
      </c>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c r="IW202"/>
      <c r="IX202"/>
      <c r="IY202"/>
    </row>
    <row r="203" spans="1:259" ht="36" customHeight="1" x14ac:dyDescent="0.2">
      <c r="A203" s="288" t="str">
        <f>IF($C$30="","Policies, Procedures, and Processes",IF($C$30="Yes","Pol/Pro/Proc - Optional based on QUALIFIER response.","Policies, Procedures, and Processes"))</f>
        <v>Policies, Procedures, and Processes</v>
      </c>
      <c r="B203" s="288"/>
      <c r="C203" s="20" t="str">
        <f>C$22</f>
        <v>CIS Critical Security Controls v6.1</v>
      </c>
      <c r="D203" s="20" t="str">
        <f t="shared" ref="D203:J203" si="13">D$22</f>
        <v>HIPAA</v>
      </c>
      <c r="E203" s="20" t="str">
        <f t="shared" si="13"/>
        <v>ISO 27002:27013</v>
      </c>
      <c r="F203" s="20" t="str">
        <f t="shared" si="13"/>
        <v>NIST Cybersecurity Framework</v>
      </c>
      <c r="G203" s="20" t="str">
        <f t="shared" si="13"/>
        <v>NIST SP 800-171r1</v>
      </c>
      <c r="H203" s="20" t="str">
        <f t="shared" si="13"/>
        <v>NIST SP 800-53r4</v>
      </c>
      <c r="I203" s="20" t="str">
        <f t="shared" si="13"/>
        <v>PCI DSS</v>
      </c>
      <c r="J203" s="20" t="str">
        <f t="shared" si="13"/>
        <v>Trusted CI</v>
      </c>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c r="IW203"/>
      <c r="IX203"/>
      <c r="IY203"/>
    </row>
    <row r="204" spans="1:259" ht="72" customHeight="1" x14ac:dyDescent="0.2">
      <c r="A204" s="12" t="s">
        <v>270</v>
      </c>
      <c r="B204" s="25" t="str">
        <f>VLOOKUP(A204,'HECVAT - Full | Vendor Response'!A$26:B$283,2,FALSE)</f>
        <v>Can you share the organization chart, mission statement, and policies for your information security unit?</v>
      </c>
      <c r="C204" s="32" t="str">
        <f>IF(LEN(VLOOKUP($A204,Questions!$B:$AA,20,FALSE))=0,"",VLOOKUP($A204,Questions!$B:$AA,20,FALSE))</f>
        <v xml:space="preserve"> </v>
      </c>
      <c r="D204" s="32" t="str">
        <f>IF(LEN(VLOOKUP($A204,Questions!$B:$AA,21,FALSE))=0,"",VLOOKUP($A204,Questions!$B:$AA,21,FALSE))</f>
        <v xml:space="preserve"> </v>
      </c>
      <c r="E204" s="31" t="str">
        <f>IF(LEN(VLOOKUP($A204,Questions!$B:$AA,22,FALSE))=0,"",VLOOKUP($A204,Questions!$B:$AA,22,FALSE))</f>
        <v xml:space="preserve"> </v>
      </c>
      <c r="F204" s="31" t="str">
        <f>IF(LEN(VLOOKUP($A204,Questions!$B:$AA,23,FALSE))=0,"",VLOOKUP($A204,Questions!$B:$AA,23,FALSE))</f>
        <v xml:space="preserve"> </v>
      </c>
      <c r="G204" s="31" t="str">
        <f>IF(LEN(VLOOKUP($A204,Questions!$B:$AA,24,FALSE))=0,"",VLOOKUP($A204,Questions!$B:$AA,24,FALSE))</f>
        <v xml:space="preserve"> </v>
      </c>
      <c r="H204" s="31" t="str">
        <f>IF(LEN(VLOOKUP($A204,Questions!$B:$AA,25,FALSE))=0,"",VLOOKUP($A204,Questions!$B:$AA,25,FALSE))</f>
        <v xml:space="preserve"> </v>
      </c>
      <c r="I204" s="31" t="str">
        <f>IF(LEN(VLOOKUP($A204,Questions!$B:$AA,26,FALSE))=0,"",VLOOKUP($A204,Questions!$B:$AA,26,FALSE))</f>
        <v xml:space="preserve"> </v>
      </c>
      <c r="J204" s="31" t="str">
        <f>IF(LEN(VLOOKUP($A204,Questions!$B:$AB,27,FALSE))=0,"",VLOOKUP($A204,Questions!$B:$AB,27,FALSE))</f>
        <v xml:space="preserve"> </v>
      </c>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c r="IW204"/>
      <c r="IX204"/>
      <c r="IY204"/>
    </row>
    <row r="205" spans="1:259" ht="36" customHeight="1" x14ac:dyDescent="0.2">
      <c r="A205" s="12" t="s">
        <v>271</v>
      </c>
      <c r="B205" s="25" t="str">
        <f>VLOOKUP(A205,'HECVAT - Full | Vendor Response'!A$26:B$283,2,FALSE)</f>
        <v>Do you have a documented patch management process?</v>
      </c>
      <c r="C205" s="31" t="str">
        <f>IF(LEN(VLOOKUP($A205,Questions!$B:$AA,20,FALSE))=0,"",VLOOKUP($A205,Questions!$B:$AA,20,FALSE))</f>
        <v xml:space="preserve"> </v>
      </c>
      <c r="D205" s="32" t="str">
        <f>IF(LEN(VLOOKUP($A205,Questions!$B:$AA,21,FALSE))=0,"",VLOOKUP($A205,Questions!$B:$AA,21,FALSE))</f>
        <v xml:space="preserve"> </v>
      </c>
      <c r="E205" s="31" t="str">
        <f>IF(LEN(VLOOKUP($A205,Questions!$B:$AA,22,FALSE))=0,"",VLOOKUP($A205,Questions!$B:$AA,22,FALSE))</f>
        <v xml:space="preserve"> </v>
      </c>
      <c r="F205" s="31" t="str">
        <f>IF(LEN(VLOOKUP($A205,Questions!$B:$AA,23,FALSE))=0,"",VLOOKUP($A205,Questions!$B:$AA,23,FALSE))</f>
        <v xml:space="preserve"> </v>
      </c>
      <c r="G205" s="32" t="str">
        <f>IF(LEN(VLOOKUP($A205,Questions!$B:$AA,24,FALSE))=0,"",VLOOKUP($A205,Questions!$B:$AA,24,FALSE))</f>
        <v xml:space="preserve"> </v>
      </c>
      <c r="H205" s="31" t="str">
        <f>IF(LEN(VLOOKUP($A205,Questions!$B:$AA,25,FALSE))=0,"",VLOOKUP($A205,Questions!$B:$AA,25,FALSE))</f>
        <v xml:space="preserve"> </v>
      </c>
      <c r="I205" s="31" t="str">
        <f>IF(LEN(VLOOKUP($A205,Questions!$B:$AA,26,FALSE))=0,"",VLOOKUP($A205,Questions!$B:$AA,26,FALSE))</f>
        <v xml:space="preserve"> </v>
      </c>
      <c r="J205" s="31" t="str">
        <f>IF(LEN(VLOOKUP($A205,Questions!$B:$AB,27,FALSE))=0,"",VLOOKUP($A205,Questions!$B:$AB,27,FALSE))</f>
        <v xml:space="preserve"> </v>
      </c>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c r="IW205"/>
      <c r="IX205"/>
      <c r="IY205"/>
    </row>
    <row r="206" spans="1:259" ht="36" customHeight="1" x14ac:dyDescent="0.2">
      <c r="A206" s="12" t="s">
        <v>272</v>
      </c>
      <c r="B206" s="25" t="str">
        <f>VLOOKUP(A206,'HECVAT - Full | Vendor Response'!A$26:B$283,2,FALSE)</f>
        <v>Can you accommodate encryption requirements using open standards?</v>
      </c>
      <c r="C206" s="31" t="str">
        <f>IF(LEN(VLOOKUP($A206,Questions!$B:$AA,20,FALSE))=0,"",VLOOKUP($A206,Questions!$B:$AA,20,FALSE))</f>
        <v xml:space="preserve"> </v>
      </c>
      <c r="D206" s="32" t="str">
        <f>IF(LEN(VLOOKUP($A206,Questions!$B:$AA,21,FALSE))=0,"",VLOOKUP($A206,Questions!$B:$AA,21,FALSE))</f>
        <v xml:space="preserve"> </v>
      </c>
      <c r="E206" s="31" t="str">
        <f>IF(LEN(VLOOKUP($A206,Questions!$B:$AA,22,FALSE))=0,"",VLOOKUP($A206,Questions!$B:$AA,22,FALSE))</f>
        <v xml:space="preserve"> </v>
      </c>
      <c r="F206" s="32" t="str">
        <f>IF(LEN(VLOOKUP($A206,Questions!$B:$AA,23,FALSE))=0,"",VLOOKUP($A206,Questions!$B:$AA,23,FALSE))</f>
        <v xml:space="preserve"> </v>
      </c>
      <c r="G206" s="32" t="str">
        <f>IF(LEN(VLOOKUP($A206,Questions!$B:$AA,24,FALSE))=0,"",VLOOKUP($A206,Questions!$B:$AA,24,FALSE))</f>
        <v xml:space="preserve"> </v>
      </c>
      <c r="H206" s="31" t="str">
        <f>IF(LEN(VLOOKUP($A206,Questions!$B:$AA,25,FALSE))=0,"",VLOOKUP($A206,Questions!$B:$AA,25,FALSE))</f>
        <v xml:space="preserve"> </v>
      </c>
      <c r="I206" s="31" t="str">
        <f>IF(LEN(VLOOKUP($A206,Questions!$B:$AA,26,FALSE))=0,"",VLOOKUP($A206,Questions!$B:$AA,26,FALSE))</f>
        <v xml:space="preserve"> </v>
      </c>
      <c r="J206" s="31" t="str">
        <f>IF(LEN(VLOOKUP($A206,Questions!$B:$AB,27,FALSE))=0,"",VLOOKUP($A206,Questions!$B:$AB,27,FALSE))</f>
        <v xml:space="preserve"> </v>
      </c>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c r="IW206"/>
      <c r="IX206"/>
      <c r="IY206"/>
    </row>
    <row r="207" spans="1:259" ht="48" customHeight="1" x14ac:dyDescent="0.2">
      <c r="A207" s="12" t="s">
        <v>273</v>
      </c>
      <c r="B207" s="25" t="str">
        <f>VLOOKUP(A207,'HECVAT - Full | Vendor Response'!A$26:B$283,2,FALSE)</f>
        <v>Are information security principles designed into the product lifecycle?</v>
      </c>
      <c r="C207" s="31" t="str">
        <f>IF(LEN(VLOOKUP($A207,Questions!$B:$AA,20,FALSE))=0,"",VLOOKUP($A207,Questions!$B:$AA,20,FALSE))</f>
        <v xml:space="preserve"> </v>
      </c>
      <c r="D207" s="32" t="str">
        <f>IF(LEN(VLOOKUP($A207,Questions!$B:$AA,21,FALSE))=0,"",VLOOKUP($A207,Questions!$B:$AA,21,FALSE))</f>
        <v xml:space="preserve"> </v>
      </c>
      <c r="E207" s="31" t="str">
        <f>IF(LEN(VLOOKUP($A207,Questions!$B:$AA,22,FALSE))=0,"",VLOOKUP($A207,Questions!$B:$AA,22,FALSE))</f>
        <v xml:space="preserve"> </v>
      </c>
      <c r="F207" s="32" t="str">
        <f>IF(LEN(VLOOKUP($A207,Questions!$B:$AA,23,FALSE))=0,"",VLOOKUP($A207,Questions!$B:$AA,23,FALSE))</f>
        <v xml:space="preserve"> </v>
      </c>
      <c r="G207" s="32" t="str">
        <f>IF(LEN(VLOOKUP($A207,Questions!$B:$AA,24,FALSE))=0,"",VLOOKUP($A207,Questions!$B:$AA,24,FALSE))</f>
        <v xml:space="preserve"> </v>
      </c>
      <c r="H207" s="31" t="str">
        <f>IF(LEN(VLOOKUP($A207,Questions!$B:$AA,25,FALSE))=0,"",VLOOKUP($A207,Questions!$B:$AA,25,FALSE))</f>
        <v xml:space="preserve"> </v>
      </c>
      <c r="I207" s="31" t="str">
        <f>IF(LEN(VLOOKUP($A207,Questions!$B:$AA,26,FALSE))=0,"",VLOOKUP($A207,Questions!$B:$AA,26,FALSE))</f>
        <v xml:space="preserve"> </v>
      </c>
      <c r="J207" s="31" t="str">
        <f>IF(LEN(VLOOKUP($A207,Questions!$B:$AB,27,FALSE))=0,"",VLOOKUP($A207,Questions!$B:$AB,27,FALSE))</f>
        <v xml:space="preserve"> </v>
      </c>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c r="IW207"/>
      <c r="IX207"/>
      <c r="IY207"/>
    </row>
    <row r="208" spans="1:259" ht="48" customHeight="1" x14ac:dyDescent="0.2">
      <c r="A208" s="12" t="s">
        <v>274</v>
      </c>
      <c r="B208" s="25" t="str">
        <f>VLOOKUP(A208,'HECVAT - Full | Vendor Response'!A$26:B$283,2,FALSE)</f>
        <v>Do you have a documented systems development life cycle (SDLC)?</v>
      </c>
      <c r="C208" s="31" t="str">
        <f>IF(LEN(VLOOKUP($A208,Questions!$B:$AA,20,FALSE))=0,"",VLOOKUP($A208,Questions!$B:$AA,20,FALSE))</f>
        <v xml:space="preserve"> </v>
      </c>
      <c r="D208" s="32" t="str">
        <f>IF(LEN(VLOOKUP($A208,Questions!$B:$AA,21,FALSE))=0,"",VLOOKUP($A208,Questions!$B:$AA,21,FALSE))</f>
        <v xml:space="preserve"> </v>
      </c>
      <c r="E208" s="31" t="str">
        <f>IF(LEN(VLOOKUP($A208,Questions!$B:$AA,22,FALSE))=0,"",VLOOKUP($A208,Questions!$B:$AA,22,FALSE))</f>
        <v xml:space="preserve"> </v>
      </c>
      <c r="F208" s="32" t="str">
        <f>IF(LEN(VLOOKUP($A208,Questions!$B:$AA,23,FALSE))=0,"",VLOOKUP($A208,Questions!$B:$AA,23,FALSE))</f>
        <v xml:space="preserve"> </v>
      </c>
      <c r="G208" s="32" t="str">
        <f>IF(LEN(VLOOKUP($A208,Questions!$B:$AA,24,FALSE))=0,"",VLOOKUP($A208,Questions!$B:$AA,24,FALSE))</f>
        <v xml:space="preserve"> </v>
      </c>
      <c r="H208" s="31" t="str">
        <f>IF(LEN(VLOOKUP($A208,Questions!$B:$AA,25,FALSE))=0,"",VLOOKUP($A208,Questions!$B:$AA,25,FALSE))</f>
        <v xml:space="preserve"> </v>
      </c>
      <c r="I208" s="31" t="str">
        <f>IF(LEN(VLOOKUP($A208,Questions!$B:$AA,26,FALSE))=0,"",VLOOKUP($A208,Questions!$B:$AA,26,FALSE))</f>
        <v xml:space="preserve"> </v>
      </c>
      <c r="J208" s="31" t="str">
        <f>IF(LEN(VLOOKUP($A208,Questions!$B:$AB,27,FALSE))=0,"",VLOOKUP($A208,Questions!$B:$AB,27,FALSE))</f>
        <v xml:space="preserve"> </v>
      </c>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c r="IW208"/>
      <c r="IX208"/>
      <c r="IY208"/>
    </row>
    <row r="209" spans="1:259" ht="48" customHeight="1" x14ac:dyDescent="0.2">
      <c r="A209" s="12" t="s">
        <v>275</v>
      </c>
      <c r="B209" s="25" t="str">
        <f>VLOOKUP(A209,'HECVAT - Full | Vendor Response'!A$26:B$283,2,FALSE)</f>
        <v>Will you comply with applicable breach notification laws?</v>
      </c>
      <c r="C209" s="31" t="str">
        <f>IF(LEN(VLOOKUP($A209,Questions!$B:$AA,20,FALSE))=0,"",VLOOKUP($A209,Questions!$B:$AA,20,FALSE))</f>
        <v xml:space="preserve"> </v>
      </c>
      <c r="D209" s="32" t="str">
        <f>IF(LEN(VLOOKUP($A209,Questions!$B:$AA,21,FALSE))=0,"",VLOOKUP($A209,Questions!$B:$AA,21,FALSE))</f>
        <v xml:space="preserve"> </v>
      </c>
      <c r="E209" s="31" t="str">
        <f>IF(LEN(VLOOKUP($A209,Questions!$B:$AA,22,FALSE))=0,"",VLOOKUP($A209,Questions!$B:$AA,22,FALSE))</f>
        <v xml:space="preserve"> </v>
      </c>
      <c r="F209" s="31" t="str">
        <f>IF(LEN(VLOOKUP($A209,Questions!$B:$AA,23,FALSE))=0,"",VLOOKUP($A209,Questions!$B:$AA,23,FALSE))</f>
        <v xml:space="preserve"> </v>
      </c>
      <c r="G209" s="32" t="str">
        <f>IF(LEN(VLOOKUP($A209,Questions!$B:$AA,24,FALSE))=0,"",VLOOKUP($A209,Questions!$B:$AA,24,FALSE))</f>
        <v xml:space="preserve"> </v>
      </c>
      <c r="H209" s="31" t="str">
        <f>IF(LEN(VLOOKUP($A209,Questions!$B:$AA,25,FALSE))=0,"",VLOOKUP($A209,Questions!$B:$AA,25,FALSE))</f>
        <v xml:space="preserve"> </v>
      </c>
      <c r="I209" s="31" t="str">
        <f>IF(LEN(VLOOKUP($A209,Questions!$B:$AA,26,FALSE))=0,"",VLOOKUP($A209,Questions!$B:$AA,26,FALSE))</f>
        <v xml:space="preserve"> </v>
      </c>
      <c r="J209" s="31" t="str">
        <f>IF(LEN(VLOOKUP($A209,Questions!$B:$AB,27,FALSE))=0,"",VLOOKUP($A209,Questions!$B:$AB,27,FALSE))</f>
        <v xml:space="preserve"> </v>
      </c>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c r="IW209"/>
      <c r="IX209"/>
      <c r="IY209"/>
    </row>
    <row r="210" spans="1:259" ht="84" customHeight="1" x14ac:dyDescent="0.2">
      <c r="A210" s="12" t="s">
        <v>276</v>
      </c>
      <c r="B210" s="25" t="str">
        <f>VLOOKUP(A210,'HECVAT - Full | Vendor Response'!A$26:B$283,2,FALSE)</f>
        <v>Will you comply with the Institution's IT policies with regards to user privacy and data protection?</v>
      </c>
      <c r="C210" s="31" t="str">
        <f>IF(LEN(VLOOKUP($A210,Questions!$B:$AA,20,FALSE))=0,"",VLOOKUP($A210,Questions!$B:$AA,20,FALSE))</f>
        <v xml:space="preserve"> </v>
      </c>
      <c r="D210" s="32" t="str">
        <f>IF(LEN(VLOOKUP($A210,Questions!$B:$AA,21,FALSE))=0,"",VLOOKUP($A210,Questions!$B:$AA,21,FALSE))</f>
        <v xml:space="preserve"> </v>
      </c>
      <c r="E210" s="31" t="str">
        <f>IF(LEN(VLOOKUP($A210,Questions!$B:$AA,22,FALSE))=0,"",VLOOKUP($A210,Questions!$B:$AA,22,FALSE))</f>
        <v xml:space="preserve"> </v>
      </c>
      <c r="F210" s="31" t="str">
        <f>IF(LEN(VLOOKUP($A210,Questions!$B:$AA,23,FALSE))=0,"",VLOOKUP($A210,Questions!$B:$AA,23,FALSE))</f>
        <v xml:space="preserve"> </v>
      </c>
      <c r="G210" s="31" t="str">
        <f>IF(LEN(VLOOKUP($A210,Questions!$B:$AA,24,FALSE))=0,"",VLOOKUP($A210,Questions!$B:$AA,24,FALSE))</f>
        <v xml:space="preserve"> </v>
      </c>
      <c r="H210" s="31" t="str">
        <f>IF(LEN(VLOOKUP($A210,Questions!$B:$AA,25,FALSE))=0,"",VLOOKUP($A210,Questions!$B:$AA,25,FALSE))</f>
        <v xml:space="preserve"> </v>
      </c>
      <c r="I210" s="31" t="str">
        <f>IF(LEN(VLOOKUP($A210,Questions!$B:$AA,26,FALSE))=0,"",VLOOKUP($A210,Questions!$B:$AA,26,FALSE))</f>
        <v xml:space="preserve"> </v>
      </c>
      <c r="J210" s="31" t="str">
        <f>IF(LEN(VLOOKUP($A210,Questions!$B:$AB,27,FALSE))=0,"",VLOOKUP($A210,Questions!$B:$AB,27,FALSE))</f>
        <v xml:space="preserve"> </v>
      </c>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c r="IW210"/>
      <c r="IX210"/>
      <c r="IY210"/>
    </row>
    <row r="211" spans="1:259" ht="48" customHeight="1" x14ac:dyDescent="0.2">
      <c r="A211" s="12" t="s">
        <v>277</v>
      </c>
      <c r="B211" s="25" t="str">
        <f>VLOOKUP(A211,'HECVAT - Full | Vendor Response'!A$26:B$283,2,FALSE)</f>
        <v>Is your company subject to Institution's geographic region's laws and regulations?</v>
      </c>
      <c r="C211" s="31" t="str">
        <f>IF(LEN(VLOOKUP($A211,Questions!$B:$AA,20,FALSE))=0,"",VLOOKUP($A211,Questions!$B:$AA,20,FALSE))</f>
        <v xml:space="preserve"> </v>
      </c>
      <c r="D211" s="32" t="str">
        <f>IF(LEN(VLOOKUP($A211,Questions!$B:$AA,21,FALSE))=0,"",VLOOKUP($A211,Questions!$B:$AA,21,FALSE))</f>
        <v xml:space="preserve"> </v>
      </c>
      <c r="E211" s="31" t="str">
        <f>IF(LEN(VLOOKUP($A211,Questions!$B:$AA,22,FALSE))=0,"",VLOOKUP($A211,Questions!$B:$AA,22,FALSE))</f>
        <v xml:space="preserve"> </v>
      </c>
      <c r="F211" s="32" t="str">
        <f>IF(LEN(VLOOKUP($A211,Questions!$B:$AA,23,FALSE))=0,"",VLOOKUP($A211,Questions!$B:$AA,23,FALSE))</f>
        <v xml:space="preserve"> </v>
      </c>
      <c r="G211" s="31" t="str">
        <f>IF(LEN(VLOOKUP($A211,Questions!$B:$AA,24,FALSE))=0,"",VLOOKUP($A211,Questions!$B:$AA,24,FALSE))</f>
        <v xml:space="preserve"> </v>
      </c>
      <c r="H211" s="31" t="str">
        <f>IF(LEN(VLOOKUP($A211,Questions!$B:$AA,25,FALSE))=0,"",VLOOKUP($A211,Questions!$B:$AA,25,FALSE))</f>
        <v xml:space="preserve"> </v>
      </c>
      <c r="I211" s="31" t="str">
        <f>IF(LEN(VLOOKUP($A211,Questions!$B:$AA,26,FALSE))=0,"",VLOOKUP($A211,Questions!$B:$AA,26,FALSE))</f>
        <v xml:space="preserve"> </v>
      </c>
      <c r="J211" s="31" t="str">
        <f>IF(LEN(VLOOKUP($A211,Questions!$B:$AB,27,FALSE))=0,"",VLOOKUP($A211,Questions!$B:$AB,27,FALSE))</f>
        <v xml:space="preserve"> </v>
      </c>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c r="IW211"/>
      <c r="IX211"/>
      <c r="IY211"/>
    </row>
    <row r="212" spans="1:259" ht="36" customHeight="1" x14ac:dyDescent="0.2">
      <c r="A212" s="12" t="s">
        <v>278</v>
      </c>
      <c r="B212" s="25" t="str">
        <f>VLOOKUP(A212,'HECVAT - Full | Vendor Response'!A$26:B$283,2,FALSE)</f>
        <v>Do you perform background screenings or multi-state background checks on all employees prior to their first day of work?</v>
      </c>
      <c r="C212" s="31" t="str">
        <f>IF(LEN(VLOOKUP($A212,Questions!$B:$AA,20,FALSE))=0,"",VLOOKUP($A212,Questions!$B:$AA,20,FALSE))</f>
        <v xml:space="preserve"> </v>
      </c>
      <c r="D212" s="32" t="str">
        <f>IF(LEN(VLOOKUP($A212,Questions!$B:$AA,21,FALSE))=0,"",VLOOKUP($A212,Questions!$B:$AA,21,FALSE))</f>
        <v xml:space="preserve"> </v>
      </c>
      <c r="E212" s="31" t="str">
        <f>IF(LEN(VLOOKUP($A212,Questions!$B:$AA,22,FALSE))=0,"",VLOOKUP($A212,Questions!$B:$AA,22,FALSE))</f>
        <v xml:space="preserve"> </v>
      </c>
      <c r="F212" s="31" t="str">
        <f>IF(LEN(VLOOKUP($A212,Questions!$B:$AA,23,FALSE))=0,"",VLOOKUP($A212,Questions!$B:$AA,23,FALSE))</f>
        <v xml:space="preserve"> </v>
      </c>
      <c r="G212" s="32" t="str">
        <f>IF(LEN(VLOOKUP($A212,Questions!$B:$AA,24,FALSE))=0,"",VLOOKUP($A212,Questions!$B:$AA,24,FALSE))</f>
        <v xml:space="preserve"> </v>
      </c>
      <c r="H212" s="31" t="str">
        <f>IF(LEN(VLOOKUP($A212,Questions!$B:$AA,25,FALSE))=0,"",VLOOKUP($A212,Questions!$B:$AA,25,FALSE))</f>
        <v xml:space="preserve"> </v>
      </c>
      <c r="I212" s="31" t="str">
        <f>IF(LEN(VLOOKUP($A212,Questions!$B:$AA,26,FALSE))=0,"",VLOOKUP($A212,Questions!$B:$AA,26,FALSE))</f>
        <v xml:space="preserve"> </v>
      </c>
      <c r="J212" s="31" t="str">
        <f>IF(LEN(VLOOKUP($A212,Questions!$B:$AB,27,FALSE))=0,"",VLOOKUP($A212,Questions!$B:$AB,27,FALSE))</f>
        <v xml:space="preserve"> </v>
      </c>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c r="IW212"/>
      <c r="IX212"/>
      <c r="IY212"/>
    </row>
    <row r="213" spans="1:259" ht="36" customHeight="1" x14ac:dyDescent="0.2">
      <c r="A213" s="12" t="s">
        <v>279</v>
      </c>
      <c r="B213" s="25" t="str">
        <f>VLOOKUP(A213,'HECVAT - Full | Vendor Response'!A$26:B$283,2,FALSE)</f>
        <v>Do you require new employees to fill out agreements and review policies?</v>
      </c>
      <c r="C213" s="31" t="str">
        <f>IF(LEN(VLOOKUP($A213,Questions!$B:$AA,20,FALSE))=0,"",VLOOKUP($A213,Questions!$B:$AA,20,FALSE))</f>
        <v xml:space="preserve"> </v>
      </c>
      <c r="D213" s="32" t="str">
        <f>IF(LEN(VLOOKUP($A213,Questions!$B:$AA,21,FALSE))=0,"",VLOOKUP($A213,Questions!$B:$AA,21,FALSE))</f>
        <v xml:space="preserve"> </v>
      </c>
      <c r="E213" s="31" t="str">
        <f>IF(LEN(VLOOKUP($A213,Questions!$B:$AA,22,FALSE))=0,"",VLOOKUP($A213,Questions!$B:$AA,22,FALSE))</f>
        <v xml:space="preserve"> </v>
      </c>
      <c r="F213" s="31" t="str">
        <f>IF(LEN(VLOOKUP($A213,Questions!$B:$AA,23,FALSE))=0,"",VLOOKUP($A213,Questions!$B:$AA,23,FALSE))</f>
        <v xml:space="preserve"> </v>
      </c>
      <c r="G213" s="31" t="str">
        <f>IF(LEN(VLOOKUP($A213,Questions!$B:$AA,24,FALSE))=0,"",VLOOKUP($A213,Questions!$B:$AA,24,FALSE))</f>
        <v xml:space="preserve"> </v>
      </c>
      <c r="H213" s="31" t="str">
        <f>IF(LEN(VLOOKUP($A213,Questions!$B:$AA,25,FALSE))=0,"",VLOOKUP($A213,Questions!$B:$AA,25,FALSE))</f>
        <v xml:space="preserve"> </v>
      </c>
      <c r="I213" s="31" t="str">
        <f>IF(LEN(VLOOKUP($A213,Questions!$B:$AA,26,FALSE))=0,"",VLOOKUP($A213,Questions!$B:$AA,26,FALSE))</f>
        <v xml:space="preserve"> </v>
      </c>
      <c r="J213" s="31" t="str">
        <f>IF(LEN(VLOOKUP($A213,Questions!$B:$AB,27,FALSE))=0,"",VLOOKUP($A213,Questions!$B:$AB,27,FALSE))</f>
        <v xml:space="preserve"> </v>
      </c>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c r="IW213"/>
      <c r="IX213"/>
      <c r="IY213"/>
    </row>
    <row r="214" spans="1:259" ht="36" customHeight="1" x14ac:dyDescent="0.2">
      <c r="A214" s="12" t="s">
        <v>280</v>
      </c>
      <c r="B214" s="25" t="str">
        <f>VLOOKUP(A214,'HECVAT - Full | Vendor Response'!A$26:B$283,2,FALSE)</f>
        <v>Do you have a documented information security policy?</v>
      </c>
      <c r="C214" s="31" t="str">
        <f>IF(LEN(VLOOKUP($A214,Questions!$B:$AA,20,FALSE))=0,"",VLOOKUP($A214,Questions!$B:$AA,20,FALSE))</f>
        <v xml:space="preserve"> </v>
      </c>
      <c r="D214" s="32" t="str">
        <f>IF(LEN(VLOOKUP($A214,Questions!$B:$AA,21,FALSE))=0,"",VLOOKUP($A214,Questions!$B:$AA,21,FALSE))</f>
        <v xml:space="preserve"> </v>
      </c>
      <c r="E214" s="31" t="str">
        <f>IF(LEN(VLOOKUP($A214,Questions!$B:$AA,22,FALSE))=0,"",VLOOKUP($A214,Questions!$B:$AA,22,FALSE))</f>
        <v xml:space="preserve"> </v>
      </c>
      <c r="F214" s="31" t="str">
        <f>IF(LEN(VLOOKUP($A214,Questions!$B:$AA,23,FALSE))=0,"",VLOOKUP($A214,Questions!$B:$AA,23,FALSE))</f>
        <v xml:space="preserve"> </v>
      </c>
      <c r="G214" s="31" t="str">
        <f>IF(LEN(VLOOKUP($A214,Questions!$B:$AA,24,FALSE))=0,"",VLOOKUP($A214,Questions!$B:$AA,24,FALSE))</f>
        <v xml:space="preserve"> </v>
      </c>
      <c r="H214" s="31" t="str">
        <f>IF(LEN(VLOOKUP($A214,Questions!$B:$AA,25,FALSE))=0,"",VLOOKUP($A214,Questions!$B:$AA,25,FALSE))</f>
        <v xml:space="preserve"> </v>
      </c>
      <c r="I214" s="31" t="str">
        <f>IF(LEN(VLOOKUP($A214,Questions!$B:$AA,26,FALSE))=0,"",VLOOKUP($A214,Questions!$B:$AA,26,FALSE))</f>
        <v xml:space="preserve"> </v>
      </c>
      <c r="J214" s="31" t="str">
        <f>IF(LEN(VLOOKUP($A214,Questions!$B:$AB,27,FALSE))=0,"",VLOOKUP($A214,Questions!$B:$AB,27,FALSE))</f>
        <v xml:space="preserve"> </v>
      </c>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c r="IW214"/>
      <c r="IX214"/>
      <c r="IY214"/>
    </row>
    <row r="215" spans="1:259" ht="48" customHeight="1" x14ac:dyDescent="0.2">
      <c r="A215" s="12" t="s">
        <v>281</v>
      </c>
      <c r="B215" s="25" t="str">
        <f>VLOOKUP(A215,'HECVAT - Full | Vendor Response'!A$26:B$283,2,FALSE)</f>
        <v>Do you have an information security awareness program?</v>
      </c>
      <c r="C215" s="31" t="str">
        <f>IF(LEN(VLOOKUP($A215,Questions!$B:$AA,20,FALSE))=0,"",VLOOKUP($A215,Questions!$B:$AA,20,FALSE))</f>
        <v xml:space="preserve"> </v>
      </c>
      <c r="D215" s="32" t="str">
        <f>IF(LEN(VLOOKUP($A215,Questions!$B:$AA,21,FALSE))=0,"",VLOOKUP($A215,Questions!$B:$AA,21,FALSE))</f>
        <v xml:space="preserve"> </v>
      </c>
      <c r="E215" s="31" t="str">
        <f>IF(LEN(VLOOKUP($A215,Questions!$B:$AA,22,FALSE))=0,"",VLOOKUP($A215,Questions!$B:$AA,22,FALSE))</f>
        <v xml:space="preserve"> </v>
      </c>
      <c r="F215" s="32" t="str">
        <f>IF(LEN(VLOOKUP($A215,Questions!$B:$AA,23,FALSE))=0,"",VLOOKUP($A215,Questions!$B:$AA,23,FALSE))</f>
        <v xml:space="preserve"> </v>
      </c>
      <c r="G215" s="31" t="str">
        <f>IF(LEN(VLOOKUP($A215,Questions!$B:$AA,24,FALSE))=0,"",VLOOKUP($A215,Questions!$B:$AA,24,FALSE))</f>
        <v xml:space="preserve"> </v>
      </c>
      <c r="H215" s="31" t="str">
        <f>IF(LEN(VLOOKUP($A215,Questions!$B:$AA,25,FALSE))=0,"",VLOOKUP($A215,Questions!$B:$AA,25,FALSE))</f>
        <v xml:space="preserve"> </v>
      </c>
      <c r="I215" s="31" t="str">
        <f>IF(LEN(VLOOKUP($A215,Questions!$B:$AA,26,FALSE))=0,"",VLOOKUP($A215,Questions!$B:$AA,26,FALSE))</f>
        <v xml:space="preserve"> </v>
      </c>
      <c r="J215" s="31" t="str">
        <f>IF(LEN(VLOOKUP($A215,Questions!$B:$AB,27,FALSE))=0,"",VLOOKUP($A215,Questions!$B:$AB,27,FALSE))</f>
        <v xml:space="preserve"> </v>
      </c>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c r="IW215"/>
      <c r="IX215"/>
      <c r="IY215"/>
    </row>
    <row r="216" spans="1:259" ht="36" customHeight="1" x14ac:dyDescent="0.2">
      <c r="A216" s="12" t="s">
        <v>282</v>
      </c>
      <c r="B216" s="25" t="str">
        <f>VLOOKUP(A216,'HECVAT - Full | Vendor Response'!A$26:B$283,2,FALSE)</f>
        <v>Is security awareness training mandatory for all employees?</v>
      </c>
      <c r="C216" s="31" t="str">
        <f>IF(LEN(VLOOKUP($A216,Questions!$B:$AA,20,FALSE))=0,"",VLOOKUP($A216,Questions!$B:$AA,20,FALSE))</f>
        <v xml:space="preserve"> </v>
      </c>
      <c r="D216" s="32" t="str">
        <f>IF(LEN(VLOOKUP($A216,Questions!$B:$AA,21,FALSE))=0,"",VLOOKUP($A216,Questions!$B:$AA,21,FALSE))</f>
        <v xml:space="preserve"> </v>
      </c>
      <c r="E216" s="31" t="str">
        <f>IF(LEN(VLOOKUP($A216,Questions!$B:$AA,22,FALSE))=0,"",VLOOKUP($A216,Questions!$B:$AA,22,FALSE))</f>
        <v xml:space="preserve"> </v>
      </c>
      <c r="F216" s="31" t="str">
        <f>IF(LEN(VLOOKUP($A216,Questions!$B:$AA,23,FALSE))=0,"",VLOOKUP($A216,Questions!$B:$AA,23,FALSE))</f>
        <v xml:space="preserve"> </v>
      </c>
      <c r="G216" s="32" t="str">
        <f>IF(LEN(VLOOKUP($A216,Questions!$B:$AA,24,FALSE))=0,"",VLOOKUP($A216,Questions!$B:$AA,24,FALSE))</f>
        <v xml:space="preserve"> </v>
      </c>
      <c r="H216" s="31" t="str">
        <f>IF(LEN(VLOOKUP($A216,Questions!$B:$AA,25,FALSE))=0,"",VLOOKUP($A216,Questions!$B:$AA,25,FALSE))</f>
        <v xml:space="preserve"> </v>
      </c>
      <c r="I216" s="31" t="str">
        <f>IF(LEN(VLOOKUP($A216,Questions!$B:$AA,26,FALSE))=0,"",VLOOKUP($A216,Questions!$B:$AA,26,FALSE))</f>
        <v xml:space="preserve"> </v>
      </c>
      <c r="J216" s="31" t="str">
        <f>IF(LEN(VLOOKUP($A216,Questions!$B:$AB,27,FALSE))=0,"",VLOOKUP($A216,Questions!$B:$AB,27,FALSE))</f>
        <v xml:space="preserve"> </v>
      </c>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c r="IW216"/>
      <c r="IX216"/>
      <c r="IY216"/>
    </row>
    <row r="217" spans="1:259" ht="48" customHeight="1" x14ac:dyDescent="0.2">
      <c r="A217" s="12" t="s">
        <v>283</v>
      </c>
      <c r="B217" s="25" t="str">
        <f>VLOOKUP(A217,'HECVAT - Full | Vendor Response'!A$26:B$283,2,FALSE)</f>
        <v>Do you have process and procedure(s) documented, and currently followed, that require a review and update of the access-list(s) for privileged accounts?</v>
      </c>
      <c r="C217" s="31" t="str">
        <f>IF(LEN(VLOOKUP($A217,Questions!$B:$AA,20,FALSE))=0,"",VLOOKUP($A217,Questions!$B:$AA,20,FALSE))</f>
        <v xml:space="preserve"> </v>
      </c>
      <c r="D217" s="32" t="str">
        <f>IF(LEN(VLOOKUP($A217,Questions!$B:$AA,21,FALSE))=0,"",VLOOKUP($A217,Questions!$B:$AA,21,FALSE))</f>
        <v xml:space="preserve"> </v>
      </c>
      <c r="E217" s="31" t="str">
        <f>IF(LEN(VLOOKUP($A217,Questions!$B:$AA,22,FALSE))=0,"",VLOOKUP($A217,Questions!$B:$AA,22,FALSE))</f>
        <v xml:space="preserve"> </v>
      </c>
      <c r="F217" s="31" t="str">
        <f>IF(LEN(VLOOKUP($A217,Questions!$B:$AA,23,FALSE))=0,"",VLOOKUP($A217,Questions!$B:$AA,23,FALSE))</f>
        <v xml:space="preserve"> </v>
      </c>
      <c r="G217" s="31" t="str">
        <f>IF(LEN(VLOOKUP($A217,Questions!$B:$AA,24,FALSE))=0,"",VLOOKUP($A217,Questions!$B:$AA,24,FALSE))</f>
        <v xml:space="preserve"> </v>
      </c>
      <c r="H217" s="31" t="str">
        <f>IF(LEN(VLOOKUP($A217,Questions!$B:$AA,25,FALSE))=0,"",VLOOKUP($A217,Questions!$B:$AA,25,FALSE))</f>
        <v xml:space="preserve"> </v>
      </c>
      <c r="I217" s="31" t="str">
        <f>IF(LEN(VLOOKUP($A217,Questions!$B:$AA,26,FALSE))=0,"",VLOOKUP($A217,Questions!$B:$AA,26,FALSE))</f>
        <v xml:space="preserve"> </v>
      </c>
      <c r="J217" s="31" t="str">
        <f>IF(LEN(VLOOKUP($A217,Questions!$B:$AB,27,FALSE))=0,"",VLOOKUP($A217,Questions!$B:$AB,27,FALSE))</f>
        <v xml:space="preserve"> </v>
      </c>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c r="IW217"/>
      <c r="IX217"/>
      <c r="IY217"/>
    </row>
    <row r="218" spans="1:259" ht="36" customHeight="1" x14ac:dyDescent="0.2">
      <c r="A218" s="12" t="s">
        <v>284</v>
      </c>
      <c r="B218" s="25" t="str">
        <f>VLOOKUP(A218,'HECVAT - Full | Vendor Response'!A$26:B$283,2,FALSE)</f>
        <v>Do you have documented, and currently implemented, internal audit processes and procedures?</v>
      </c>
      <c r="C218" s="31" t="str">
        <f>IF(LEN(VLOOKUP($A218,Questions!$B:$AA,20,FALSE))=0,"",VLOOKUP($A218,Questions!$B:$AA,20,FALSE))</f>
        <v xml:space="preserve"> </v>
      </c>
      <c r="D218" s="32" t="str">
        <f>IF(LEN(VLOOKUP($A218,Questions!$B:$AA,21,FALSE))=0,"",VLOOKUP($A218,Questions!$B:$AA,21,FALSE))</f>
        <v xml:space="preserve"> </v>
      </c>
      <c r="E218" s="31" t="str">
        <f>IF(LEN(VLOOKUP($A218,Questions!$B:$AA,22,FALSE))=0,"",VLOOKUP($A218,Questions!$B:$AA,22,FALSE))</f>
        <v xml:space="preserve"> </v>
      </c>
      <c r="F218" s="31" t="str">
        <f>IF(LEN(VLOOKUP($A218,Questions!$B:$AA,23,FALSE))=0,"",VLOOKUP($A218,Questions!$B:$AA,23,FALSE))</f>
        <v xml:space="preserve"> </v>
      </c>
      <c r="G218" s="32" t="str">
        <f>IF(LEN(VLOOKUP($A218,Questions!$B:$AA,24,FALSE))=0,"",VLOOKUP($A218,Questions!$B:$AA,24,FALSE))</f>
        <v xml:space="preserve"> </v>
      </c>
      <c r="H218" s="31" t="str">
        <f>IF(LEN(VLOOKUP($A218,Questions!$B:$AA,25,FALSE))=0,"",VLOOKUP($A218,Questions!$B:$AA,25,FALSE))</f>
        <v xml:space="preserve"> </v>
      </c>
      <c r="I218" s="31" t="str">
        <f>IF(LEN(VLOOKUP($A218,Questions!$B:$AA,26,FALSE))=0,"",VLOOKUP($A218,Questions!$B:$AA,26,FALSE))</f>
        <v xml:space="preserve"> </v>
      </c>
      <c r="J218" s="31" t="str">
        <f>IF(LEN(VLOOKUP($A218,Questions!$B:$AB,27,FALSE))=0,"",VLOOKUP($A218,Questions!$B:$AB,27,FALSE))</f>
        <v xml:space="preserve"> </v>
      </c>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c r="IW218"/>
      <c r="IX218"/>
      <c r="IY218"/>
    </row>
    <row r="219" spans="1:259" ht="48" customHeight="1" x14ac:dyDescent="0.2">
      <c r="A219" s="12" t="s">
        <v>285</v>
      </c>
      <c r="B219" s="25" t="str">
        <f>VLOOKUP(A219,'HECVAT - Full | Vendor Response'!A$26:B$283,2,FALSE)</f>
        <v>Does your organization have physical security controls and policies in place?</v>
      </c>
      <c r="C219" s="31" t="str">
        <f>IF(LEN(VLOOKUP($A219,Questions!$B:$AA,20,FALSE))=0,"",VLOOKUP($A219,Questions!$B:$AA,20,FALSE))</f>
        <v xml:space="preserve"> </v>
      </c>
      <c r="D219" s="31" t="str">
        <f>IF(LEN(VLOOKUP($A219,Questions!$B:$AA,21,FALSE))=0,"",VLOOKUP($A219,Questions!$B:$AA,21,FALSE))</f>
        <v xml:space="preserve"> </v>
      </c>
      <c r="E219" s="31" t="str">
        <f>IF(LEN(VLOOKUP($A219,Questions!$B:$AA,22,FALSE))=0,"",VLOOKUP($A219,Questions!$B:$AA,22,FALSE))</f>
        <v xml:space="preserve"> </v>
      </c>
      <c r="F219" s="31" t="str">
        <f>IF(LEN(VLOOKUP($A219,Questions!$B:$AA,23,FALSE))=0,"",VLOOKUP($A219,Questions!$B:$AA,23,FALSE))</f>
        <v xml:space="preserve"> </v>
      </c>
      <c r="G219" s="32" t="str">
        <f>IF(LEN(VLOOKUP($A219,Questions!$B:$AA,24,FALSE))=0,"",VLOOKUP($A219,Questions!$B:$AA,24,FALSE))</f>
        <v xml:space="preserve"> </v>
      </c>
      <c r="H219" s="31" t="str">
        <f>IF(LEN(VLOOKUP($A219,Questions!$B:$AA,25,FALSE))=0,"",VLOOKUP($A219,Questions!$B:$AA,25,FALSE))</f>
        <v xml:space="preserve"> </v>
      </c>
      <c r="I219" s="31" t="str">
        <f>IF(LEN(VLOOKUP($A219,Questions!$B:$AA,26,FALSE))=0,"",VLOOKUP($A219,Questions!$B:$AA,26,FALSE))</f>
        <v xml:space="preserve"> </v>
      </c>
      <c r="J219" s="31" t="str">
        <f>IF(LEN(VLOOKUP($A219,Questions!$B:$AB,27,FALSE))=0,"",VLOOKUP($A219,Questions!$B:$AB,27,FALSE))</f>
        <v xml:space="preserve"> </v>
      </c>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c r="IW219"/>
      <c r="IX219"/>
      <c r="IY219"/>
    </row>
    <row r="220" spans="1:259" ht="36" customHeight="1" x14ac:dyDescent="0.2">
      <c r="A220" s="288" t="s">
        <v>2700</v>
      </c>
      <c r="B220" s="288"/>
      <c r="C220" s="20" t="str">
        <f>C$22</f>
        <v>CIS Critical Security Controls v6.1</v>
      </c>
      <c r="D220" s="20" t="str">
        <f t="shared" ref="D220:J220" si="14">D$22</f>
        <v>HIPAA</v>
      </c>
      <c r="E220" s="20" t="str">
        <f t="shared" si="14"/>
        <v>ISO 27002:27013</v>
      </c>
      <c r="F220" s="20" t="str">
        <f t="shared" si="14"/>
        <v>NIST Cybersecurity Framework</v>
      </c>
      <c r="G220" s="20" t="str">
        <f t="shared" si="14"/>
        <v>NIST SP 800-171r1</v>
      </c>
      <c r="H220" s="20" t="str">
        <f t="shared" si="14"/>
        <v>NIST SP 800-53r4</v>
      </c>
      <c r="I220" s="20" t="str">
        <f t="shared" si="14"/>
        <v>PCI DSS</v>
      </c>
      <c r="J220" s="20" t="str">
        <f t="shared" si="14"/>
        <v>Trusted CI</v>
      </c>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c r="IW220"/>
      <c r="IX220"/>
      <c r="IY220"/>
    </row>
    <row r="221" spans="1:259" ht="70.25" customHeight="1" x14ac:dyDescent="0.2">
      <c r="A221" s="12" t="s">
        <v>2692</v>
      </c>
      <c r="B221" s="25" t="e">
        <f>VLOOKUP(A221,'HECVAT - Full | Vendor Response'!A$26:B$283,2,FALSE)</f>
        <v>#N/A</v>
      </c>
      <c r="C221" s="32" t="e">
        <f>IF(LEN(VLOOKUP($A221,Questions!$B:$AA,20,FALSE))=0,"",VLOOKUP($A221,Questions!$B:$AA,20,FALSE))</f>
        <v>#N/A</v>
      </c>
      <c r="D221" s="32" t="e">
        <f>IF(LEN(VLOOKUP($A221,Questions!$B:$AA,21,FALSE))=0,"",VLOOKUP($A221,Questions!$B:$AA,21,FALSE))</f>
        <v>#N/A</v>
      </c>
      <c r="E221" s="31" t="e">
        <f>IF(LEN(VLOOKUP($A221,Questions!$B:$AA,22,FALSE))=0,"",VLOOKUP($A221,Questions!$B:$AA,22,FALSE))</f>
        <v>#N/A</v>
      </c>
      <c r="F221" s="32" t="e">
        <f>IF(LEN(VLOOKUP($A221,Questions!$B:$AA,23,FALSE))=0,"",VLOOKUP($A221,Questions!$B:$AA,23,FALSE))</f>
        <v>#N/A</v>
      </c>
      <c r="G221" s="32" t="e">
        <f>IF(LEN(VLOOKUP($A221,Questions!$B:$AA,24,FALSE))=0,"",VLOOKUP($A221,Questions!$B:$AA,24,FALSE))</f>
        <v>#N/A</v>
      </c>
      <c r="H221" s="31" t="e">
        <f>IF(LEN(VLOOKUP($A221,Questions!$B:$AA,25,FALSE))=0,"",VLOOKUP($A221,Questions!$B:$AA,25,FALSE))</f>
        <v>#N/A</v>
      </c>
      <c r="I221" s="32" t="e">
        <f>IF(LEN(VLOOKUP($A221,Questions!$B:$AA,26,FALSE))=0,"",VLOOKUP($A221,Questions!$B:$AA,26,FALSE))</f>
        <v>#N/A</v>
      </c>
      <c r="J221" s="32" t="e">
        <f>IF(LEN(VLOOKUP($A221,Questions!$B:$AB,27,FALSE))=0,"",VLOOKUP($A221,Questions!$B:$AB,27,FALSE))</f>
        <v>#N/A</v>
      </c>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c r="IW221"/>
      <c r="IX221"/>
      <c r="IY221"/>
    </row>
    <row r="222" spans="1:259" ht="70.25" customHeight="1" x14ac:dyDescent="0.2">
      <c r="A222" s="12" t="s">
        <v>2691</v>
      </c>
      <c r="B222" s="25" t="e">
        <f>VLOOKUP(A222,'HECVAT - Full | Vendor Response'!A$26:B$283,2,FALSE)</f>
        <v>#N/A</v>
      </c>
      <c r="C222" s="32" t="e">
        <f>IF(LEN(VLOOKUP($A222,Questions!$B:$AA,20,FALSE))=0,"",VLOOKUP($A222,Questions!$B:$AA,20,FALSE))</f>
        <v>#N/A</v>
      </c>
      <c r="D222" s="32" t="e">
        <f>IF(LEN(VLOOKUP($A222,Questions!$B:$AA,21,FALSE))=0,"",VLOOKUP($A222,Questions!$B:$AA,21,FALSE))</f>
        <v>#N/A</v>
      </c>
      <c r="E222" s="31" t="e">
        <f>IF(LEN(VLOOKUP($A222,Questions!$B:$AA,22,FALSE))=0,"",VLOOKUP($A222,Questions!$B:$AA,22,FALSE))</f>
        <v>#N/A</v>
      </c>
      <c r="F222" s="32" t="e">
        <f>IF(LEN(VLOOKUP($A222,Questions!$B:$AA,23,FALSE))=0,"",VLOOKUP($A222,Questions!$B:$AA,23,FALSE))</f>
        <v>#N/A</v>
      </c>
      <c r="G222" s="32" t="e">
        <f>IF(LEN(VLOOKUP($A222,Questions!$B:$AA,24,FALSE))=0,"",VLOOKUP($A222,Questions!$B:$AA,24,FALSE))</f>
        <v>#N/A</v>
      </c>
      <c r="H222" s="31" t="e">
        <f>IF(LEN(VLOOKUP($A222,Questions!$B:$AA,25,FALSE))=0,"",VLOOKUP($A222,Questions!$B:$AA,25,FALSE))</f>
        <v>#N/A</v>
      </c>
      <c r="I222" s="32" t="e">
        <f>IF(LEN(VLOOKUP($A222,Questions!$B:$AA,26,FALSE))=0,"",VLOOKUP($A222,Questions!$B:$AA,26,FALSE))</f>
        <v>#N/A</v>
      </c>
      <c r="J222" s="32" t="e">
        <f>IF(LEN(VLOOKUP($A222,Questions!$B:$AB,27,FALSE))=0,"",VLOOKUP($A222,Questions!$B:$AB,27,FALSE))</f>
        <v>#N/A</v>
      </c>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c r="IW222"/>
      <c r="IX222"/>
      <c r="IY222"/>
    </row>
    <row r="223" spans="1:259" ht="70.25" customHeight="1" x14ac:dyDescent="0.2">
      <c r="A223" s="12" t="s">
        <v>2689</v>
      </c>
      <c r="B223" s="25" t="e">
        <f>VLOOKUP(A223,'HECVAT - Full | Vendor Response'!A$26:B$283,2,FALSE)</f>
        <v>#N/A</v>
      </c>
      <c r="C223" s="32" t="e">
        <f>IF(LEN(VLOOKUP($A223,Questions!$B:$AA,20,FALSE))=0,"",VLOOKUP($A223,Questions!$B:$AA,20,FALSE))</f>
        <v>#N/A</v>
      </c>
      <c r="D223" s="32" t="e">
        <f>IF(LEN(VLOOKUP($A223,Questions!$B:$AA,21,FALSE))=0,"",VLOOKUP($A223,Questions!$B:$AA,21,FALSE))</f>
        <v>#N/A</v>
      </c>
      <c r="E223" s="31" t="e">
        <f>IF(LEN(VLOOKUP($A223,Questions!$B:$AA,22,FALSE))=0,"",VLOOKUP($A223,Questions!$B:$AA,22,FALSE))</f>
        <v>#N/A</v>
      </c>
      <c r="F223" s="32" t="e">
        <f>IF(LEN(VLOOKUP($A223,Questions!$B:$AA,23,FALSE))=0,"",VLOOKUP($A223,Questions!$B:$AA,23,FALSE))</f>
        <v>#N/A</v>
      </c>
      <c r="G223" s="32" t="e">
        <f>IF(LEN(VLOOKUP($A223,Questions!$B:$AA,24,FALSE))=0,"",VLOOKUP($A223,Questions!$B:$AA,24,FALSE))</f>
        <v>#N/A</v>
      </c>
      <c r="H223" s="31" t="e">
        <f>IF(LEN(VLOOKUP($A223,Questions!$B:$AA,25,FALSE))=0,"",VLOOKUP($A223,Questions!$B:$AA,25,FALSE))</f>
        <v>#N/A</v>
      </c>
      <c r="I223" s="32" t="e">
        <f>IF(LEN(VLOOKUP($A223,Questions!$B:$AA,26,FALSE))=0,"",VLOOKUP($A223,Questions!$B:$AA,26,FALSE))</f>
        <v>#N/A</v>
      </c>
      <c r="J223" s="32" t="e">
        <f>IF(LEN(VLOOKUP($A223,Questions!$B:$AB,27,FALSE))=0,"",VLOOKUP($A223,Questions!$B:$AB,27,FALSE))</f>
        <v>#N/A</v>
      </c>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c r="IW223"/>
      <c r="IX223"/>
      <c r="IY223"/>
    </row>
    <row r="224" spans="1:259" ht="70.25" customHeight="1" x14ac:dyDescent="0.2">
      <c r="A224" s="12" t="s">
        <v>2696</v>
      </c>
      <c r="B224" s="25" t="e">
        <f>VLOOKUP(A224,'HECVAT - Full | Vendor Response'!A$26:B$283,2,FALSE)</f>
        <v>#N/A</v>
      </c>
      <c r="C224" s="32" t="e">
        <f>IF(LEN(VLOOKUP($A224,Questions!$B:$AA,20,FALSE))=0,"",VLOOKUP($A224,Questions!$B:$AA,20,FALSE))</f>
        <v>#N/A</v>
      </c>
      <c r="D224" s="32" t="e">
        <f>IF(LEN(VLOOKUP($A224,Questions!$B:$AA,21,FALSE))=0,"",VLOOKUP($A224,Questions!$B:$AA,21,FALSE))</f>
        <v>#N/A</v>
      </c>
      <c r="E224" s="31" t="e">
        <f>IF(LEN(VLOOKUP($A224,Questions!$B:$AA,22,FALSE))=0,"",VLOOKUP($A224,Questions!$B:$AA,22,FALSE))</f>
        <v>#N/A</v>
      </c>
      <c r="F224" s="32" t="e">
        <f>IF(LEN(VLOOKUP($A224,Questions!$B:$AA,23,FALSE))=0,"",VLOOKUP($A224,Questions!$B:$AA,23,FALSE))</f>
        <v>#N/A</v>
      </c>
      <c r="G224" s="32" t="e">
        <f>IF(LEN(VLOOKUP($A224,Questions!$B:$AA,24,FALSE))=0,"",VLOOKUP($A224,Questions!$B:$AA,24,FALSE))</f>
        <v>#N/A</v>
      </c>
      <c r="H224" s="31" t="e">
        <f>IF(LEN(VLOOKUP($A224,Questions!$B:$AA,25,FALSE))=0,"",VLOOKUP($A224,Questions!$B:$AA,25,FALSE))</f>
        <v>#N/A</v>
      </c>
      <c r="I224" s="32" t="e">
        <f>IF(LEN(VLOOKUP($A224,Questions!$B:$AA,26,FALSE))=0,"",VLOOKUP($A224,Questions!$B:$AA,26,FALSE))</f>
        <v>#N/A</v>
      </c>
      <c r="J224" s="32" t="e">
        <f>IF(LEN(VLOOKUP($A224,Questions!$B:$AB,27,FALSE))=0,"",VLOOKUP($A224,Questions!$B:$AB,27,FALSE))</f>
        <v>#N/A</v>
      </c>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c r="IW224"/>
      <c r="IX224"/>
      <c r="IY224"/>
    </row>
    <row r="225" spans="1:259" ht="36" customHeight="1" x14ac:dyDescent="0.2">
      <c r="A225" s="288" t="str">
        <f>IF($C$30="","Quality Assurance",IF($C$30="Yes","Quality Assurance - Optional based on QUALIFIER response.","Quality Assurance"))</f>
        <v>Quality Assurance</v>
      </c>
      <c r="B225" s="288"/>
      <c r="C225" s="20" t="str">
        <f>C$22</f>
        <v>CIS Critical Security Controls v6.1</v>
      </c>
      <c r="D225" s="20" t="str">
        <f t="shared" ref="D225:J225" si="15">D$22</f>
        <v>HIPAA</v>
      </c>
      <c r="E225" s="20" t="str">
        <f t="shared" si="15"/>
        <v>ISO 27002:27013</v>
      </c>
      <c r="F225" s="20" t="str">
        <f t="shared" si="15"/>
        <v>NIST Cybersecurity Framework</v>
      </c>
      <c r="G225" s="20" t="str">
        <f t="shared" si="15"/>
        <v>NIST SP 800-171r1</v>
      </c>
      <c r="H225" s="20" t="str">
        <f t="shared" si="15"/>
        <v>NIST SP 800-53r4</v>
      </c>
      <c r="I225" s="20" t="str">
        <f t="shared" si="15"/>
        <v>PCI DSS</v>
      </c>
      <c r="J225" s="20" t="str">
        <f t="shared" si="15"/>
        <v>Trusted CI</v>
      </c>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c r="IW225"/>
      <c r="IX225"/>
      <c r="IY225"/>
    </row>
    <row r="226" spans="1:259" ht="48" customHeight="1" x14ac:dyDescent="0.2">
      <c r="A226" s="12" t="s">
        <v>286</v>
      </c>
      <c r="B226" s="25" t="str">
        <f>VLOOKUP(A226,'HECVAT - Full | Vendor Response'!A$26:B$283,2,FALSE)</f>
        <v>Do you have a documented and currently implemented Quality Assurance program?</v>
      </c>
      <c r="C226" s="31" t="str">
        <f>IF(LEN(VLOOKUP($A226,Questions!$B:$AA,20,FALSE))=0,"",VLOOKUP($A226,Questions!$B:$AA,20,FALSE))</f>
        <v xml:space="preserve"> </v>
      </c>
      <c r="D226" s="33" t="str">
        <f>IF(LEN(VLOOKUP($A226,Questions!$B:$AA,21,FALSE))=0,"",VLOOKUP($A226,Questions!$B:$AA,21,FALSE))</f>
        <v xml:space="preserve"> </v>
      </c>
      <c r="E226" s="33" t="str">
        <f>IF(LEN(VLOOKUP($A226,Questions!$B:$AA,22,FALSE))=0,"",VLOOKUP($A226,Questions!$B:$AA,22,FALSE))</f>
        <v xml:space="preserve"> </v>
      </c>
      <c r="F226" s="33" t="str">
        <f>IF(LEN(VLOOKUP($A226,Questions!$B:$AA,23,FALSE))=0,"",VLOOKUP($A226,Questions!$B:$AA,23,FALSE))</f>
        <v xml:space="preserve"> </v>
      </c>
      <c r="G226" s="33" t="str">
        <f>IF(LEN(VLOOKUP($A226,Questions!$B:$AA,24,FALSE))=0,"",VLOOKUP($A226,Questions!$B:$AA,24,FALSE))</f>
        <v xml:space="preserve"> </v>
      </c>
      <c r="H226" s="33" t="str">
        <f>IF(LEN(VLOOKUP($A226,Questions!$B:$AA,25,FALSE))=0,"",VLOOKUP($A226,Questions!$B:$AA,25,FALSE))</f>
        <v xml:space="preserve"> </v>
      </c>
      <c r="I226" s="33" t="str">
        <f>IF(LEN(VLOOKUP($A226,Questions!$B:$AA,26,FALSE))=0,"",VLOOKUP($A226,Questions!$B:$AA,26,FALSE))</f>
        <v xml:space="preserve"> </v>
      </c>
      <c r="J226" s="33" t="str">
        <f>IF(LEN(VLOOKUP($A226,Questions!$B:$AB,27,FALSE))=0,"",VLOOKUP($A226,Questions!$B:$AB,27,FALSE))</f>
        <v xml:space="preserve"> </v>
      </c>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c r="IW226"/>
      <c r="IX226"/>
      <c r="IY226"/>
    </row>
    <row r="227" spans="1:259" ht="36" customHeight="1" x14ac:dyDescent="0.2">
      <c r="A227" s="12" t="s">
        <v>287</v>
      </c>
      <c r="B227" s="25" t="str">
        <f>VLOOKUP(A227,'HECVAT - Full | Vendor Response'!A$26:B$283,2,FALSE)</f>
        <v>Do you comply with ISO 9001?</v>
      </c>
      <c r="C227" s="31" t="str">
        <f>IF(LEN(VLOOKUP($A227,Questions!$B:$AA,20,FALSE))=0,"",VLOOKUP($A227,Questions!$B:$AA,20,FALSE))</f>
        <v xml:space="preserve"> </v>
      </c>
      <c r="D227" s="33" t="str">
        <f>IF(LEN(VLOOKUP($A227,Questions!$B:$AA,21,FALSE))=0,"",VLOOKUP($A227,Questions!$B:$AA,21,FALSE))</f>
        <v xml:space="preserve"> </v>
      </c>
      <c r="E227" s="31" t="str">
        <f>IF(LEN(VLOOKUP($A227,Questions!$B:$AA,22,FALSE))=0,"",VLOOKUP($A227,Questions!$B:$AA,22,FALSE))</f>
        <v xml:space="preserve"> </v>
      </c>
      <c r="F227" s="32" t="str">
        <f>IF(LEN(VLOOKUP($A227,Questions!$B:$AA,23,FALSE))=0,"",VLOOKUP($A227,Questions!$B:$AA,23,FALSE))</f>
        <v xml:space="preserve"> </v>
      </c>
      <c r="G227" s="32" t="str">
        <f>IF(LEN(VLOOKUP($A227,Questions!$B:$AA,24,FALSE))=0,"",VLOOKUP($A227,Questions!$B:$AA,24,FALSE))</f>
        <v xml:space="preserve"> </v>
      </c>
      <c r="H227" s="33" t="str">
        <f>IF(LEN(VLOOKUP($A227,Questions!$B:$AA,25,FALSE))=0,"",VLOOKUP($A227,Questions!$B:$AA,25,FALSE))</f>
        <v xml:space="preserve"> </v>
      </c>
      <c r="I227" s="33" t="str">
        <f>IF(LEN(VLOOKUP($A227,Questions!$B:$AA,26,FALSE))=0,"",VLOOKUP($A227,Questions!$B:$AA,26,FALSE))</f>
        <v xml:space="preserve"> </v>
      </c>
      <c r="J227" s="33" t="str">
        <f>IF(LEN(VLOOKUP($A227,Questions!$B:$AB,27,FALSE))=0,"",VLOOKUP($A227,Questions!$B:$AB,27,FALSE))</f>
        <v xml:space="preserve"> </v>
      </c>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c r="IW227"/>
      <c r="IX227"/>
      <c r="IY227"/>
    </row>
    <row r="228" spans="1:259" ht="53" customHeight="1" x14ac:dyDescent="0.2">
      <c r="A228" s="12" t="s">
        <v>288</v>
      </c>
      <c r="B228" s="25" t="str">
        <f>VLOOKUP(A228,'HECVAT - Full | Vendor Response'!A$26:B$283,2,FALSE)</f>
        <v>Will your company provide quality and performance metrics in relation to the scope of services and performance expectations for the services you are offering?</v>
      </c>
      <c r="C228" s="31" t="str">
        <f>IF(LEN(VLOOKUP($A228,Questions!$B:$AA,20,FALSE))=0,"",VLOOKUP($A228,Questions!$B:$AA,20,FALSE))</f>
        <v xml:space="preserve"> </v>
      </c>
      <c r="D228" s="33" t="str">
        <f>IF(LEN(VLOOKUP($A228,Questions!$B:$AA,21,FALSE))=0,"",VLOOKUP($A228,Questions!$B:$AA,21,FALSE))</f>
        <v xml:space="preserve"> </v>
      </c>
      <c r="E228" s="33" t="str">
        <f>IF(LEN(VLOOKUP($A228,Questions!$B:$AA,22,FALSE))=0,"",VLOOKUP($A228,Questions!$B:$AA,22,FALSE))</f>
        <v xml:space="preserve"> </v>
      </c>
      <c r="F228" s="32" t="str">
        <f>IF(LEN(VLOOKUP($A228,Questions!$B:$AA,23,FALSE))=0,"",VLOOKUP($A228,Questions!$B:$AA,23,FALSE))</f>
        <v xml:space="preserve"> </v>
      </c>
      <c r="G228" s="32" t="str">
        <f>IF(LEN(VLOOKUP($A228,Questions!$B:$AA,24,FALSE))=0,"",VLOOKUP($A228,Questions!$B:$AA,24,FALSE))</f>
        <v xml:space="preserve"> </v>
      </c>
      <c r="H228" s="33" t="str">
        <f>IF(LEN(VLOOKUP($A228,Questions!$B:$AA,25,FALSE))=0,"",VLOOKUP($A228,Questions!$B:$AA,25,FALSE))</f>
        <v xml:space="preserve"> </v>
      </c>
      <c r="I228" s="33" t="str">
        <f>IF(LEN(VLOOKUP($A228,Questions!$B:$AA,26,FALSE))=0,"",VLOOKUP($A228,Questions!$B:$AA,26,FALSE))</f>
        <v xml:space="preserve"> </v>
      </c>
      <c r="J228" s="33" t="str">
        <f>IF(LEN(VLOOKUP($A228,Questions!$B:$AB,27,FALSE))=0,"",VLOOKUP($A228,Questions!$B:$AB,27,FALSE))</f>
        <v xml:space="preserve"> </v>
      </c>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c r="IW228"/>
      <c r="IX228"/>
      <c r="IY228"/>
    </row>
    <row r="229" spans="1:259" ht="53" customHeight="1" x14ac:dyDescent="0.2">
      <c r="A229" s="12" t="s">
        <v>289</v>
      </c>
      <c r="B229" s="25" t="str">
        <f>VLOOKUP(A229,'HECVAT - Full | Vendor Response'!A$26:B$283,2,FALSE)</f>
        <v>Do you incorporate customer feedback into security feature requests?</v>
      </c>
      <c r="C229" s="32" t="str">
        <f>IF(LEN(VLOOKUP($A229,Questions!$B:$AA,20,FALSE))=0,"",VLOOKUP($A229,Questions!$B:$AA,20,FALSE))</f>
        <v xml:space="preserve"> </v>
      </c>
      <c r="D229" s="33" t="str">
        <f>IF(LEN(VLOOKUP($A229,Questions!$B:$AA,21,FALSE))=0,"",VLOOKUP($A229,Questions!$B:$AA,21,FALSE))</f>
        <v xml:space="preserve"> </v>
      </c>
      <c r="E229" s="33" t="str">
        <f>IF(LEN(VLOOKUP($A229,Questions!$B:$AA,22,FALSE))=0,"",VLOOKUP($A229,Questions!$B:$AA,22,FALSE))</f>
        <v xml:space="preserve"> </v>
      </c>
      <c r="F229" s="32" t="str">
        <f>IF(LEN(VLOOKUP($A229,Questions!$B:$AA,23,FALSE))=0,"",VLOOKUP($A229,Questions!$B:$AA,23,FALSE))</f>
        <v xml:space="preserve"> </v>
      </c>
      <c r="G229" s="32" t="str">
        <f>IF(LEN(VLOOKUP($A229,Questions!$B:$AA,24,FALSE))=0,"",VLOOKUP($A229,Questions!$B:$AA,24,FALSE))</f>
        <v xml:space="preserve"> </v>
      </c>
      <c r="H229" s="33" t="str">
        <f>IF(LEN(VLOOKUP($A229,Questions!$B:$AA,25,FALSE))=0,"",VLOOKUP($A229,Questions!$B:$AA,25,FALSE))</f>
        <v xml:space="preserve"> </v>
      </c>
      <c r="I229" s="33" t="str">
        <f>IF(LEN(VLOOKUP($A229,Questions!$B:$AA,26,FALSE))=0,"",VLOOKUP($A229,Questions!$B:$AA,26,FALSE))</f>
        <v xml:space="preserve"> </v>
      </c>
      <c r="J229" s="33" t="str">
        <f>IF(LEN(VLOOKUP($A229,Questions!$B:$AB,27,FALSE))=0,"",VLOOKUP($A229,Questions!$B:$AB,27,FALSE))</f>
        <v xml:space="preserve"> </v>
      </c>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c r="IW229"/>
      <c r="IX229"/>
      <c r="IY229"/>
    </row>
    <row r="230" spans="1:259" ht="48" customHeight="1" x14ac:dyDescent="0.2">
      <c r="A230" s="12" t="s">
        <v>290</v>
      </c>
      <c r="B230" s="25" t="str">
        <f>VLOOKUP(A230,'HECVAT - Full | Vendor Response'!A$26:B$283,2,FALSE)</f>
        <v>Can you provide an evaluation site to the institution for testing?</v>
      </c>
      <c r="C230" s="31" t="str">
        <f>IF(LEN(VLOOKUP($A230,Questions!$B:$AA,20,FALSE))=0,"",VLOOKUP($A230,Questions!$B:$AA,20,FALSE))</f>
        <v xml:space="preserve"> </v>
      </c>
      <c r="D230" s="33" t="str">
        <f>IF(LEN(VLOOKUP($A230,Questions!$B:$AA,21,FALSE))=0,"",VLOOKUP($A230,Questions!$B:$AA,21,FALSE))</f>
        <v xml:space="preserve"> </v>
      </c>
      <c r="E230" s="33" t="str">
        <f>IF(LEN(VLOOKUP($A230,Questions!$B:$AA,22,FALSE))=0,"",VLOOKUP($A230,Questions!$B:$AA,22,FALSE))</f>
        <v xml:space="preserve"> </v>
      </c>
      <c r="F230" s="32" t="str">
        <f>IF(LEN(VLOOKUP($A230,Questions!$B:$AA,23,FALSE))=0,"",VLOOKUP($A230,Questions!$B:$AA,23,FALSE))</f>
        <v xml:space="preserve"> </v>
      </c>
      <c r="G230" s="32" t="str">
        <f>IF(LEN(VLOOKUP($A230,Questions!$B:$AA,24,FALSE))=0,"",VLOOKUP($A230,Questions!$B:$AA,24,FALSE))</f>
        <v xml:space="preserve"> </v>
      </c>
      <c r="H230" s="33" t="str">
        <f>IF(LEN(VLOOKUP($A230,Questions!$B:$AA,25,FALSE))=0,"",VLOOKUP($A230,Questions!$B:$AA,25,FALSE))</f>
        <v xml:space="preserve"> </v>
      </c>
      <c r="I230" s="33" t="str">
        <f>IF(LEN(VLOOKUP($A230,Questions!$B:$AA,26,FALSE))=0,"",VLOOKUP($A230,Questions!$B:$AA,26,FALSE))</f>
        <v xml:space="preserve"> </v>
      </c>
      <c r="J230" s="33" t="str">
        <f>IF(LEN(VLOOKUP($A230,Questions!$B:$AB,27,FALSE))=0,"",VLOOKUP($A230,Questions!$B:$AB,27,FALSE))</f>
        <v xml:space="preserve"> </v>
      </c>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c r="IW230"/>
      <c r="IX230"/>
      <c r="IY230"/>
    </row>
    <row r="231" spans="1:259" ht="36" customHeight="1" x14ac:dyDescent="0.2">
      <c r="A231" s="288" t="str">
        <f>IF($C$30="","Vulnerability Scanning",IF($C$30="Yes","Vulnerability Scanning - Optional based on QUALIFIER response.","Vulnerability Scanning"))</f>
        <v>Vulnerability Scanning</v>
      </c>
      <c r="B231" s="288"/>
      <c r="C231" s="20" t="str">
        <f>C$22</f>
        <v>CIS Critical Security Controls v6.1</v>
      </c>
      <c r="D231" s="20" t="str">
        <f t="shared" ref="D231:J231" si="16">D$22</f>
        <v>HIPAA</v>
      </c>
      <c r="E231" s="20" t="str">
        <f t="shared" si="16"/>
        <v>ISO 27002:27013</v>
      </c>
      <c r="F231" s="20" t="str">
        <f t="shared" si="16"/>
        <v>NIST Cybersecurity Framework</v>
      </c>
      <c r="G231" s="20" t="str">
        <f t="shared" si="16"/>
        <v>NIST SP 800-171r1</v>
      </c>
      <c r="H231" s="20" t="str">
        <f t="shared" si="16"/>
        <v>NIST SP 800-53r4</v>
      </c>
      <c r="I231" s="20" t="str">
        <f t="shared" si="16"/>
        <v>PCI DSS</v>
      </c>
      <c r="J231" s="20" t="str">
        <f t="shared" si="16"/>
        <v>Trusted CI</v>
      </c>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c r="IW231"/>
      <c r="IX231"/>
      <c r="IY231"/>
    </row>
    <row r="232" spans="1:259" ht="36" customHeight="1" x14ac:dyDescent="0.2">
      <c r="A232" s="12" t="s">
        <v>291</v>
      </c>
      <c r="B232" s="25" t="str">
        <f>VLOOKUP(A232,'HECVAT - Full | Vendor Response'!A$26:B$283,2,FALSE)</f>
        <v>Are your systems and applications regularly scanned externally for vulnerabilities?</v>
      </c>
      <c r="C232" s="31" t="str">
        <f>IF(LEN(VLOOKUP($A232,Questions!$B:$AA,20,FALSE))=0,"",VLOOKUP($A232,Questions!$B:$AA,20,FALSE))</f>
        <v xml:space="preserve"> </v>
      </c>
      <c r="D232" s="33" t="str">
        <f>IF(LEN(VLOOKUP($A232,Questions!$B:$AA,21,FALSE))=0,"",VLOOKUP($A232,Questions!$B:$AA,21,FALSE))</f>
        <v xml:space="preserve"> </v>
      </c>
      <c r="E232" s="31" t="str">
        <f>IF(LEN(VLOOKUP($A232,Questions!$B:$AA,22,FALSE))=0,"",VLOOKUP($A232,Questions!$B:$AA,22,FALSE))</f>
        <v xml:space="preserve"> </v>
      </c>
      <c r="F232" s="31" t="str">
        <f>IF(LEN(VLOOKUP($A232,Questions!$B:$AA,23,FALSE))=0,"",VLOOKUP($A232,Questions!$B:$AA,23,FALSE))</f>
        <v xml:space="preserve"> </v>
      </c>
      <c r="G232" s="31" t="str">
        <f>IF(LEN(VLOOKUP($A232,Questions!$B:$AA,24,FALSE))=0,"",VLOOKUP($A232,Questions!$B:$AA,24,FALSE))</f>
        <v xml:space="preserve"> </v>
      </c>
      <c r="H232" s="31" t="str">
        <f>IF(LEN(VLOOKUP($A232,Questions!$B:$AA,25,FALSE))=0,"",VLOOKUP($A232,Questions!$B:$AA,25,FALSE))</f>
        <v xml:space="preserve"> </v>
      </c>
      <c r="I232" s="135" t="str">
        <f>IF(LEN(VLOOKUP($A232,Questions!$B:$AA,26,FALSE))=0,"",VLOOKUP($A232,Questions!$B:$AA,26,FALSE))</f>
        <v xml:space="preserve"> </v>
      </c>
      <c r="J232" s="135" t="str">
        <f>IF(LEN(VLOOKUP($A232,Questions!$B:$AB,27,FALSE))=0,"",VLOOKUP($A232,Questions!$B:$AB,27,FALSE))</f>
        <v xml:space="preserve"> </v>
      </c>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c r="IW232"/>
      <c r="IX232"/>
      <c r="IY232"/>
    </row>
    <row r="233" spans="1:259" ht="36" customHeight="1" x14ac:dyDescent="0.2">
      <c r="A233" s="12" t="s">
        <v>292</v>
      </c>
      <c r="B233" s="25" t="str">
        <f>VLOOKUP(A233,'HECVAT - Full | Vendor Response'!A$26:B$283,2,FALSE)</f>
        <v>Have your systems and applications had a third party security assessment completed in the last year?</v>
      </c>
      <c r="C233" s="31" t="str">
        <f>IF(LEN(VLOOKUP($A233,Questions!$B:$AA,20,FALSE))=0,"",VLOOKUP($A233,Questions!$B:$AA,20,FALSE))</f>
        <v xml:space="preserve"> </v>
      </c>
      <c r="D233" s="33" t="str">
        <f>IF(LEN(VLOOKUP($A233,Questions!$B:$AA,21,FALSE))=0,"",VLOOKUP($A233,Questions!$B:$AA,21,FALSE))</f>
        <v xml:space="preserve"> </v>
      </c>
      <c r="E233" s="31" t="str">
        <f>IF(LEN(VLOOKUP($A233,Questions!$B:$AA,22,FALSE))=0,"",VLOOKUP($A233,Questions!$B:$AA,22,FALSE))</f>
        <v xml:space="preserve"> </v>
      </c>
      <c r="F233" s="31" t="str">
        <f>IF(LEN(VLOOKUP($A233,Questions!$B:$AA,23,FALSE))=0,"",VLOOKUP($A233,Questions!$B:$AA,23,FALSE))</f>
        <v xml:space="preserve"> </v>
      </c>
      <c r="G233" s="31" t="str">
        <f>IF(LEN(VLOOKUP($A233,Questions!$B:$AA,24,FALSE))=0,"",VLOOKUP($A233,Questions!$B:$AA,24,FALSE))</f>
        <v xml:space="preserve"> </v>
      </c>
      <c r="H233" s="31" t="str">
        <f>IF(LEN(VLOOKUP($A233,Questions!$B:$AA,25,FALSE))=0,"",VLOOKUP($A233,Questions!$B:$AA,25,FALSE))</f>
        <v xml:space="preserve"> </v>
      </c>
      <c r="I233" s="135" t="str">
        <f>IF(LEN(VLOOKUP($A233,Questions!$B:$AA,26,FALSE))=0,"",VLOOKUP($A233,Questions!$B:$AA,26,FALSE))</f>
        <v xml:space="preserve"> </v>
      </c>
      <c r="J233" s="135" t="str">
        <f>IF(LEN(VLOOKUP($A233,Questions!$B:$AB,27,FALSE))=0,"",VLOOKUP($A233,Questions!$B:$AB,27,FALSE))</f>
        <v xml:space="preserve"> </v>
      </c>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c r="IW233"/>
      <c r="IX233"/>
      <c r="IY233"/>
    </row>
    <row r="234" spans="1:259" ht="65" customHeight="1" x14ac:dyDescent="0.2">
      <c r="A234" s="12" t="s">
        <v>293</v>
      </c>
      <c r="B234" s="25" t="str">
        <f>VLOOKUP(A234,'HECVAT - Full | Vendor Response'!A$26:B$283,2,FALSE)</f>
        <v>Are your systems and applications scanned with an authenticated user account for vulnerabilities [that are remediated] prior to new releases?</v>
      </c>
      <c r="C234" s="31" t="str">
        <f>IF(LEN(VLOOKUP($A234,Questions!$B:$AA,20,FALSE))=0,"",VLOOKUP($A234,Questions!$B:$AA,20,FALSE))</f>
        <v xml:space="preserve"> </v>
      </c>
      <c r="D234" s="33" t="str">
        <f>IF(LEN(VLOOKUP($A234,Questions!$B:$AA,21,FALSE))=0,"",VLOOKUP($A234,Questions!$B:$AA,21,FALSE))</f>
        <v xml:space="preserve"> </v>
      </c>
      <c r="E234" s="32" t="str">
        <f>IF(LEN(VLOOKUP($A234,Questions!$B:$AA,22,FALSE))=0,"",VLOOKUP($A234,Questions!$B:$AA,22,FALSE))</f>
        <v xml:space="preserve"> </v>
      </c>
      <c r="F234" s="31" t="str">
        <f>IF(LEN(VLOOKUP($A234,Questions!$B:$AA,23,FALSE))=0,"",VLOOKUP($A234,Questions!$B:$AA,23,FALSE))</f>
        <v xml:space="preserve"> </v>
      </c>
      <c r="G234" s="31" t="str">
        <f>IF(LEN(VLOOKUP($A234,Questions!$B:$AA,24,FALSE))=0,"",VLOOKUP($A234,Questions!$B:$AA,24,FALSE))</f>
        <v xml:space="preserve"> </v>
      </c>
      <c r="H234" s="31" t="str">
        <f>IF(LEN(VLOOKUP($A234,Questions!$B:$AA,25,FALSE))=0,"",VLOOKUP($A234,Questions!$B:$AA,25,FALSE))</f>
        <v xml:space="preserve"> </v>
      </c>
      <c r="I234" s="135" t="str">
        <f>IF(LEN(VLOOKUP($A234,Questions!$B:$AA,26,FALSE))=0,"",VLOOKUP($A234,Questions!$B:$AA,26,FALSE))</f>
        <v xml:space="preserve"> </v>
      </c>
      <c r="J234" s="135" t="str">
        <f>IF(LEN(VLOOKUP($A234,Questions!$B:$AB,27,FALSE))=0,"",VLOOKUP($A234,Questions!$B:$AB,27,FALSE))</f>
        <v xml:space="preserve"> </v>
      </c>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c r="IW234"/>
      <c r="IX234"/>
      <c r="IY234"/>
    </row>
    <row r="235" spans="1:259" ht="49.25" customHeight="1" x14ac:dyDescent="0.2">
      <c r="A235" s="12" t="s">
        <v>294</v>
      </c>
      <c r="B235" s="25" t="str">
        <f>VLOOKUP(A235,'HECVAT - Full | Vendor Response'!A$26:B$283,2,FALSE)</f>
        <v>Will you provide results of application and system vulnerability scans to the Institution?</v>
      </c>
      <c r="C235" s="31" t="str">
        <f>IF(LEN(VLOOKUP($A235,Questions!$B:$AA,20,FALSE))=0,"",VLOOKUP($A235,Questions!$B:$AA,20,FALSE))</f>
        <v xml:space="preserve"> </v>
      </c>
      <c r="D235" s="33" t="str">
        <f>IF(LEN(VLOOKUP($A235,Questions!$B:$AA,21,FALSE))=0,"",VLOOKUP($A235,Questions!$B:$AA,21,FALSE))</f>
        <v xml:space="preserve"> </v>
      </c>
      <c r="E235" s="32" t="str">
        <f>IF(LEN(VLOOKUP($A235,Questions!$B:$AA,22,FALSE))=0,"",VLOOKUP($A235,Questions!$B:$AA,22,FALSE))</f>
        <v xml:space="preserve"> </v>
      </c>
      <c r="F235" s="31" t="str">
        <f>IF(LEN(VLOOKUP($A235,Questions!$B:$AA,23,FALSE))=0,"",VLOOKUP($A235,Questions!$B:$AA,23,FALSE))</f>
        <v xml:space="preserve"> </v>
      </c>
      <c r="G235" s="31" t="str">
        <f>IF(LEN(VLOOKUP($A235,Questions!$B:$AA,24,FALSE))=0,"",VLOOKUP($A235,Questions!$B:$AA,24,FALSE))</f>
        <v xml:space="preserve"> </v>
      </c>
      <c r="H235" s="31" t="str">
        <f>IF(LEN(VLOOKUP($A235,Questions!$B:$AA,25,FALSE))=0,"",VLOOKUP($A235,Questions!$B:$AA,25,FALSE))</f>
        <v xml:space="preserve"> </v>
      </c>
      <c r="I235" s="135" t="str">
        <f>IF(LEN(VLOOKUP($A235,Questions!$B:$AA,26,FALSE))=0,"",VLOOKUP($A235,Questions!$B:$AA,26,FALSE))</f>
        <v xml:space="preserve"> </v>
      </c>
      <c r="J235" s="135" t="str">
        <f>IF(LEN(VLOOKUP($A235,Questions!$B:$AB,27,FALSE))=0,"",VLOOKUP($A235,Questions!$B:$AB,27,FALSE))</f>
        <v xml:space="preserve"> </v>
      </c>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c r="IW235"/>
      <c r="IX235"/>
      <c r="IY235"/>
    </row>
    <row r="236" spans="1:259" ht="36" customHeight="1" x14ac:dyDescent="0.2">
      <c r="A236" s="12" t="s">
        <v>295</v>
      </c>
      <c r="B236" s="25" t="str">
        <f>VLOOKUP(A236,'HECVAT - Full | Vendor Response'!A$26:B$283,2,FALSE)</f>
        <v>Describe or provide a reference to how you monitor for and protect against common web application security vulnerabilities (e.g. SQL injection, XSS, XSRF, etc.).</v>
      </c>
      <c r="C236" s="31" t="str">
        <f>IF(LEN(VLOOKUP($A236,Questions!$B:$AA,20,FALSE))=0,"",VLOOKUP($A236,Questions!$B:$AA,20,FALSE))</f>
        <v xml:space="preserve"> </v>
      </c>
      <c r="D236" s="33" t="str">
        <f>IF(LEN(VLOOKUP($A236,Questions!$B:$AA,21,FALSE))=0,"",VLOOKUP($A236,Questions!$B:$AA,21,FALSE))</f>
        <v xml:space="preserve"> </v>
      </c>
      <c r="E236" s="32" t="str">
        <f>IF(LEN(VLOOKUP($A236,Questions!$B:$AA,22,FALSE))=0,"",VLOOKUP($A236,Questions!$B:$AA,22,FALSE))</f>
        <v xml:space="preserve"> </v>
      </c>
      <c r="F236" s="31" t="str">
        <f>IF(LEN(VLOOKUP($A236,Questions!$B:$AA,23,FALSE))=0,"",VLOOKUP($A236,Questions!$B:$AA,23,FALSE))</f>
        <v xml:space="preserve"> </v>
      </c>
      <c r="G236" s="32" t="str">
        <f>IF(LEN(VLOOKUP($A236,Questions!$B:$AA,24,FALSE))=0,"",VLOOKUP($A236,Questions!$B:$AA,24,FALSE))</f>
        <v xml:space="preserve"> </v>
      </c>
      <c r="H236" s="31" t="str">
        <f>IF(LEN(VLOOKUP($A236,Questions!$B:$AA,25,FALSE))=0,"",VLOOKUP($A236,Questions!$B:$AA,25,FALSE))</f>
        <v xml:space="preserve"> </v>
      </c>
      <c r="I236" s="135" t="str">
        <f>IF(LEN(VLOOKUP($A236,Questions!$B:$AA,26,FALSE))=0,"",VLOOKUP($A236,Questions!$B:$AA,26,FALSE))</f>
        <v xml:space="preserve"> </v>
      </c>
      <c r="J236" s="135" t="str">
        <f>IF(LEN(VLOOKUP($A236,Questions!$B:$AB,27,FALSE))=0,"",VLOOKUP($A236,Questions!$B:$AB,27,FALSE))</f>
        <v xml:space="preserve"> </v>
      </c>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c r="IW236"/>
      <c r="IX236"/>
      <c r="IY236"/>
    </row>
    <row r="237" spans="1:259" ht="65" customHeight="1" x14ac:dyDescent="0.2">
      <c r="A237" s="12" t="s">
        <v>296</v>
      </c>
      <c r="B237" s="25" t="str">
        <f>VLOOKUP(A237,'HECVAT - Full | Vendor Response'!A$26:B$283,2,FALSE)</f>
        <v>Will you allow the institution to perform its own vulnerability testing and/or scanning of your systems and/or application provided that testing is performed at a mutually agreed upon time and date?</v>
      </c>
      <c r="C237" s="31" t="str">
        <f>IF(LEN(VLOOKUP($A237,Questions!$B:$AA,20,FALSE))=0,"",VLOOKUP($A237,Questions!$B:$AA,20,FALSE))</f>
        <v xml:space="preserve"> </v>
      </c>
      <c r="D237" s="33" t="str">
        <f>IF(LEN(VLOOKUP($A237,Questions!$B:$AA,21,FALSE))=0,"",VLOOKUP($A237,Questions!$B:$AA,21,FALSE))</f>
        <v xml:space="preserve"> </v>
      </c>
      <c r="E237" s="32" t="str">
        <f>IF(LEN(VLOOKUP($A237,Questions!$B:$AA,22,FALSE))=0,"",VLOOKUP($A237,Questions!$B:$AA,22,FALSE))</f>
        <v xml:space="preserve"> </v>
      </c>
      <c r="F237" s="31" t="str">
        <f>IF(LEN(VLOOKUP($A237,Questions!$B:$AA,23,FALSE))=0,"",VLOOKUP($A237,Questions!$B:$AA,23,FALSE))</f>
        <v xml:space="preserve"> </v>
      </c>
      <c r="G237" s="31" t="str">
        <f>IF(LEN(VLOOKUP($A237,Questions!$B:$AA,24,FALSE))=0,"",VLOOKUP($A237,Questions!$B:$AA,24,FALSE))</f>
        <v xml:space="preserve"> </v>
      </c>
      <c r="H237" s="31" t="str">
        <f>IF(LEN(VLOOKUP($A237,Questions!$B:$AA,25,FALSE))=0,"",VLOOKUP($A237,Questions!$B:$AA,25,FALSE))</f>
        <v xml:space="preserve"> </v>
      </c>
      <c r="I237" s="135" t="str">
        <f>IF(LEN(VLOOKUP($A237,Questions!$B:$AA,26,FALSE))=0,"",VLOOKUP($A237,Questions!$B:$AA,26,FALSE))</f>
        <v xml:space="preserve"> </v>
      </c>
      <c r="J237" s="135" t="str">
        <f>IF(LEN(VLOOKUP($A237,Questions!$B:$AB,27,FALSE))=0,"",VLOOKUP($A237,Questions!$B:$AB,27,FALSE))</f>
        <v xml:space="preserve"> </v>
      </c>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c r="IW237"/>
      <c r="IX237"/>
      <c r="IY237"/>
    </row>
    <row r="238" spans="1:259" ht="36" customHeight="1" x14ac:dyDescent="0.2">
      <c r="A238" s="288" t="str">
        <f>IF(OR($C$24="No",$C$30="Yes"),"HIPAA - Optional based on QUALIFIER response.","HIPAA")</f>
        <v>HIPAA</v>
      </c>
      <c r="B238" s="288"/>
      <c r="C238" s="20" t="str">
        <f>C$22</f>
        <v>CIS Critical Security Controls v6.1</v>
      </c>
      <c r="D238" s="20" t="str">
        <f t="shared" ref="D238:J238" si="17">D$22</f>
        <v>HIPAA</v>
      </c>
      <c r="E238" s="20" t="str">
        <f t="shared" si="17"/>
        <v>ISO 27002:27013</v>
      </c>
      <c r="F238" s="20" t="str">
        <f t="shared" si="17"/>
        <v>NIST Cybersecurity Framework</v>
      </c>
      <c r="G238" s="20" t="str">
        <f t="shared" si="17"/>
        <v>NIST SP 800-171r1</v>
      </c>
      <c r="H238" s="20" t="str">
        <f t="shared" si="17"/>
        <v>NIST SP 800-53r4</v>
      </c>
      <c r="I238" s="20" t="str">
        <f t="shared" si="17"/>
        <v>PCI DSS</v>
      </c>
      <c r="J238" s="20" t="str">
        <f t="shared" si="17"/>
        <v>Trusted CI</v>
      </c>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c r="IW238"/>
      <c r="IX238"/>
      <c r="IY238"/>
    </row>
    <row r="239" spans="1:259" ht="65" customHeight="1" x14ac:dyDescent="0.2">
      <c r="A239" s="12" t="s">
        <v>297</v>
      </c>
      <c r="B239" s="25" t="str">
        <f>VLOOKUP(A239,'HECVAT - Full | Vendor Response'!A$26:B$283,2,FALSE)</f>
        <v>Do your workforce members receive regular training related to the HIPAA Privacy and Security Rules and the HITECH Act?</v>
      </c>
      <c r="C239" s="31" t="str">
        <f>IF(LEN(VLOOKUP($A239,Questions!$B:$AA,20,FALSE))=0,"",VLOOKUP($A239,Questions!$B:$AA,20,FALSE))</f>
        <v xml:space="preserve"> </v>
      </c>
      <c r="D239" s="31" t="str">
        <f>IF(LEN(VLOOKUP($A239,Questions!$B:$AA,21,FALSE))=0,"",VLOOKUP($A239,Questions!$B:$AA,21,FALSE))</f>
        <v xml:space="preserve"> </v>
      </c>
      <c r="E239" s="31" t="str">
        <f>IF(LEN(VLOOKUP($A239,Questions!$B:$AA,22,FALSE))=0,"",VLOOKUP($A239,Questions!$B:$AA,22,FALSE))</f>
        <v xml:space="preserve"> </v>
      </c>
      <c r="F239" s="31" t="str">
        <f>IF(LEN(VLOOKUP($A239,Questions!$B:$AA,23,FALSE))=0,"",VLOOKUP($A239,Questions!$B:$AA,23,FALSE))</f>
        <v xml:space="preserve"> </v>
      </c>
      <c r="G239" s="31" t="str">
        <f>IF(LEN(VLOOKUP($A239,Questions!$B:$AA,24,FALSE))=0,"",VLOOKUP($A239,Questions!$B:$AA,24,FALSE))</f>
        <v xml:space="preserve"> </v>
      </c>
      <c r="H239" s="31" t="str">
        <f>IF(LEN(VLOOKUP($A239,Questions!$B:$AA,25,FALSE))=0,"",VLOOKUP($A239,Questions!$B:$AA,25,FALSE))</f>
        <v xml:space="preserve"> </v>
      </c>
      <c r="I239" s="32" t="str">
        <f>IF(LEN(VLOOKUP($A239,Questions!$B:$AA,26,FALSE))=0,"",VLOOKUP($A239,Questions!$B:$AA,26,FALSE))</f>
        <v xml:space="preserve"> </v>
      </c>
      <c r="J239" s="32" t="str">
        <f>IF(LEN(VLOOKUP($A239,Questions!$B:$AB,27,FALSE))=0,"",VLOOKUP($A239,Questions!$B:$AB,27,FALSE))</f>
        <v xml:space="preserve"> </v>
      </c>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c r="IW239"/>
      <c r="IX239"/>
      <c r="IY239"/>
    </row>
    <row r="240" spans="1:259" ht="48" customHeight="1" x14ac:dyDescent="0.2">
      <c r="A240" s="12" t="s">
        <v>298</v>
      </c>
      <c r="B240" s="25" t="str">
        <f>VLOOKUP(A240,'HECVAT - Full | Vendor Response'!A$26:B$283,2,FALSE)</f>
        <v>Do you monitor or receive information regarding changes in HIPAA regulations?</v>
      </c>
      <c r="C240" s="31" t="str">
        <f>IF(LEN(VLOOKUP($A240,Questions!$B:$AA,20,FALSE))=0,"",VLOOKUP($A240,Questions!$B:$AA,20,FALSE))</f>
        <v xml:space="preserve"> </v>
      </c>
      <c r="D240" s="31" t="str">
        <f>IF(LEN(VLOOKUP($A240,Questions!$B:$AA,21,FALSE))=0,"",VLOOKUP($A240,Questions!$B:$AA,21,FALSE))</f>
        <v xml:space="preserve"> </v>
      </c>
      <c r="E240" s="31" t="str">
        <f>IF(LEN(VLOOKUP($A240,Questions!$B:$AA,22,FALSE))=0,"",VLOOKUP($A240,Questions!$B:$AA,22,FALSE))</f>
        <v xml:space="preserve"> </v>
      </c>
      <c r="F240" s="31" t="str">
        <f>IF(LEN(VLOOKUP($A240,Questions!$B:$AA,23,FALSE))=0,"",VLOOKUP($A240,Questions!$B:$AA,23,FALSE))</f>
        <v xml:space="preserve"> </v>
      </c>
      <c r="G240" s="32" t="str">
        <f>IF(LEN(VLOOKUP($A240,Questions!$B:$AA,24,FALSE))=0,"",VLOOKUP($A240,Questions!$B:$AA,24,FALSE))</f>
        <v xml:space="preserve"> </v>
      </c>
      <c r="H240" s="32" t="str">
        <f>IF(LEN(VLOOKUP($A240,Questions!$B:$AA,25,FALSE))=0,"",VLOOKUP($A240,Questions!$B:$AA,25,FALSE))</f>
        <v xml:space="preserve"> </v>
      </c>
      <c r="I240" s="32" t="str">
        <f>IF(LEN(VLOOKUP($A240,Questions!$B:$AA,26,FALSE))=0,"",VLOOKUP($A240,Questions!$B:$AA,26,FALSE))</f>
        <v xml:space="preserve"> </v>
      </c>
      <c r="J240" s="32" t="str">
        <f>IF(LEN(VLOOKUP($A240,Questions!$B:$AB,27,FALSE))=0,"",VLOOKUP($A240,Questions!$B:$AB,27,FALSE))</f>
        <v xml:space="preserve"> </v>
      </c>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c r="IW240"/>
      <c r="IX240"/>
      <c r="IY240"/>
    </row>
    <row r="241" spans="1:259" ht="48" customHeight="1" x14ac:dyDescent="0.2">
      <c r="A241" s="12" t="s">
        <v>299</v>
      </c>
      <c r="B241" s="25" t="str">
        <f>VLOOKUP(A241,'HECVAT - Full | Vendor Response'!A$26:B$283,2,FALSE)</f>
        <v>Has your organization designated HIPAA Privacy and Security officers as required by the Rules?</v>
      </c>
      <c r="C241" s="31" t="str">
        <f>IF(LEN(VLOOKUP($A241,Questions!$B:$AA,20,FALSE))=0,"",VLOOKUP($A241,Questions!$B:$AA,20,FALSE))</f>
        <v xml:space="preserve"> </v>
      </c>
      <c r="D241" s="31" t="str">
        <f>IF(LEN(VLOOKUP($A241,Questions!$B:$AA,21,FALSE))=0,"",VLOOKUP($A241,Questions!$B:$AA,21,FALSE))</f>
        <v xml:space="preserve"> </v>
      </c>
      <c r="E241" s="31" t="str">
        <f>IF(LEN(VLOOKUP($A241,Questions!$B:$AA,22,FALSE))=0,"",VLOOKUP($A241,Questions!$B:$AA,22,FALSE))</f>
        <v xml:space="preserve"> </v>
      </c>
      <c r="F241" s="31" t="str">
        <f>IF(LEN(VLOOKUP($A241,Questions!$B:$AA,23,FALSE))=0,"",VLOOKUP($A241,Questions!$B:$AA,23,FALSE))</f>
        <v xml:space="preserve"> </v>
      </c>
      <c r="G241" s="32" t="str">
        <f>IF(LEN(VLOOKUP($A241,Questions!$B:$AA,24,FALSE))=0,"",VLOOKUP($A241,Questions!$B:$AA,24,FALSE))</f>
        <v xml:space="preserve"> </v>
      </c>
      <c r="H241" s="32" t="str">
        <f>IF(LEN(VLOOKUP($A241,Questions!$B:$AA,25,FALSE))=0,"",VLOOKUP($A241,Questions!$B:$AA,25,FALSE))</f>
        <v xml:space="preserve"> </v>
      </c>
      <c r="I241" s="32" t="str">
        <f>IF(LEN(VLOOKUP($A241,Questions!$B:$AA,26,FALSE))=0,"",VLOOKUP($A241,Questions!$B:$AA,26,FALSE))</f>
        <v xml:space="preserve"> </v>
      </c>
      <c r="J241" s="32" t="str">
        <f>IF(LEN(VLOOKUP($A241,Questions!$B:$AB,27,FALSE))=0,"",VLOOKUP($A241,Questions!$B:$AB,27,FALSE))</f>
        <v xml:space="preserve"> </v>
      </c>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c r="IW241"/>
      <c r="IX241"/>
      <c r="IY241"/>
    </row>
    <row r="242" spans="1:259" ht="48" customHeight="1" x14ac:dyDescent="0.2">
      <c r="A242" s="12" t="s">
        <v>300</v>
      </c>
      <c r="B242" s="25" t="str">
        <f>VLOOKUP(A242,'HECVAT - Full | Vendor Response'!A$26:B$283,2,FALSE)</f>
        <v>Do you comply with the requirements of the Health Information Technology for Economic and Clinical Health Act (HITECH)?</v>
      </c>
      <c r="C242" s="31" t="str">
        <f>IF(LEN(VLOOKUP($A242,Questions!$B:$AA,20,FALSE))=0,"",VLOOKUP($A242,Questions!$B:$AA,20,FALSE))</f>
        <v xml:space="preserve"> </v>
      </c>
      <c r="D242" s="32" t="str">
        <f>IF(LEN(VLOOKUP($A242,Questions!$B:$AA,21,FALSE))=0,"",VLOOKUP($A242,Questions!$B:$AA,21,FALSE))</f>
        <v xml:space="preserve"> </v>
      </c>
      <c r="E242" s="31" t="str">
        <f>IF(LEN(VLOOKUP($A242,Questions!$B:$AA,22,FALSE))=0,"",VLOOKUP($A242,Questions!$B:$AA,22,FALSE))</f>
        <v xml:space="preserve"> </v>
      </c>
      <c r="F242" s="31" t="str">
        <f>IF(LEN(VLOOKUP($A242,Questions!$B:$AA,23,FALSE))=0,"",VLOOKUP($A242,Questions!$B:$AA,23,FALSE))</f>
        <v xml:space="preserve"> </v>
      </c>
      <c r="G242" s="32" t="str">
        <f>IF(LEN(VLOOKUP($A242,Questions!$B:$AA,24,FALSE))=0,"",VLOOKUP($A242,Questions!$B:$AA,24,FALSE))</f>
        <v xml:space="preserve"> </v>
      </c>
      <c r="H242" s="32" t="str">
        <f>IF(LEN(VLOOKUP($A242,Questions!$B:$AA,25,FALSE))=0,"",VLOOKUP($A242,Questions!$B:$AA,25,FALSE))</f>
        <v xml:space="preserve"> </v>
      </c>
      <c r="I242" s="32" t="str">
        <f>IF(LEN(VLOOKUP($A242,Questions!$B:$AA,26,FALSE))=0,"",VLOOKUP($A242,Questions!$B:$AA,26,FALSE))</f>
        <v xml:space="preserve"> </v>
      </c>
      <c r="J242" s="32" t="str">
        <f>IF(LEN(VLOOKUP($A242,Questions!$B:$AB,27,FALSE))=0,"",VLOOKUP($A242,Questions!$B:$AB,27,FALSE))</f>
        <v xml:space="preserve"> </v>
      </c>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c r="IW242"/>
      <c r="IX242"/>
      <c r="IY242"/>
    </row>
    <row r="243" spans="1:259" ht="48" customHeight="1" x14ac:dyDescent="0.2">
      <c r="A243" s="12" t="s">
        <v>301</v>
      </c>
      <c r="B243" s="25" t="str">
        <f>VLOOKUP(A243,'HECVAT - Full | Vendor Response'!A$26:B$283,2,FALSE)</f>
        <v>Have you conducted a risk analysis as required under the Security Rule?</v>
      </c>
      <c r="C243" s="31" t="str">
        <f>IF(LEN(VLOOKUP($A243,Questions!$B:$AA,20,FALSE))=0,"",VLOOKUP($A243,Questions!$B:$AA,20,FALSE))</f>
        <v xml:space="preserve"> </v>
      </c>
      <c r="D243" s="31" t="str">
        <f>IF(LEN(VLOOKUP($A243,Questions!$B:$AA,21,FALSE))=0,"",VLOOKUP($A243,Questions!$B:$AA,21,FALSE))</f>
        <v xml:space="preserve"> </v>
      </c>
      <c r="E243" s="31" t="str">
        <f>IF(LEN(VLOOKUP($A243,Questions!$B:$AA,22,FALSE))=0,"",VLOOKUP($A243,Questions!$B:$AA,22,FALSE))</f>
        <v xml:space="preserve"> </v>
      </c>
      <c r="F243" s="31" t="str">
        <f>IF(LEN(VLOOKUP($A243,Questions!$B:$AA,23,FALSE))=0,"",VLOOKUP($A243,Questions!$B:$AA,23,FALSE))</f>
        <v xml:space="preserve"> </v>
      </c>
      <c r="G243" s="31" t="str">
        <f>IF(LEN(VLOOKUP($A243,Questions!$B:$AA,24,FALSE))=0,"",VLOOKUP($A243,Questions!$B:$AA,24,FALSE))</f>
        <v xml:space="preserve"> </v>
      </c>
      <c r="H243" s="31" t="str">
        <f>IF(LEN(VLOOKUP($A243,Questions!$B:$AA,25,FALSE))=0,"",VLOOKUP($A243,Questions!$B:$AA,25,FALSE))</f>
        <v xml:space="preserve"> </v>
      </c>
      <c r="I243" s="31" t="str">
        <f>IF(LEN(VLOOKUP($A243,Questions!$B:$AA,26,FALSE))=0,"",VLOOKUP($A243,Questions!$B:$AA,26,FALSE))</f>
        <v xml:space="preserve"> </v>
      </c>
      <c r="J243" s="31" t="str">
        <f>IF(LEN(VLOOKUP($A243,Questions!$B:$AB,27,FALSE))=0,"",VLOOKUP($A243,Questions!$B:$AB,27,FALSE))</f>
        <v xml:space="preserve"> </v>
      </c>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c r="IW243"/>
      <c r="IX243"/>
      <c r="IY243"/>
    </row>
    <row r="244" spans="1:259" ht="48" customHeight="1" x14ac:dyDescent="0.2">
      <c r="A244" s="12" t="s">
        <v>302</v>
      </c>
      <c r="B244" s="25" t="str">
        <f>VLOOKUP(A244,'HECVAT - Full | Vendor Response'!A$26:B$283,2,FALSE)</f>
        <v>Have you identified areas of risks?</v>
      </c>
      <c r="C244" s="31" t="str">
        <f>IF(LEN(VLOOKUP($A244,Questions!$B:$AA,20,FALSE))=0,"",VLOOKUP($A244,Questions!$B:$AA,20,FALSE))</f>
        <v xml:space="preserve"> </v>
      </c>
      <c r="D244" s="31" t="str">
        <f>IF(LEN(VLOOKUP($A244,Questions!$B:$AA,21,FALSE))=0,"",VLOOKUP($A244,Questions!$B:$AA,21,FALSE))</f>
        <v xml:space="preserve"> </v>
      </c>
      <c r="E244" s="31" t="str">
        <f>IF(LEN(VLOOKUP($A244,Questions!$B:$AA,22,FALSE))=0,"",VLOOKUP($A244,Questions!$B:$AA,22,FALSE))</f>
        <v xml:space="preserve"> </v>
      </c>
      <c r="F244" s="31" t="str">
        <f>IF(LEN(VLOOKUP($A244,Questions!$B:$AA,23,FALSE))=0,"",VLOOKUP($A244,Questions!$B:$AA,23,FALSE))</f>
        <v xml:space="preserve"> </v>
      </c>
      <c r="G244" s="31" t="str">
        <f>IF(LEN(VLOOKUP($A244,Questions!$B:$AA,24,FALSE))=0,"",VLOOKUP($A244,Questions!$B:$AA,24,FALSE))</f>
        <v xml:space="preserve"> </v>
      </c>
      <c r="H244" s="31" t="str">
        <f>IF(LEN(VLOOKUP($A244,Questions!$B:$AA,25,FALSE))=0,"",VLOOKUP($A244,Questions!$B:$AA,25,FALSE))</f>
        <v xml:space="preserve"> </v>
      </c>
      <c r="I244" s="31" t="str">
        <f>IF(LEN(VLOOKUP($A244,Questions!$B:$AA,26,FALSE))=0,"",VLOOKUP($A244,Questions!$B:$AA,26,FALSE))</f>
        <v xml:space="preserve"> </v>
      </c>
      <c r="J244" s="31" t="str">
        <f>IF(LEN(VLOOKUP($A244,Questions!$B:$AB,27,FALSE))=0,"",VLOOKUP($A244,Questions!$B:$AB,27,FALSE))</f>
        <v xml:space="preserve"> </v>
      </c>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c r="IW244"/>
      <c r="IX244"/>
      <c r="IY244"/>
    </row>
    <row r="245" spans="1:259" ht="48" customHeight="1" x14ac:dyDescent="0.2">
      <c r="A245" s="12" t="s">
        <v>303</v>
      </c>
      <c r="B245" s="25" t="str">
        <f>VLOOKUP(A245,'HECVAT - Full | Vendor Response'!A$26:B$283,2,FALSE)</f>
        <v>Have you taken actions to mitigate the identified risks?</v>
      </c>
      <c r="C245" s="31" t="str">
        <f>IF(LEN(VLOOKUP($A245,Questions!$B:$AA,20,FALSE))=0,"",VLOOKUP($A245,Questions!$B:$AA,20,FALSE))</f>
        <v xml:space="preserve"> </v>
      </c>
      <c r="D245" s="31" t="str">
        <f>IF(LEN(VLOOKUP($A245,Questions!$B:$AA,21,FALSE))=0,"",VLOOKUP($A245,Questions!$B:$AA,21,FALSE))</f>
        <v xml:space="preserve"> </v>
      </c>
      <c r="E245" s="32" t="str">
        <f>IF(LEN(VLOOKUP($A245,Questions!$B:$AA,22,FALSE))=0,"",VLOOKUP($A245,Questions!$B:$AA,22,FALSE))</f>
        <v xml:space="preserve"> </v>
      </c>
      <c r="F245" s="31" t="str">
        <f>IF(LEN(VLOOKUP($A245,Questions!$B:$AA,23,FALSE))=0,"",VLOOKUP($A245,Questions!$B:$AA,23,FALSE))</f>
        <v xml:space="preserve"> </v>
      </c>
      <c r="G245" s="32" t="str">
        <f>IF(LEN(VLOOKUP($A245,Questions!$B:$AA,24,FALSE))=0,"",VLOOKUP($A245,Questions!$B:$AA,24,FALSE))</f>
        <v xml:space="preserve"> </v>
      </c>
      <c r="H245" s="32" t="str">
        <f>IF(LEN(VLOOKUP($A245,Questions!$B:$AA,25,FALSE))=0,"",VLOOKUP($A245,Questions!$B:$AA,25,FALSE))</f>
        <v xml:space="preserve"> </v>
      </c>
      <c r="I245" s="31" t="str">
        <f>IF(LEN(VLOOKUP($A245,Questions!$B:$AA,26,FALSE))=0,"",VLOOKUP($A245,Questions!$B:$AA,26,FALSE))</f>
        <v xml:space="preserve"> </v>
      </c>
      <c r="J245" s="31" t="str">
        <f>IF(LEN(VLOOKUP($A245,Questions!$B:$AB,27,FALSE))=0,"",VLOOKUP($A245,Questions!$B:$AB,27,FALSE))</f>
        <v xml:space="preserve"> </v>
      </c>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c r="IW245"/>
      <c r="IX245"/>
      <c r="IY245"/>
    </row>
    <row r="246" spans="1:259" ht="48" customHeight="1" x14ac:dyDescent="0.2">
      <c r="A246" s="12" t="s">
        <v>304</v>
      </c>
      <c r="B246" s="25" t="str">
        <f>VLOOKUP(A246,'HECVAT - Full | Vendor Response'!A$26:B$283,2,FALSE)</f>
        <v>Does your application require user and system administrator password changes at a frequency no greater than 90 days?</v>
      </c>
      <c r="C246" s="31" t="str">
        <f>IF(LEN(VLOOKUP($A246,Questions!$B:$AA,20,FALSE))=0,"",VLOOKUP($A246,Questions!$B:$AA,20,FALSE))</f>
        <v xml:space="preserve"> </v>
      </c>
      <c r="D246" s="31" t="str">
        <f>IF(LEN(VLOOKUP($A246,Questions!$B:$AA,21,FALSE))=0,"",VLOOKUP($A246,Questions!$B:$AA,21,FALSE))</f>
        <v xml:space="preserve"> </v>
      </c>
      <c r="E246" s="32" t="str">
        <f>IF(LEN(VLOOKUP($A246,Questions!$B:$AA,22,FALSE))=0,"",VLOOKUP($A246,Questions!$B:$AA,22,FALSE))</f>
        <v xml:space="preserve"> </v>
      </c>
      <c r="F246" s="31" t="str">
        <f>IF(LEN(VLOOKUP($A246,Questions!$B:$AA,23,FALSE))=0,"",VLOOKUP($A246,Questions!$B:$AA,23,FALSE))</f>
        <v xml:space="preserve"> </v>
      </c>
      <c r="G246" s="32" t="str">
        <f>IF(LEN(VLOOKUP($A246,Questions!$B:$AA,24,FALSE))=0,"",VLOOKUP($A246,Questions!$B:$AA,24,FALSE))</f>
        <v xml:space="preserve"> </v>
      </c>
      <c r="H246" s="32" t="str">
        <f>IF(LEN(VLOOKUP($A246,Questions!$B:$AA,25,FALSE))=0,"",VLOOKUP($A246,Questions!$B:$AA,25,FALSE))</f>
        <v xml:space="preserve"> </v>
      </c>
      <c r="I246" s="31" t="str">
        <f>IF(LEN(VLOOKUP($A246,Questions!$B:$AA,26,FALSE))=0,"",VLOOKUP($A246,Questions!$B:$AA,26,FALSE))</f>
        <v xml:space="preserve"> </v>
      </c>
      <c r="J246" s="31" t="str">
        <f>IF(LEN(VLOOKUP($A246,Questions!$B:$AB,27,FALSE))=0,"",VLOOKUP($A246,Questions!$B:$AB,27,FALSE))</f>
        <v xml:space="preserve"> </v>
      </c>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c r="IW246"/>
      <c r="IX246"/>
      <c r="IY246"/>
    </row>
    <row r="247" spans="1:259" ht="48" customHeight="1" x14ac:dyDescent="0.2">
      <c r="A247" s="12" t="s">
        <v>305</v>
      </c>
      <c r="B247" s="25" t="str">
        <f>VLOOKUP(A247,'HECVAT - Full | Vendor Response'!A$26:B$283,2,FALSE)</f>
        <v>Does your application require a user to set their own password after an administrator reset or on first use of the account?</v>
      </c>
      <c r="C247" s="31" t="str">
        <f>IF(LEN(VLOOKUP($A247,Questions!$B:$AA,20,FALSE))=0,"",VLOOKUP($A247,Questions!$B:$AA,20,FALSE))</f>
        <v xml:space="preserve"> </v>
      </c>
      <c r="D247" s="31" t="str">
        <f>IF(LEN(VLOOKUP($A247,Questions!$B:$AA,21,FALSE))=0,"",VLOOKUP($A247,Questions!$B:$AA,21,FALSE))</f>
        <v xml:space="preserve"> </v>
      </c>
      <c r="E247" s="32" t="str">
        <f>IF(LEN(VLOOKUP($A247,Questions!$B:$AA,22,FALSE))=0,"",VLOOKUP($A247,Questions!$B:$AA,22,FALSE))</f>
        <v xml:space="preserve"> </v>
      </c>
      <c r="F247" s="31" t="str">
        <f>IF(LEN(VLOOKUP($A247,Questions!$B:$AA,23,FALSE))=0,"",VLOOKUP($A247,Questions!$B:$AA,23,FALSE))</f>
        <v xml:space="preserve"> </v>
      </c>
      <c r="G247" s="32" t="str">
        <f>IF(LEN(VLOOKUP($A247,Questions!$B:$AA,24,FALSE))=0,"",VLOOKUP($A247,Questions!$B:$AA,24,FALSE))</f>
        <v xml:space="preserve"> </v>
      </c>
      <c r="H247" s="32" t="str">
        <f>IF(LEN(VLOOKUP($A247,Questions!$B:$AA,25,FALSE))=0,"",VLOOKUP($A247,Questions!$B:$AA,25,FALSE))</f>
        <v xml:space="preserve"> </v>
      </c>
      <c r="I247" s="31" t="str">
        <f>IF(LEN(VLOOKUP($A247,Questions!$B:$AA,26,FALSE))=0,"",VLOOKUP($A247,Questions!$B:$AA,26,FALSE))</f>
        <v xml:space="preserve"> </v>
      </c>
      <c r="J247" s="31" t="str">
        <f>IF(LEN(VLOOKUP($A247,Questions!$B:$AB,27,FALSE))=0,"",VLOOKUP($A247,Questions!$B:$AB,27,FALSE))</f>
        <v xml:space="preserve"> </v>
      </c>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c r="IW247"/>
      <c r="IX247"/>
      <c r="IY247"/>
    </row>
    <row r="248" spans="1:259" ht="48" customHeight="1" x14ac:dyDescent="0.2">
      <c r="A248" s="12" t="s">
        <v>306</v>
      </c>
      <c r="B248" s="25" t="str">
        <f>VLOOKUP(A248,'HECVAT - Full | Vendor Response'!A$26:B$283,2,FALSE)</f>
        <v xml:space="preserve">Does your application lock-out an account after a number of failed login attempts? </v>
      </c>
      <c r="C248" s="31" t="str">
        <f>IF(LEN(VLOOKUP($A248,Questions!$B:$AA,20,FALSE))=0,"",VLOOKUP($A248,Questions!$B:$AA,20,FALSE))</f>
        <v xml:space="preserve"> </v>
      </c>
      <c r="D248" s="31" t="str">
        <f>IF(LEN(VLOOKUP($A248,Questions!$B:$AA,21,FALSE))=0,"",VLOOKUP($A248,Questions!$B:$AA,21,FALSE))</f>
        <v xml:space="preserve"> </v>
      </c>
      <c r="E248" s="31" t="str">
        <f>IF(LEN(VLOOKUP($A248,Questions!$B:$AA,22,FALSE))=0,"",VLOOKUP($A248,Questions!$B:$AA,22,FALSE))</f>
        <v xml:space="preserve"> </v>
      </c>
      <c r="F248" s="31" t="str">
        <f>IF(LEN(VLOOKUP($A248,Questions!$B:$AA,23,FALSE))=0,"",VLOOKUP($A248,Questions!$B:$AA,23,FALSE))</f>
        <v xml:space="preserve"> </v>
      </c>
      <c r="G248" s="31" t="str">
        <f>IF(LEN(VLOOKUP($A248,Questions!$B:$AA,24,FALSE))=0,"",VLOOKUP($A248,Questions!$B:$AA,24,FALSE))</f>
        <v xml:space="preserve"> </v>
      </c>
      <c r="H248" s="31" t="str">
        <f>IF(LEN(VLOOKUP($A248,Questions!$B:$AA,25,FALSE))=0,"",VLOOKUP($A248,Questions!$B:$AA,25,FALSE))</f>
        <v xml:space="preserve"> </v>
      </c>
      <c r="I248" s="32" t="str">
        <f>IF(LEN(VLOOKUP($A248,Questions!$B:$AA,26,FALSE))=0,"",VLOOKUP($A248,Questions!$B:$AA,26,FALSE))</f>
        <v xml:space="preserve"> </v>
      </c>
      <c r="J248" s="32" t="str">
        <f>IF(LEN(VLOOKUP($A248,Questions!$B:$AB,27,FALSE))=0,"",VLOOKUP($A248,Questions!$B:$AB,27,FALSE))</f>
        <v xml:space="preserve"> </v>
      </c>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c r="IW248"/>
      <c r="IX248"/>
      <c r="IY248"/>
    </row>
    <row r="249" spans="1:259" ht="48" customHeight="1" x14ac:dyDescent="0.2">
      <c r="A249" s="12" t="s">
        <v>307</v>
      </c>
      <c r="B249" s="25" t="str">
        <f>VLOOKUP(A249,'HECVAT - Full | Vendor Response'!A$26:B$283,2,FALSE)</f>
        <v>Does your application automatically lock or log-out an account after a period of inactivity?</v>
      </c>
      <c r="C249" s="31" t="str">
        <f>IF(LEN(VLOOKUP($A249,Questions!$B:$AA,20,FALSE))=0,"",VLOOKUP($A249,Questions!$B:$AA,20,FALSE))</f>
        <v xml:space="preserve"> </v>
      </c>
      <c r="D249" s="31" t="str">
        <f>IF(LEN(VLOOKUP($A249,Questions!$B:$AA,21,FALSE))=0,"",VLOOKUP($A249,Questions!$B:$AA,21,FALSE))</f>
        <v xml:space="preserve"> </v>
      </c>
      <c r="E249" s="31" t="str">
        <f>IF(LEN(VLOOKUP($A249,Questions!$B:$AA,22,FALSE))=0,"",VLOOKUP($A249,Questions!$B:$AA,22,FALSE))</f>
        <v xml:space="preserve"> </v>
      </c>
      <c r="F249" s="31" t="str">
        <f>IF(LEN(VLOOKUP($A249,Questions!$B:$AA,23,FALSE))=0,"",VLOOKUP($A249,Questions!$B:$AA,23,FALSE))</f>
        <v xml:space="preserve"> </v>
      </c>
      <c r="G249" s="31" t="str">
        <f>IF(LEN(VLOOKUP($A249,Questions!$B:$AA,24,FALSE))=0,"",VLOOKUP($A249,Questions!$B:$AA,24,FALSE))</f>
        <v xml:space="preserve"> </v>
      </c>
      <c r="H249" s="31" t="str">
        <f>IF(LEN(VLOOKUP($A249,Questions!$B:$AA,25,FALSE))=0,"",VLOOKUP($A249,Questions!$B:$AA,25,FALSE))</f>
        <v xml:space="preserve"> </v>
      </c>
      <c r="I249" s="32" t="str">
        <f>IF(LEN(VLOOKUP($A249,Questions!$B:$AA,26,FALSE))=0,"",VLOOKUP($A249,Questions!$B:$AA,26,FALSE))</f>
        <v xml:space="preserve"> </v>
      </c>
      <c r="J249" s="32" t="str">
        <f>IF(LEN(VLOOKUP($A249,Questions!$B:$AB,27,FALSE))=0,"",VLOOKUP($A249,Questions!$B:$AB,27,FALSE))</f>
        <v xml:space="preserve"> </v>
      </c>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c r="IW249"/>
      <c r="IX249"/>
      <c r="IY249"/>
    </row>
    <row r="250" spans="1:259" ht="48" customHeight="1" x14ac:dyDescent="0.2">
      <c r="A250" s="12" t="s">
        <v>308</v>
      </c>
      <c r="B250" s="25" t="str">
        <f>VLOOKUP(A250,'HECVAT - Full | Vendor Response'!A$26:B$283,2,FALSE)</f>
        <v>Are passwords visible in plain text, whether when stored or entered, including service level accounts (i.e. database accounts, etc.)?</v>
      </c>
      <c r="C250" s="31" t="str">
        <f>IF(LEN(VLOOKUP($A250,Questions!$B:$AA,20,FALSE))=0,"",VLOOKUP($A250,Questions!$B:$AA,20,FALSE))</f>
        <v xml:space="preserve"> </v>
      </c>
      <c r="D250" s="31" t="str">
        <f>IF(LEN(VLOOKUP($A250,Questions!$B:$AA,21,FALSE))=0,"",VLOOKUP($A250,Questions!$B:$AA,21,FALSE))</f>
        <v xml:space="preserve"> </v>
      </c>
      <c r="E250" s="31" t="str">
        <f>IF(LEN(VLOOKUP($A250,Questions!$B:$AA,22,FALSE))=0,"",VLOOKUP($A250,Questions!$B:$AA,22,FALSE))</f>
        <v xml:space="preserve"> </v>
      </c>
      <c r="F250" s="31" t="str">
        <f>IF(LEN(VLOOKUP($A250,Questions!$B:$AA,23,FALSE))=0,"",VLOOKUP($A250,Questions!$B:$AA,23,FALSE))</f>
        <v xml:space="preserve"> </v>
      </c>
      <c r="G250" s="31" t="str">
        <f>IF(LEN(VLOOKUP($A250,Questions!$B:$AA,24,FALSE))=0,"",VLOOKUP($A250,Questions!$B:$AA,24,FALSE))</f>
        <v xml:space="preserve"> </v>
      </c>
      <c r="H250" s="31" t="str">
        <f>IF(LEN(VLOOKUP($A250,Questions!$B:$AA,25,FALSE))=0,"",VLOOKUP($A250,Questions!$B:$AA,25,FALSE))</f>
        <v xml:space="preserve"> </v>
      </c>
      <c r="I250" s="32" t="str">
        <f>IF(LEN(VLOOKUP($A250,Questions!$B:$AA,26,FALSE))=0,"",VLOOKUP($A250,Questions!$B:$AA,26,FALSE))</f>
        <v xml:space="preserve"> </v>
      </c>
      <c r="J250" s="32" t="str">
        <f>IF(LEN(VLOOKUP($A250,Questions!$B:$AB,27,FALSE))=0,"",VLOOKUP($A250,Questions!$B:$AB,27,FALSE))</f>
        <v xml:space="preserve"> </v>
      </c>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c r="IW250"/>
      <c r="IX250"/>
      <c r="IY250"/>
    </row>
    <row r="251" spans="1:259" ht="48" customHeight="1" x14ac:dyDescent="0.2">
      <c r="A251" s="12" t="s">
        <v>309</v>
      </c>
      <c r="B251" s="25" t="str">
        <f>VLOOKUP(A251,'HECVAT - Full | Vendor Response'!A$26:B$283,2,FALSE)</f>
        <v>If the application is institution-hosted, can all service level and administrative account passwords be changed by the institution?</v>
      </c>
      <c r="C251" s="31" t="str">
        <f>IF(LEN(VLOOKUP($A251,Questions!$B:$AA,20,FALSE))=0,"",VLOOKUP($A251,Questions!$B:$AA,20,FALSE))</f>
        <v xml:space="preserve"> </v>
      </c>
      <c r="D251" s="31" t="str">
        <f>IF(LEN(VLOOKUP($A251,Questions!$B:$AA,21,FALSE))=0,"",VLOOKUP($A251,Questions!$B:$AA,21,FALSE))</f>
        <v xml:space="preserve"> </v>
      </c>
      <c r="E251" s="31" t="str">
        <f>IF(LEN(VLOOKUP($A251,Questions!$B:$AA,22,FALSE))=0,"",VLOOKUP($A251,Questions!$B:$AA,22,FALSE))</f>
        <v xml:space="preserve"> </v>
      </c>
      <c r="F251" s="31" t="str">
        <f>IF(LEN(VLOOKUP($A251,Questions!$B:$AA,23,FALSE))=0,"",VLOOKUP($A251,Questions!$B:$AA,23,FALSE))</f>
        <v xml:space="preserve"> </v>
      </c>
      <c r="G251" s="31" t="str">
        <f>IF(LEN(VLOOKUP($A251,Questions!$B:$AA,24,FALSE))=0,"",VLOOKUP($A251,Questions!$B:$AA,24,FALSE))</f>
        <v xml:space="preserve"> </v>
      </c>
      <c r="H251" s="31" t="str">
        <f>IF(LEN(VLOOKUP($A251,Questions!$B:$AA,25,FALSE))=0,"",VLOOKUP($A251,Questions!$B:$AA,25,FALSE))</f>
        <v xml:space="preserve"> </v>
      </c>
      <c r="I251" s="31" t="str">
        <f>IF(LEN(VLOOKUP($A251,Questions!$B:$AA,26,FALSE))=0,"",VLOOKUP($A251,Questions!$B:$AA,26,FALSE))</f>
        <v xml:space="preserve"> </v>
      </c>
      <c r="J251" s="31" t="str">
        <f>IF(LEN(VLOOKUP($A251,Questions!$B:$AB,27,FALSE))=0,"",VLOOKUP($A251,Questions!$B:$AB,27,FALSE))</f>
        <v xml:space="preserve"> </v>
      </c>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c r="IW251"/>
      <c r="IX251"/>
      <c r="IY251"/>
    </row>
    <row r="252" spans="1:259" ht="48" customHeight="1" x14ac:dyDescent="0.2">
      <c r="A252" s="12" t="s">
        <v>310</v>
      </c>
      <c r="B252" s="25" t="str">
        <f>VLOOKUP(A252,'HECVAT - Full | Vendor Response'!A$26:B$283,2,FALSE)</f>
        <v>Does your application provide the ability to define user access levels?</v>
      </c>
      <c r="C252" s="31" t="str">
        <f>IF(LEN(VLOOKUP($A252,Questions!$B:$AA,20,FALSE))=0,"",VLOOKUP($A252,Questions!$B:$AA,20,FALSE))</f>
        <v xml:space="preserve"> </v>
      </c>
      <c r="D252" s="31" t="str">
        <f>IF(LEN(VLOOKUP($A252,Questions!$B:$AA,21,FALSE))=0,"",VLOOKUP($A252,Questions!$B:$AA,21,FALSE))</f>
        <v xml:space="preserve"> </v>
      </c>
      <c r="E252" s="31" t="str">
        <f>IF(LEN(VLOOKUP($A252,Questions!$B:$AA,22,FALSE))=0,"",VLOOKUP($A252,Questions!$B:$AA,22,FALSE))</f>
        <v xml:space="preserve"> </v>
      </c>
      <c r="F252" s="31" t="str">
        <f>IF(LEN(VLOOKUP($A252,Questions!$B:$AA,23,FALSE))=0,"",VLOOKUP($A252,Questions!$B:$AA,23,FALSE))</f>
        <v xml:space="preserve"> </v>
      </c>
      <c r="G252" s="31" t="str">
        <f>IF(LEN(VLOOKUP($A252,Questions!$B:$AA,24,FALSE))=0,"",VLOOKUP($A252,Questions!$B:$AA,24,FALSE))</f>
        <v xml:space="preserve"> </v>
      </c>
      <c r="H252" s="31" t="str">
        <f>IF(LEN(VLOOKUP($A252,Questions!$B:$AA,25,FALSE))=0,"",VLOOKUP($A252,Questions!$B:$AA,25,FALSE))</f>
        <v xml:space="preserve"> </v>
      </c>
      <c r="I252" s="31" t="str">
        <f>IF(LEN(VLOOKUP($A252,Questions!$B:$AA,26,FALSE))=0,"",VLOOKUP($A252,Questions!$B:$AA,26,FALSE))</f>
        <v xml:space="preserve"> </v>
      </c>
      <c r="J252" s="31" t="str">
        <f>IF(LEN(VLOOKUP($A252,Questions!$B:$AB,27,FALSE))=0,"",VLOOKUP($A252,Questions!$B:$AB,27,FALSE))</f>
        <v xml:space="preserve"> </v>
      </c>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c r="IW252"/>
      <c r="IX252"/>
      <c r="IY252"/>
    </row>
    <row r="253" spans="1:259" ht="48" customHeight="1" x14ac:dyDescent="0.2">
      <c r="A253" s="12" t="s">
        <v>311</v>
      </c>
      <c r="B253" s="25" t="str">
        <f>VLOOKUP(A253,'HECVAT - Full | Vendor Response'!A$26:B$283,2,FALSE)</f>
        <v>Does your application support varying levels of access to administrative tasks defined individually per user?</v>
      </c>
      <c r="C253" s="31" t="str">
        <f>IF(LEN(VLOOKUP($A253,Questions!$B:$AA,20,FALSE))=0,"",VLOOKUP($A253,Questions!$B:$AA,20,FALSE))</f>
        <v xml:space="preserve"> </v>
      </c>
      <c r="D253" s="31" t="str">
        <f>IF(LEN(VLOOKUP($A253,Questions!$B:$AA,21,FALSE))=0,"",VLOOKUP($A253,Questions!$B:$AA,21,FALSE))</f>
        <v xml:space="preserve"> </v>
      </c>
      <c r="E253" s="32" t="str">
        <f>IF(LEN(VLOOKUP($A253,Questions!$B:$AA,22,FALSE))=0,"",VLOOKUP($A253,Questions!$B:$AA,22,FALSE))</f>
        <v xml:space="preserve"> </v>
      </c>
      <c r="F253" s="31" t="str">
        <f>IF(LEN(VLOOKUP($A253,Questions!$B:$AA,23,FALSE))=0,"",VLOOKUP($A253,Questions!$B:$AA,23,FALSE))</f>
        <v xml:space="preserve"> </v>
      </c>
      <c r="G253" s="32" t="str">
        <f>IF(LEN(VLOOKUP($A253,Questions!$B:$AA,24,FALSE))=0,"",VLOOKUP($A253,Questions!$B:$AA,24,FALSE))</f>
        <v xml:space="preserve"> </v>
      </c>
      <c r="H253" s="32" t="str">
        <f>IF(LEN(VLOOKUP($A253,Questions!$B:$AA,25,FALSE))=0,"",VLOOKUP($A253,Questions!$B:$AA,25,FALSE))</f>
        <v xml:space="preserve"> </v>
      </c>
      <c r="I253" s="31" t="str">
        <f>IF(LEN(VLOOKUP($A253,Questions!$B:$AA,26,FALSE))=0,"",VLOOKUP($A253,Questions!$B:$AA,26,FALSE))</f>
        <v xml:space="preserve"> </v>
      </c>
      <c r="J253" s="31" t="str">
        <f>IF(LEN(VLOOKUP($A253,Questions!$B:$AB,27,FALSE))=0,"",VLOOKUP($A253,Questions!$B:$AB,27,FALSE))</f>
        <v xml:space="preserve"> </v>
      </c>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c r="IW253"/>
      <c r="IX253"/>
      <c r="IY253"/>
    </row>
    <row r="254" spans="1:259" ht="64.25" customHeight="1" x14ac:dyDescent="0.2">
      <c r="A254" s="12" t="s">
        <v>312</v>
      </c>
      <c r="B254" s="25" t="str">
        <f>VLOOKUP(A254,'HECVAT - Full | Vendor Response'!A$26:B$283,2,FALSE)</f>
        <v>Does your application support varying levels of access to records based on user ID?</v>
      </c>
      <c r="C254" s="31" t="str">
        <f>IF(LEN(VLOOKUP($A254,Questions!$B:$AA,20,FALSE))=0,"",VLOOKUP($A254,Questions!$B:$AA,20,FALSE))</f>
        <v xml:space="preserve"> </v>
      </c>
      <c r="D254" s="31" t="str">
        <f>IF(LEN(VLOOKUP($A254,Questions!$B:$AA,21,FALSE))=0,"",VLOOKUP($A254,Questions!$B:$AA,21,FALSE))</f>
        <v xml:space="preserve"> </v>
      </c>
      <c r="E254" s="32" t="str">
        <f>IF(LEN(VLOOKUP($A254,Questions!$B:$AA,22,FALSE))=0,"",VLOOKUP($A254,Questions!$B:$AA,22,FALSE))</f>
        <v xml:space="preserve"> </v>
      </c>
      <c r="F254" s="31" t="str">
        <f>IF(LEN(VLOOKUP($A254,Questions!$B:$AA,23,FALSE))=0,"",VLOOKUP($A254,Questions!$B:$AA,23,FALSE))</f>
        <v xml:space="preserve"> </v>
      </c>
      <c r="G254" s="31" t="str">
        <f>IF(LEN(VLOOKUP($A254,Questions!$B:$AA,24,FALSE))=0,"",VLOOKUP($A254,Questions!$B:$AA,24,FALSE))</f>
        <v xml:space="preserve"> </v>
      </c>
      <c r="H254" s="32" t="str">
        <f>IF(LEN(VLOOKUP($A254,Questions!$B:$AA,25,FALSE))=0,"",VLOOKUP($A254,Questions!$B:$AA,25,FALSE))</f>
        <v xml:space="preserve"> </v>
      </c>
      <c r="I254" s="31" t="str">
        <f>IF(LEN(VLOOKUP($A254,Questions!$B:$AA,26,FALSE))=0,"",VLOOKUP($A254,Questions!$B:$AA,26,FALSE))</f>
        <v xml:space="preserve"> </v>
      </c>
      <c r="J254" s="31" t="str">
        <f>IF(LEN(VLOOKUP($A254,Questions!$B:$AB,27,FALSE))=0,"",VLOOKUP($A254,Questions!$B:$AB,27,FALSE))</f>
        <v xml:space="preserve"> </v>
      </c>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c r="IW254"/>
      <c r="IX254"/>
      <c r="IY254"/>
    </row>
    <row r="255" spans="1:259" ht="64.25" customHeight="1" x14ac:dyDescent="0.2">
      <c r="A255" s="12" t="s">
        <v>313</v>
      </c>
      <c r="B255" s="25" t="str">
        <f>VLOOKUP(A255,'HECVAT - Full | Vendor Response'!A$26:B$283,2,FALSE)</f>
        <v>Is there a limit to the number of groups a user can be assigned?</v>
      </c>
      <c r="C255" s="31" t="str">
        <f>IF(LEN(VLOOKUP($A255,Questions!$B:$AA,20,FALSE))=0,"",VLOOKUP($A255,Questions!$B:$AA,20,FALSE))</f>
        <v xml:space="preserve"> </v>
      </c>
      <c r="D255" s="31" t="str">
        <f>IF(LEN(VLOOKUP($A255,Questions!$B:$AA,21,FALSE))=0,"",VLOOKUP($A255,Questions!$B:$AA,21,FALSE))</f>
        <v xml:space="preserve"> </v>
      </c>
      <c r="E255" s="31" t="str">
        <f>IF(LEN(VLOOKUP($A255,Questions!$B:$AA,22,FALSE))=0,"",VLOOKUP($A255,Questions!$B:$AA,22,FALSE))</f>
        <v xml:space="preserve"> </v>
      </c>
      <c r="F255" s="31" t="str">
        <f>IF(LEN(VLOOKUP($A255,Questions!$B:$AA,23,FALSE))=0,"",VLOOKUP($A255,Questions!$B:$AA,23,FALSE))</f>
        <v xml:space="preserve"> </v>
      </c>
      <c r="G255" s="31" t="str">
        <f>IF(LEN(VLOOKUP($A255,Questions!$B:$AA,24,FALSE))=0,"",VLOOKUP($A255,Questions!$B:$AA,24,FALSE))</f>
        <v xml:space="preserve"> </v>
      </c>
      <c r="H255" s="32" t="str">
        <f>IF(LEN(VLOOKUP($A255,Questions!$B:$AA,25,FALSE))=0,"",VLOOKUP($A255,Questions!$B:$AA,25,FALSE))</f>
        <v xml:space="preserve"> </v>
      </c>
      <c r="I255" s="31" t="str">
        <f>IF(LEN(VLOOKUP($A255,Questions!$B:$AA,26,FALSE))=0,"",VLOOKUP($A255,Questions!$B:$AA,26,FALSE))</f>
        <v xml:space="preserve"> </v>
      </c>
      <c r="J255" s="31" t="str">
        <f>IF(LEN(VLOOKUP($A255,Questions!$B:$AB,27,FALSE))=0,"",VLOOKUP($A255,Questions!$B:$AB,27,FALSE))</f>
        <v xml:space="preserve"> </v>
      </c>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c r="IW255"/>
      <c r="IX255"/>
      <c r="IY255"/>
    </row>
    <row r="256" spans="1:259" ht="64.25" customHeight="1" x14ac:dyDescent="0.2">
      <c r="A256" s="12" t="s">
        <v>314</v>
      </c>
      <c r="B256" s="25" t="str">
        <f>VLOOKUP(A256,'HECVAT - Full | Vendor Response'!A$26:B$283,2,FALSE)</f>
        <v>Do accounts used for vendor supplied remote support abide by the same authentication policies and access logging as the rest of the system?</v>
      </c>
      <c r="C256" s="31" t="str">
        <f>IF(LEN(VLOOKUP($A256,Questions!$B:$AA,20,FALSE))=0,"",VLOOKUP($A256,Questions!$B:$AA,20,FALSE))</f>
        <v xml:space="preserve"> </v>
      </c>
      <c r="D256" s="31" t="str">
        <f>IF(LEN(VLOOKUP($A256,Questions!$B:$AA,21,FALSE))=0,"",VLOOKUP($A256,Questions!$B:$AA,21,FALSE))</f>
        <v xml:space="preserve"> </v>
      </c>
      <c r="E256" s="31" t="str">
        <f>IF(LEN(VLOOKUP($A256,Questions!$B:$AA,22,FALSE))=0,"",VLOOKUP($A256,Questions!$B:$AA,22,FALSE))</f>
        <v xml:space="preserve"> </v>
      </c>
      <c r="F256" s="31" t="str">
        <f>IF(LEN(VLOOKUP($A256,Questions!$B:$AA,23,FALSE))=0,"",VLOOKUP($A256,Questions!$B:$AA,23,FALSE))</f>
        <v xml:space="preserve"> </v>
      </c>
      <c r="G256" s="31" t="str">
        <f>IF(LEN(VLOOKUP($A256,Questions!$B:$AA,24,FALSE))=0,"",VLOOKUP($A256,Questions!$B:$AA,24,FALSE))</f>
        <v xml:space="preserve"> </v>
      </c>
      <c r="H256" s="32" t="str">
        <f>IF(LEN(VLOOKUP($A256,Questions!$B:$AA,25,FALSE))=0,"",VLOOKUP($A256,Questions!$B:$AA,25,FALSE))</f>
        <v xml:space="preserve"> </v>
      </c>
      <c r="I256" s="31" t="str">
        <f>IF(LEN(VLOOKUP($A256,Questions!$B:$AA,26,FALSE))=0,"",VLOOKUP($A256,Questions!$B:$AA,26,FALSE))</f>
        <v xml:space="preserve"> </v>
      </c>
      <c r="J256" s="31" t="str">
        <f>IF(LEN(VLOOKUP($A256,Questions!$B:$AB,27,FALSE))=0,"",VLOOKUP($A256,Questions!$B:$AB,27,FALSE))</f>
        <v xml:space="preserve"> </v>
      </c>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c r="IW256"/>
      <c r="IX256"/>
      <c r="IY256"/>
    </row>
    <row r="257" spans="1:259" ht="47" customHeight="1" x14ac:dyDescent="0.2">
      <c r="A257" s="12" t="s">
        <v>315</v>
      </c>
      <c r="B257" s="25" t="str">
        <f>VLOOKUP(A257,'HECVAT - Full | Vendor Response'!A$26:B$283,2,FALSE)</f>
        <v xml:space="preserve">Does the application log record access including specific user, date/time of access, and originating IP or device? </v>
      </c>
      <c r="C257" s="31" t="str">
        <f>IF(LEN(VLOOKUP($A257,Questions!$B:$AA,20,FALSE))=0,"",VLOOKUP($A257,Questions!$B:$AA,20,FALSE))</f>
        <v xml:space="preserve"> </v>
      </c>
      <c r="D257" s="31" t="str">
        <f>IF(LEN(VLOOKUP($A257,Questions!$B:$AA,21,FALSE))=0,"",VLOOKUP($A257,Questions!$B:$AA,21,FALSE))</f>
        <v xml:space="preserve"> </v>
      </c>
      <c r="E257" s="31" t="str">
        <f>IF(LEN(VLOOKUP($A257,Questions!$B:$AA,22,FALSE))=0,"",VLOOKUP($A257,Questions!$B:$AA,22,FALSE))</f>
        <v xml:space="preserve"> </v>
      </c>
      <c r="F257" s="31" t="str">
        <f>IF(LEN(VLOOKUP($A257,Questions!$B:$AA,23,FALSE))=0,"",VLOOKUP($A257,Questions!$B:$AA,23,FALSE))</f>
        <v xml:space="preserve"> </v>
      </c>
      <c r="G257" s="32" t="str">
        <f>IF(LEN(VLOOKUP($A257,Questions!$B:$AA,24,FALSE))=0,"",VLOOKUP($A257,Questions!$B:$AA,24,FALSE))</f>
        <v xml:space="preserve"> </v>
      </c>
      <c r="H257" s="32" t="str">
        <f>IF(LEN(VLOOKUP($A257,Questions!$B:$AA,25,FALSE))=0,"",VLOOKUP($A257,Questions!$B:$AA,25,FALSE))</f>
        <v xml:space="preserve"> </v>
      </c>
      <c r="I257" s="32" t="str">
        <f>IF(LEN(VLOOKUP($A257,Questions!$B:$AA,26,FALSE))=0,"",VLOOKUP($A257,Questions!$B:$AA,26,FALSE))</f>
        <v xml:space="preserve"> </v>
      </c>
      <c r="J257" s="32" t="str">
        <f>IF(LEN(VLOOKUP($A257,Questions!$B:$AB,27,FALSE))=0,"",VLOOKUP($A257,Questions!$B:$AB,27,FALSE))</f>
        <v xml:space="preserve"> </v>
      </c>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c r="IW257"/>
      <c r="IX257"/>
      <c r="IY257"/>
    </row>
    <row r="258" spans="1:259" ht="47" customHeight="1" x14ac:dyDescent="0.2">
      <c r="A258" s="12" t="s">
        <v>316</v>
      </c>
      <c r="B258" s="25" t="str">
        <f>VLOOKUP(A258,'HECVAT - Full | Vendor Response'!A$26:B$283,2,FALSE)</f>
        <v>Does the application log administrative activity, such user account access changes and password changes, including specific user, date/time of changes, and originating IP or device?</v>
      </c>
      <c r="C258" s="31" t="str">
        <f>IF(LEN(VLOOKUP($A258,Questions!$B:$AA,20,FALSE))=0,"",VLOOKUP($A258,Questions!$B:$AA,20,FALSE))</f>
        <v xml:space="preserve"> </v>
      </c>
      <c r="D258" s="31" t="str">
        <f>IF(LEN(VLOOKUP($A258,Questions!$B:$AA,21,FALSE))=0,"",VLOOKUP($A258,Questions!$B:$AA,21,FALSE))</f>
        <v xml:space="preserve"> </v>
      </c>
      <c r="E258" s="32" t="str">
        <f>IF(LEN(VLOOKUP($A258,Questions!$B:$AA,22,FALSE))=0,"",VLOOKUP($A258,Questions!$B:$AA,22,FALSE))</f>
        <v xml:space="preserve"> </v>
      </c>
      <c r="F258" s="31" t="str">
        <f>IF(LEN(VLOOKUP($A258,Questions!$B:$AA,23,FALSE))=0,"",VLOOKUP($A258,Questions!$B:$AA,23,FALSE))</f>
        <v xml:space="preserve"> </v>
      </c>
      <c r="G258" s="31" t="str">
        <f>IF(LEN(VLOOKUP($A258,Questions!$B:$AA,24,FALSE))=0,"",VLOOKUP($A258,Questions!$B:$AA,24,FALSE))</f>
        <v xml:space="preserve"> </v>
      </c>
      <c r="H258" s="31" t="str">
        <f>IF(LEN(VLOOKUP($A258,Questions!$B:$AA,25,FALSE))=0,"",VLOOKUP($A258,Questions!$B:$AA,25,FALSE))</f>
        <v xml:space="preserve"> </v>
      </c>
      <c r="I258" s="31" t="str">
        <f>IF(LEN(VLOOKUP($A258,Questions!$B:$AA,26,FALSE))=0,"",VLOOKUP($A258,Questions!$B:$AA,26,FALSE))</f>
        <v xml:space="preserve"> </v>
      </c>
      <c r="J258" s="31" t="str">
        <f>IF(LEN(VLOOKUP($A258,Questions!$B:$AB,27,FALSE))=0,"",VLOOKUP($A258,Questions!$B:$AB,27,FALSE))</f>
        <v xml:space="preserve"> </v>
      </c>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c r="IW258"/>
      <c r="IX258"/>
      <c r="IY258"/>
    </row>
    <row r="259" spans="1:259" ht="48" customHeight="1" x14ac:dyDescent="0.2">
      <c r="A259" s="12" t="s">
        <v>317</v>
      </c>
      <c r="B259" s="25" t="str">
        <f>VLOOKUP(A259,'HECVAT - Full | Vendor Response'!A$26:B$283,2,FALSE)</f>
        <v>How long does the application keep access/change logs?</v>
      </c>
      <c r="C259" s="31" t="str">
        <f>IF(LEN(VLOOKUP($A259,Questions!$B:$AA,20,FALSE))=0,"",VLOOKUP($A259,Questions!$B:$AA,20,FALSE))</f>
        <v xml:space="preserve"> </v>
      </c>
      <c r="D259" s="31" t="str">
        <f>IF(LEN(VLOOKUP($A259,Questions!$B:$AA,21,FALSE))=0,"",VLOOKUP($A259,Questions!$B:$AA,21,FALSE))</f>
        <v xml:space="preserve"> </v>
      </c>
      <c r="E259" s="31" t="str">
        <f>IF(LEN(VLOOKUP($A259,Questions!$B:$AA,22,FALSE))=0,"",VLOOKUP($A259,Questions!$B:$AA,22,FALSE))</f>
        <v xml:space="preserve"> </v>
      </c>
      <c r="F259" s="31" t="str">
        <f>IF(LEN(VLOOKUP($A259,Questions!$B:$AA,23,FALSE))=0,"",VLOOKUP($A259,Questions!$B:$AA,23,FALSE))</f>
        <v xml:space="preserve"> </v>
      </c>
      <c r="G259" s="31" t="str">
        <f>IF(LEN(VLOOKUP($A259,Questions!$B:$AA,24,FALSE))=0,"",VLOOKUP($A259,Questions!$B:$AA,24,FALSE))</f>
        <v xml:space="preserve"> </v>
      </c>
      <c r="H259" s="31" t="str">
        <f>IF(LEN(VLOOKUP($A259,Questions!$B:$AA,25,FALSE))=0,"",VLOOKUP($A259,Questions!$B:$AA,25,FALSE))</f>
        <v xml:space="preserve"> </v>
      </c>
      <c r="I259" s="31" t="str">
        <f>IF(LEN(VLOOKUP($A259,Questions!$B:$AA,26,FALSE))=0,"",VLOOKUP($A259,Questions!$B:$AA,26,FALSE))</f>
        <v xml:space="preserve"> </v>
      </c>
      <c r="J259" s="31" t="str">
        <f>IF(LEN(VLOOKUP($A259,Questions!$B:$AB,27,FALSE))=0,"",VLOOKUP($A259,Questions!$B:$AB,27,FALSE))</f>
        <v xml:space="preserve"> </v>
      </c>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c r="IW259"/>
      <c r="IX259"/>
      <c r="IY259"/>
    </row>
    <row r="260" spans="1:259" ht="65" customHeight="1" x14ac:dyDescent="0.2">
      <c r="A260" s="12" t="s">
        <v>318</v>
      </c>
      <c r="B260" s="25" t="str">
        <f>VLOOKUP(A260,'HECVAT - Full | Vendor Response'!A$26:B$283,2,FALSE)</f>
        <v xml:space="preserve">Can the application logs be archived? </v>
      </c>
      <c r="C260" s="31" t="str">
        <f>IF(LEN(VLOOKUP($A260,Questions!$B:$AA,20,FALSE))=0,"",VLOOKUP($A260,Questions!$B:$AA,20,FALSE))</f>
        <v xml:space="preserve"> </v>
      </c>
      <c r="D260" s="31" t="str">
        <f>IF(LEN(VLOOKUP($A260,Questions!$B:$AA,21,FALSE))=0,"",VLOOKUP($A260,Questions!$B:$AA,21,FALSE))</f>
        <v xml:space="preserve"> </v>
      </c>
      <c r="E260" s="31" t="str">
        <f>IF(LEN(VLOOKUP($A260,Questions!$B:$AA,22,FALSE))=0,"",VLOOKUP($A260,Questions!$B:$AA,22,FALSE))</f>
        <v xml:space="preserve"> </v>
      </c>
      <c r="F260" s="31" t="str">
        <f>IF(LEN(VLOOKUP($A260,Questions!$B:$AA,23,FALSE))=0,"",VLOOKUP($A260,Questions!$B:$AA,23,FALSE))</f>
        <v xml:space="preserve"> </v>
      </c>
      <c r="G260" s="32" t="str">
        <f>IF(LEN(VLOOKUP($A260,Questions!$B:$AA,24,FALSE))=0,"",VLOOKUP($A260,Questions!$B:$AA,24,FALSE))</f>
        <v xml:space="preserve"> </v>
      </c>
      <c r="H260" s="32" t="str">
        <f>IF(LEN(VLOOKUP($A260,Questions!$B:$AA,25,FALSE))=0,"",VLOOKUP($A260,Questions!$B:$AA,25,FALSE))</f>
        <v xml:space="preserve"> </v>
      </c>
      <c r="I260" s="31" t="str">
        <f>IF(LEN(VLOOKUP($A260,Questions!$B:$AA,26,FALSE))=0,"",VLOOKUP($A260,Questions!$B:$AA,26,FALSE))</f>
        <v xml:space="preserve"> </v>
      </c>
      <c r="J260" s="31" t="str">
        <f>IF(LEN(VLOOKUP($A260,Questions!$B:$AB,27,FALSE))=0,"",VLOOKUP($A260,Questions!$B:$AB,27,FALSE))</f>
        <v xml:space="preserve"> </v>
      </c>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c r="IW260"/>
      <c r="IX260"/>
      <c r="IY260"/>
    </row>
    <row r="261" spans="1:259" ht="36" customHeight="1" x14ac:dyDescent="0.2">
      <c r="A261" s="12" t="s">
        <v>319</v>
      </c>
      <c r="B261" s="25" t="str">
        <f>VLOOKUP(A261,'HECVAT - Full | Vendor Response'!A$26:B$283,2,FALSE)</f>
        <v xml:space="preserve">Can the application logs be saved externally? </v>
      </c>
      <c r="C261" s="31" t="str">
        <f>IF(LEN(VLOOKUP($A261,Questions!$B:$AA,20,FALSE))=0,"",VLOOKUP($A261,Questions!$B:$AA,20,FALSE))</f>
        <v xml:space="preserve"> </v>
      </c>
      <c r="D261" s="31" t="str">
        <f>IF(LEN(VLOOKUP($A261,Questions!$B:$AA,21,FALSE))=0,"",VLOOKUP($A261,Questions!$B:$AA,21,FALSE))</f>
        <v xml:space="preserve"> </v>
      </c>
      <c r="E261" s="31" t="str">
        <f>IF(LEN(VLOOKUP($A261,Questions!$B:$AA,22,FALSE))=0,"",VLOOKUP($A261,Questions!$B:$AA,22,FALSE))</f>
        <v xml:space="preserve"> </v>
      </c>
      <c r="F261" s="31" t="str">
        <f>IF(LEN(VLOOKUP($A261,Questions!$B:$AA,23,FALSE))=0,"",VLOOKUP($A261,Questions!$B:$AA,23,FALSE))</f>
        <v xml:space="preserve"> </v>
      </c>
      <c r="G261" s="32" t="str">
        <f>IF(LEN(VLOOKUP($A261,Questions!$B:$AA,24,FALSE))=0,"",VLOOKUP($A261,Questions!$B:$AA,24,FALSE))</f>
        <v xml:space="preserve"> </v>
      </c>
      <c r="H261" s="32" t="str">
        <f>IF(LEN(VLOOKUP($A261,Questions!$B:$AA,25,FALSE))=0,"",VLOOKUP($A261,Questions!$B:$AA,25,FALSE))</f>
        <v xml:space="preserve"> </v>
      </c>
      <c r="I261" s="31" t="str">
        <f>IF(LEN(VLOOKUP($A261,Questions!$B:$AA,26,FALSE))=0,"",VLOOKUP($A261,Questions!$B:$AA,26,FALSE))</f>
        <v xml:space="preserve"> </v>
      </c>
      <c r="J261" s="31" t="str">
        <f>IF(LEN(VLOOKUP($A261,Questions!$B:$AB,27,FALSE))=0,"",VLOOKUP($A261,Questions!$B:$AB,27,FALSE))</f>
        <v xml:space="preserve"> </v>
      </c>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c r="IW261"/>
      <c r="IX261"/>
      <c r="IY261"/>
    </row>
    <row r="262" spans="1:259" ht="36" customHeight="1" x14ac:dyDescent="0.2">
      <c r="A262" s="12" t="s">
        <v>320</v>
      </c>
      <c r="B262" s="25" t="str">
        <f>VLOOKUP(A262,'HECVAT - Full | Vendor Response'!A$26:B$283,2,FALSE)</f>
        <v>Does your data backup and retention policies and practices meet HIPAA requirements?</v>
      </c>
      <c r="C262" s="31" t="str">
        <f>IF(LEN(VLOOKUP($A262,Questions!$B:$AA,20,FALSE))=0,"",VLOOKUP($A262,Questions!$B:$AA,20,FALSE))</f>
        <v xml:space="preserve"> </v>
      </c>
      <c r="D262" s="31" t="str">
        <f>IF(LEN(VLOOKUP($A262,Questions!$B:$AA,21,FALSE))=0,"",VLOOKUP($A262,Questions!$B:$AA,21,FALSE))</f>
        <v xml:space="preserve"> </v>
      </c>
      <c r="E262" s="31" t="str">
        <f>IF(LEN(VLOOKUP($A262,Questions!$B:$AA,22,FALSE))=0,"",VLOOKUP($A262,Questions!$B:$AA,22,FALSE))</f>
        <v xml:space="preserve"> </v>
      </c>
      <c r="F262" s="31" t="str">
        <f>IF(LEN(VLOOKUP($A262,Questions!$B:$AA,23,FALSE))=0,"",VLOOKUP($A262,Questions!$B:$AA,23,FALSE))</f>
        <v xml:space="preserve"> </v>
      </c>
      <c r="G262" s="32" t="str">
        <f>IF(LEN(VLOOKUP($A262,Questions!$B:$AA,24,FALSE))=0,"",VLOOKUP($A262,Questions!$B:$AA,24,FALSE))</f>
        <v xml:space="preserve"> </v>
      </c>
      <c r="H262" s="32" t="str">
        <f>IF(LEN(VLOOKUP($A262,Questions!$B:$AA,25,FALSE))=0,"",VLOOKUP($A262,Questions!$B:$AA,25,FALSE))</f>
        <v xml:space="preserve"> </v>
      </c>
      <c r="I262" s="31" t="str">
        <f>IF(LEN(VLOOKUP($A262,Questions!$B:$AA,26,FALSE))=0,"",VLOOKUP($A262,Questions!$B:$AA,26,FALSE))</f>
        <v xml:space="preserve"> </v>
      </c>
      <c r="J262" s="31" t="str">
        <f>IF(LEN(VLOOKUP($A262,Questions!$B:$AB,27,FALSE))=0,"",VLOOKUP($A262,Questions!$B:$AB,27,FALSE))</f>
        <v xml:space="preserve"> </v>
      </c>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c r="IW262"/>
      <c r="IX262"/>
      <c r="IY262"/>
    </row>
    <row r="263" spans="1:259" ht="36" customHeight="1" x14ac:dyDescent="0.2">
      <c r="A263" s="12" t="s">
        <v>321</v>
      </c>
      <c r="B263" s="25" t="str">
        <f>VLOOKUP(A263,'HECVAT - Full | Vendor Response'!A$26:B$283,2,FALSE)</f>
        <v>Do you have a disaster recovery plan and emergency mode operation plan?</v>
      </c>
      <c r="C263" s="31" t="str">
        <f>IF(LEN(VLOOKUP($A263,Questions!$B:$AA,20,FALSE))=0,"",VLOOKUP($A263,Questions!$B:$AA,20,FALSE))</f>
        <v xml:space="preserve"> </v>
      </c>
      <c r="D263" s="31" t="str">
        <f>IF(LEN(VLOOKUP($A263,Questions!$B:$AA,21,FALSE))=0,"",VLOOKUP($A263,Questions!$B:$AA,21,FALSE))</f>
        <v xml:space="preserve"> </v>
      </c>
      <c r="E263" s="31" t="str">
        <f>IF(LEN(VLOOKUP($A263,Questions!$B:$AA,22,FALSE))=0,"",VLOOKUP($A263,Questions!$B:$AA,22,FALSE))</f>
        <v xml:space="preserve"> </v>
      </c>
      <c r="F263" s="31" t="str">
        <f>IF(LEN(VLOOKUP($A263,Questions!$B:$AA,23,FALSE))=0,"",VLOOKUP($A263,Questions!$B:$AA,23,FALSE))</f>
        <v xml:space="preserve"> </v>
      </c>
      <c r="G263" s="32" t="str">
        <f>IF(LEN(VLOOKUP($A263,Questions!$B:$AA,24,FALSE))=0,"",VLOOKUP($A263,Questions!$B:$AA,24,FALSE))</f>
        <v xml:space="preserve"> </v>
      </c>
      <c r="H263" s="32" t="str">
        <f>IF(LEN(VLOOKUP($A263,Questions!$B:$AA,25,FALSE))=0,"",VLOOKUP($A263,Questions!$B:$AA,25,FALSE))</f>
        <v xml:space="preserve"> </v>
      </c>
      <c r="I263" s="31" t="str">
        <f>IF(LEN(VLOOKUP($A263,Questions!$B:$AA,26,FALSE))=0,"",VLOOKUP($A263,Questions!$B:$AA,26,FALSE))</f>
        <v xml:space="preserve"> </v>
      </c>
      <c r="J263" s="31" t="str">
        <f>IF(LEN(VLOOKUP($A263,Questions!$B:$AB,27,FALSE))=0,"",VLOOKUP($A263,Questions!$B:$AB,27,FALSE))</f>
        <v xml:space="preserve"> </v>
      </c>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c r="IW263"/>
      <c r="IX263"/>
      <c r="IY263"/>
    </row>
    <row r="264" spans="1:259" ht="48" customHeight="1" x14ac:dyDescent="0.2">
      <c r="A264" s="12" t="s">
        <v>322</v>
      </c>
      <c r="B264" s="25" t="str">
        <f>VLOOKUP(A264,'HECVAT - Full | Vendor Response'!A$26:B$283,2,FALSE)</f>
        <v>Have the policies/plans mentioned above been tested?</v>
      </c>
      <c r="C264" s="31" t="str">
        <f>IF(LEN(VLOOKUP($A264,Questions!$B:$AA,20,FALSE))=0,"",VLOOKUP($A264,Questions!$B:$AA,20,FALSE))</f>
        <v xml:space="preserve"> </v>
      </c>
      <c r="D264" s="31" t="str">
        <f>IF(LEN(VLOOKUP($A264,Questions!$B:$AA,21,FALSE))=0,"",VLOOKUP($A264,Questions!$B:$AA,21,FALSE))</f>
        <v xml:space="preserve"> </v>
      </c>
      <c r="E264" s="31" t="str">
        <f>IF(LEN(VLOOKUP($A264,Questions!$B:$AA,22,FALSE))=0,"",VLOOKUP($A264,Questions!$B:$AA,22,FALSE))</f>
        <v xml:space="preserve"> </v>
      </c>
      <c r="F264" s="31" t="str">
        <f>IF(LEN(VLOOKUP($A264,Questions!$B:$AA,23,FALSE))=0,"",VLOOKUP($A264,Questions!$B:$AA,23,FALSE))</f>
        <v xml:space="preserve"> </v>
      </c>
      <c r="G264" s="32" t="str">
        <f>IF(LEN(VLOOKUP($A264,Questions!$B:$AA,24,FALSE))=0,"",VLOOKUP($A264,Questions!$B:$AA,24,FALSE))</f>
        <v xml:space="preserve"> </v>
      </c>
      <c r="H264" s="32" t="str">
        <f>IF(LEN(VLOOKUP($A264,Questions!$B:$AA,25,FALSE))=0,"",VLOOKUP($A264,Questions!$B:$AA,25,FALSE))</f>
        <v xml:space="preserve"> </v>
      </c>
      <c r="I264" s="31" t="str">
        <f>IF(LEN(VLOOKUP($A264,Questions!$B:$AA,26,FALSE))=0,"",VLOOKUP($A264,Questions!$B:$AA,26,FALSE))</f>
        <v xml:space="preserve"> </v>
      </c>
      <c r="J264" s="31" t="str">
        <f>IF(LEN(VLOOKUP($A264,Questions!$B:$AB,27,FALSE))=0,"",VLOOKUP($A264,Questions!$B:$AB,27,FALSE))</f>
        <v xml:space="preserve"> </v>
      </c>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c r="IW264"/>
      <c r="IX264"/>
      <c r="IY264"/>
    </row>
    <row r="265" spans="1:259" ht="47" customHeight="1" x14ac:dyDescent="0.2">
      <c r="A265" s="12" t="s">
        <v>323</v>
      </c>
      <c r="B265" s="25" t="str">
        <f>VLOOKUP(A265,'HECVAT - Full | Vendor Response'!A$26:B$283,2,FALSE)</f>
        <v>Can you provide a HIPAA compliance attestation document?</v>
      </c>
      <c r="C265" s="31" t="str">
        <f>IF(LEN(VLOOKUP($A265,Questions!$B:$AA,20,FALSE))=0,"",VLOOKUP($A265,Questions!$B:$AA,20,FALSE))</f>
        <v xml:space="preserve"> </v>
      </c>
      <c r="D265" s="31" t="str">
        <f>IF(LEN(VLOOKUP($A265,Questions!$B:$AA,21,FALSE))=0,"",VLOOKUP($A265,Questions!$B:$AA,21,FALSE))</f>
        <v xml:space="preserve"> </v>
      </c>
      <c r="E265" s="31" t="str">
        <f>IF(LEN(VLOOKUP($A265,Questions!$B:$AA,22,FALSE))=0,"",VLOOKUP($A265,Questions!$B:$AA,22,FALSE))</f>
        <v xml:space="preserve"> </v>
      </c>
      <c r="F265" s="31" t="str">
        <f>IF(LEN(VLOOKUP($A265,Questions!$B:$AA,23,FALSE))=0,"",VLOOKUP($A265,Questions!$B:$AA,23,FALSE))</f>
        <v xml:space="preserve"> </v>
      </c>
      <c r="G265" s="31" t="str">
        <f>IF(LEN(VLOOKUP($A265,Questions!$B:$AA,24,FALSE))=0,"",VLOOKUP($A265,Questions!$B:$AA,24,FALSE))</f>
        <v xml:space="preserve"> </v>
      </c>
      <c r="H265" s="32" t="str">
        <f>IF(LEN(VLOOKUP($A265,Questions!$B:$AA,25,FALSE))=0,"",VLOOKUP($A265,Questions!$B:$AA,25,FALSE))</f>
        <v xml:space="preserve"> </v>
      </c>
      <c r="I265" s="31" t="str">
        <f>IF(LEN(VLOOKUP($A265,Questions!$B:$AA,26,FALSE))=0,"",VLOOKUP($A265,Questions!$B:$AA,26,FALSE))</f>
        <v xml:space="preserve"> </v>
      </c>
      <c r="J265" s="31" t="str">
        <f>IF(LEN(VLOOKUP($A265,Questions!$B:$AB,27,FALSE))=0,"",VLOOKUP($A265,Questions!$B:$AB,27,FALSE))</f>
        <v xml:space="preserve"> </v>
      </c>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c r="IW265"/>
      <c r="IX265"/>
      <c r="IY265"/>
    </row>
    <row r="266" spans="1:259" ht="36" customHeight="1" x14ac:dyDescent="0.2">
      <c r="A266" s="12" t="s">
        <v>324</v>
      </c>
      <c r="B266" s="25" t="str">
        <f>VLOOKUP(A266,'HECVAT - Full | Vendor Response'!A$26:B$283,2,FALSE)</f>
        <v>Are you willing to enter into a Business Associate Agreement (BAA)?</v>
      </c>
      <c r="C266" s="31" t="str">
        <f>IF(LEN(VLOOKUP($A266,Questions!$B:$AA,20,FALSE))=0,"",VLOOKUP($A266,Questions!$B:$AA,20,FALSE))</f>
        <v xml:space="preserve"> </v>
      </c>
      <c r="D266" s="31" t="str">
        <f>IF(LEN(VLOOKUP($A266,Questions!$B:$AA,21,FALSE))=0,"",VLOOKUP($A266,Questions!$B:$AA,21,FALSE))</f>
        <v xml:space="preserve"> </v>
      </c>
      <c r="E266" s="31" t="str">
        <f>IF(LEN(VLOOKUP($A266,Questions!$B:$AA,22,FALSE))=0,"",VLOOKUP($A266,Questions!$B:$AA,22,FALSE))</f>
        <v xml:space="preserve"> </v>
      </c>
      <c r="F266" s="31" t="str">
        <f>IF(LEN(VLOOKUP($A266,Questions!$B:$AA,23,FALSE))=0,"",VLOOKUP($A266,Questions!$B:$AA,23,FALSE))</f>
        <v xml:space="preserve"> </v>
      </c>
      <c r="G266" s="31" t="str">
        <f>IF(LEN(VLOOKUP($A266,Questions!$B:$AA,24,FALSE))=0,"",VLOOKUP($A266,Questions!$B:$AA,24,FALSE))</f>
        <v xml:space="preserve"> </v>
      </c>
      <c r="H266" s="32" t="str">
        <f>IF(LEN(VLOOKUP($A266,Questions!$B:$AA,25,FALSE))=0,"",VLOOKUP($A266,Questions!$B:$AA,25,FALSE))</f>
        <v xml:space="preserve"> </v>
      </c>
      <c r="I266" s="31" t="str">
        <f>IF(LEN(VLOOKUP($A266,Questions!$B:$AA,26,FALSE))=0,"",VLOOKUP($A266,Questions!$B:$AA,26,FALSE))</f>
        <v xml:space="preserve"> </v>
      </c>
      <c r="J266" s="31" t="str">
        <f>IF(LEN(VLOOKUP($A266,Questions!$B:$AB,27,FALSE))=0,"",VLOOKUP($A266,Questions!$B:$AB,27,FALSE))</f>
        <v xml:space="preserve"> </v>
      </c>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c r="IW266"/>
      <c r="IX266"/>
      <c r="IY266"/>
    </row>
    <row r="267" spans="1:259" ht="36" customHeight="1" x14ac:dyDescent="0.2">
      <c r="A267" s="12" t="s">
        <v>325</v>
      </c>
      <c r="B267" s="25" t="str">
        <f>VLOOKUP(A267,'HECVAT - Full | Vendor Response'!A$26:B$283,2,FALSE)</f>
        <v>Have you entered into a BAA with all subcontractors who may have access to protected health information (PHI)?</v>
      </c>
      <c r="C267" s="31" t="str">
        <f>IF(LEN(VLOOKUP($A267,Questions!$B:$AA,20,FALSE))=0,"",VLOOKUP($A267,Questions!$B:$AA,20,FALSE))</f>
        <v xml:space="preserve"> </v>
      </c>
      <c r="D267" s="31" t="str">
        <f>IF(LEN(VLOOKUP($A267,Questions!$B:$AA,21,FALSE))=0,"",VLOOKUP($A267,Questions!$B:$AA,21,FALSE))</f>
        <v xml:space="preserve"> </v>
      </c>
      <c r="E267" s="31" t="str">
        <f>IF(LEN(VLOOKUP($A267,Questions!$B:$AA,22,FALSE))=0,"",VLOOKUP($A267,Questions!$B:$AA,22,FALSE))</f>
        <v xml:space="preserve"> </v>
      </c>
      <c r="F267" s="31" t="str">
        <f>IF(LEN(VLOOKUP($A267,Questions!$B:$AA,23,FALSE))=0,"",VLOOKUP($A267,Questions!$B:$AA,23,FALSE))</f>
        <v xml:space="preserve"> </v>
      </c>
      <c r="G267" s="32" t="str">
        <f>IF(LEN(VLOOKUP($A267,Questions!$B:$AA,24,FALSE))=0,"",VLOOKUP($A267,Questions!$B:$AA,24,FALSE))</f>
        <v xml:space="preserve"> </v>
      </c>
      <c r="H267" s="32" t="str">
        <f>IF(LEN(VLOOKUP($A267,Questions!$B:$AA,25,FALSE))=0,"",VLOOKUP($A267,Questions!$B:$AA,25,FALSE))</f>
        <v xml:space="preserve"> </v>
      </c>
      <c r="I267" s="31" t="str">
        <f>IF(LEN(VLOOKUP($A267,Questions!$B:$AA,26,FALSE))=0,"",VLOOKUP($A267,Questions!$B:$AA,26,FALSE))</f>
        <v xml:space="preserve"> </v>
      </c>
      <c r="J267" s="31" t="str">
        <f>IF(LEN(VLOOKUP($A267,Questions!$B:$AB,27,FALSE))=0,"",VLOOKUP($A267,Questions!$B:$AB,27,FALSE))</f>
        <v xml:space="preserve"> </v>
      </c>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c r="IW267"/>
      <c r="IX267"/>
      <c r="IY267"/>
    </row>
    <row r="268" spans="1:259" ht="36" customHeight="1" x14ac:dyDescent="0.2">
      <c r="A268" s="288" t="str">
        <f>IF(OR($C$29="No",$C$30="Yes"),"PCI DSS - Optional based on QUALIFIER response.","PCI DSS")</f>
        <v>PCI DSS</v>
      </c>
      <c r="B268" s="288"/>
      <c r="C268" s="20" t="str">
        <f>C$22</f>
        <v>CIS Critical Security Controls v6.1</v>
      </c>
      <c r="D268" s="20" t="str">
        <f t="shared" ref="D268:J268" si="18">D$22</f>
        <v>HIPAA</v>
      </c>
      <c r="E268" s="20" t="str">
        <f t="shared" si="18"/>
        <v>ISO 27002:27013</v>
      </c>
      <c r="F268" s="20" t="str">
        <f t="shared" si="18"/>
        <v>NIST Cybersecurity Framework</v>
      </c>
      <c r="G268" s="20" t="str">
        <f t="shared" si="18"/>
        <v>NIST SP 800-171r1</v>
      </c>
      <c r="H268" s="20" t="str">
        <f t="shared" si="18"/>
        <v>NIST SP 800-53r4</v>
      </c>
      <c r="I268" s="20" t="str">
        <f t="shared" si="18"/>
        <v>PCI DSS</v>
      </c>
      <c r="J268" s="20" t="str">
        <f t="shared" si="18"/>
        <v>Trusted CI</v>
      </c>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c r="IW268"/>
      <c r="IX268"/>
      <c r="IY268"/>
    </row>
    <row r="269" spans="1:259" ht="48" customHeight="1" x14ac:dyDescent="0.2">
      <c r="A269" s="12" t="s">
        <v>326</v>
      </c>
      <c r="B269" s="25" t="str">
        <f>VLOOKUP(A269,'HECVAT - Full | Vendor Response'!A$26:B$283,2,FALSE)</f>
        <v>Do your systems or products store, process, or transmit cardholder (payment/credit/debt card) data?</v>
      </c>
      <c r="C269" s="31" t="str">
        <f>IF(LEN(VLOOKUP($A269,Questions!$B:$AA,20,FALSE))=0,"",VLOOKUP($A269,Questions!$B:$AA,20,FALSE))</f>
        <v xml:space="preserve"> </v>
      </c>
      <c r="D269" s="33" t="str">
        <f>IF(LEN(VLOOKUP($A269,Questions!$B:$AA,21,FALSE))=0,"",VLOOKUP($A269,Questions!$B:$AA,21,FALSE))</f>
        <v xml:space="preserve"> </v>
      </c>
      <c r="E269" s="31" t="str">
        <f>IF(LEN(VLOOKUP($A269,Questions!$B:$AA,22,FALSE))=0,"",VLOOKUP($A269,Questions!$B:$AA,22,FALSE))</f>
        <v xml:space="preserve"> </v>
      </c>
      <c r="F269" s="31" t="str">
        <f>IF(LEN(VLOOKUP($A269,Questions!$B:$AA,23,FALSE))=0,"",VLOOKUP($A269,Questions!$B:$AA,23,FALSE))</f>
        <v xml:space="preserve"> </v>
      </c>
      <c r="G269" s="32" t="str">
        <f>IF(LEN(VLOOKUP($A269,Questions!$B:$AA,24,FALSE))=0,"",VLOOKUP($A269,Questions!$B:$AA,24,FALSE))</f>
        <v xml:space="preserve"> </v>
      </c>
      <c r="H269" s="33" t="str">
        <f>IF(LEN(VLOOKUP($A269,Questions!$B:$AA,25,FALSE))=0,"",VLOOKUP($A269,Questions!$B:$AA,25,FALSE))</f>
        <v xml:space="preserve"> </v>
      </c>
      <c r="I269" s="31" t="str">
        <f>IF(LEN(VLOOKUP($A269,Questions!$B:$AA,26,FALSE))=0,"",VLOOKUP($A269,Questions!$B:$AA,26,FALSE))</f>
        <v xml:space="preserve"> </v>
      </c>
      <c r="J269" s="31" t="str">
        <f>IF(LEN(VLOOKUP($A269,Questions!$B:$AB,27,FALSE))=0,"",VLOOKUP($A269,Questions!$B:$AB,27,FALSE))</f>
        <v xml:space="preserve"> </v>
      </c>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c r="IW269"/>
      <c r="IX269"/>
      <c r="IY269"/>
    </row>
    <row r="270" spans="1:259" ht="48" customHeight="1" x14ac:dyDescent="0.2">
      <c r="A270" s="12" t="s">
        <v>327</v>
      </c>
      <c r="B270" s="25" t="str">
        <f>VLOOKUP(A270,'HECVAT - Full | Vendor Response'!A$26:B$283,2,FALSE)</f>
        <v>Are you compliant with the Payment Card Industry Data Security Standard (PCI DSS)?</v>
      </c>
      <c r="C270" s="31" t="str">
        <f>IF(LEN(VLOOKUP($A270,Questions!$B:$AA,20,FALSE))=0,"",VLOOKUP($A270,Questions!$B:$AA,20,FALSE))</f>
        <v xml:space="preserve"> </v>
      </c>
      <c r="D270" s="33" t="str">
        <f>IF(LEN(VLOOKUP($A270,Questions!$B:$AA,21,FALSE))=0,"",VLOOKUP($A270,Questions!$B:$AA,21,FALSE))</f>
        <v xml:space="preserve"> </v>
      </c>
      <c r="E270" s="31" t="str">
        <f>IF(LEN(VLOOKUP($A270,Questions!$B:$AA,22,FALSE))=0,"",VLOOKUP($A270,Questions!$B:$AA,22,FALSE))</f>
        <v xml:space="preserve"> </v>
      </c>
      <c r="F270" s="31" t="str">
        <f>IF(LEN(VLOOKUP($A270,Questions!$B:$AA,23,FALSE))=0,"",VLOOKUP($A270,Questions!$B:$AA,23,FALSE))</f>
        <v xml:space="preserve"> </v>
      </c>
      <c r="G270" s="32" t="str">
        <f>IF(LEN(VLOOKUP($A270,Questions!$B:$AA,24,FALSE))=0,"",VLOOKUP($A270,Questions!$B:$AA,24,FALSE))</f>
        <v xml:space="preserve"> </v>
      </c>
      <c r="H270" s="33" t="str">
        <f>IF(LEN(VLOOKUP($A270,Questions!$B:$AA,25,FALSE))=0,"",VLOOKUP($A270,Questions!$B:$AA,25,FALSE))</f>
        <v xml:space="preserve"> </v>
      </c>
      <c r="I270" s="31" t="str">
        <f>IF(LEN(VLOOKUP($A270,Questions!$B:$AA,26,FALSE))=0,"",VLOOKUP($A270,Questions!$B:$AA,26,FALSE))</f>
        <v xml:space="preserve"> </v>
      </c>
      <c r="J270" s="31" t="str">
        <f>IF(LEN(VLOOKUP($A270,Questions!$B:$AB,27,FALSE))=0,"",VLOOKUP($A270,Questions!$B:$AB,27,FALSE))</f>
        <v xml:space="preserve"> </v>
      </c>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c r="IW270"/>
      <c r="IX270"/>
      <c r="IY270"/>
    </row>
    <row r="271" spans="1:259" ht="48" customHeight="1" x14ac:dyDescent="0.2">
      <c r="A271" s="12" t="s">
        <v>328</v>
      </c>
      <c r="B271" s="25" t="str">
        <f>VLOOKUP(A271,'HECVAT - Full | Vendor Response'!A$26:B$283,2,FALSE)</f>
        <v>Do you have a current, executed within the past year, Attestation of Compliance (AoC) or Report on Compliance (RoC)?</v>
      </c>
      <c r="C271" s="31" t="str">
        <f>IF(LEN(VLOOKUP($A271,Questions!$B:$AA,20,FALSE))=0,"",VLOOKUP($A271,Questions!$B:$AA,20,FALSE))</f>
        <v xml:space="preserve"> </v>
      </c>
      <c r="D271" s="33" t="str">
        <f>IF(LEN(VLOOKUP($A271,Questions!$B:$AA,21,FALSE))=0,"",VLOOKUP($A271,Questions!$B:$AA,21,FALSE))</f>
        <v xml:space="preserve"> </v>
      </c>
      <c r="E271" s="31" t="str">
        <f>IF(LEN(VLOOKUP($A271,Questions!$B:$AA,22,FALSE))=0,"",VLOOKUP($A271,Questions!$B:$AA,22,FALSE))</f>
        <v xml:space="preserve"> </v>
      </c>
      <c r="F271" s="31" t="str">
        <f>IF(LEN(VLOOKUP($A271,Questions!$B:$AA,23,FALSE))=0,"",VLOOKUP($A271,Questions!$B:$AA,23,FALSE))</f>
        <v xml:space="preserve"> </v>
      </c>
      <c r="G271" s="32" t="str">
        <f>IF(LEN(VLOOKUP($A271,Questions!$B:$AA,24,FALSE))=0,"",VLOOKUP($A271,Questions!$B:$AA,24,FALSE))</f>
        <v xml:space="preserve"> </v>
      </c>
      <c r="H271" s="33" t="str">
        <f>IF(LEN(VLOOKUP($A271,Questions!$B:$AA,25,FALSE))=0,"",VLOOKUP($A271,Questions!$B:$AA,25,FALSE))</f>
        <v xml:space="preserve"> </v>
      </c>
      <c r="I271" s="31" t="str">
        <f>IF(LEN(VLOOKUP($A271,Questions!$B:$AA,26,FALSE))=0,"",VLOOKUP($A271,Questions!$B:$AA,26,FALSE))</f>
        <v xml:space="preserve"> </v>
      </c>
      <c r="J271" s="31" t="str">
        <f>IF(LEN(VLOOKUP($A271,Questions!$B:$AB,27,FALSE))=0,"",VLOOKUP($A271,Questions!$B:$AB,27,FALSE))</f>
        <v xml:space="preserve"> </v>
      </c>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c r="IW271"/>
      <c r="IX271"/>
      <c r="IY271"/>
    </row>
    <row r="272" spans="1:259" ht="36" customHeight="1" x14ac:dyDescent="0.2">
      <c r="A272" s="12" t="s">
        <v>329</v>
      </c>
      <c r="B272" s="25" t="str">
        <f>VLOOKUP(A272,'HECVAT - Full | Vendor Response'!A$26:B$283,2,FALSE)</f>
        <v>Are you classified as a service provider?</v>
      </c>
      <c r="C272" s="32" t="str">
        <f>IF(LEN(VLOOKUP($A272,Questions!$B:$AA,20,FALSE))=0,"",VLOOKUP($A272,Questions!$B:$AA,20,FALSE))</f>
        <v xml:space="preserve"> </v>
      </c>
      <c r="D272" s="33" t="str">
        <f>IF(LEN(VLOOKUP($A272,Questions!$B:$AA,21,FALSE))=0,"",VLOOKUP($A272,Questions!$B:$AA,21,FALSE))</f>
        <v xml:space="preserve"> </v>
      </c>
      <c r="E272" s="33" t="str">
        <f>IF(LEN(VLOOKUP($A272,Questions!$B:$AA,22,FALSE))=0,"",VLOOKUP($A272,Questions!$B:$AA,22,FALSE))</f>
        <v xml:space="preserve"> </v>
      </c>
      <c r="F272" s="31" t="str">
        <f>IF(LEN(VLOOKUP($A272,Questions!$B:$AA,23,FALSE))=0,"",VLOOKUP($A272,Questions!$B:$AA,23,FALSE))</f>
        <v xml:space="preserve"> </v>
      </c>
      <c r="G272" s="32" t="str">
        <f>IF(LEN(VLOOKUP($A272,Questions!$B:$AA,24,FALSE))=0,"",VLOOKUP($A272,Questions!$B:$AA,24,FALSE))</f>
        <v xml:space="preserve"> </v>
      </c>
      <c r="H272" s="33" t="str">
        <f>IF(LEN(VLOOKUP($A272,Questions!$B:$AA,25,FALSE))=0,"",VLOOKUP($A272,Questions!$B:$AA,25,FALSE))</f>
        <v xml:space="preserve"> </v>
      </c>
      <c r="I272" s="31" t="str">
        <f>IF(LEN(VLOOKUP($A272,Questions!$B:$AA,26,FALSE))=0,"",VLOOKUP($A272,Questions!$B:$AA,26,FALSE))</f>
        <v xml:space="preserve"> </v>
      </c>
      <c r="J272" s="31" t="str">
        <f>IF(LEN(VLOOKUP($A272,Questions!$B:$AB,27,FALSE))=0,"",VLOOKUP($A272,Questions!$B:$AB,27,FALSE))</f>
        <v xml:space="preserve"> </v>
      </c>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c r="IW272"/>
      <c r="IX272"/>
      <c r="IY272"/>
    </row>
    <row r="273" spans="1:259" ht="36" customHeight="1" x14ac:dyDescent="0.2">
      <c r="A273" s="12" t="s">
        <v>330</v>
      </c>
      <c r="B273" s="25" t="str">
        <f>VLOOKUP(A273,'HECVAT - Full | Vendor Response'!A$26:B$283,2,FALSE)</f>
        <v xml:space="preserve">Are you on the list of VISA approved service providers? </v>
      </c>
      <c r="C273" s="32" t="str">
        <f>IF(LEN(VLOOKUP($A273,Questions!$B:$AA,20,FALSE))=0,"",VLOOKUP($A273,Questions!$B:$AA,20,FALSE))</f>
        <v xml:space="preserve"> </v>
      </c>
      <c r="D273" s="33" t="str">
        <f>IF(LEN(VLOOKUP($A273,Questions!$B:$AA,21,FALSE))=0,"",VLOOKUP($A273,Questions!$B:$AA,21,FALSE))</f>
        <v xml:space="preserve"> </v>
      </c>
      <c r="E273" s="33" t="str">
        <f>IF(LEN(VLOOKUP($A273,Questions!$B:$AA,22,FALSE))=0,"",VLOOKUP($A273,Questions!$B:$AA,22,FALSE))</f>
        <v xml:space="preserve"> </v>
      </c>
      <c r="F273" s="31" t="str">
        <f>IF(LEN(VLOOKUP($A273,Questions!$B:$AA,23,FALSE))=0,"",VLOOKUP($A273,Questions!$B:$AA,23,FALSE))</f>
        <v xml:space="preserve"> </v>
      </c>
      <c r="G273" s="32" t="str">
        <f>IF(LEN(VLOOKUP($A273,Questions!$B:$AA,24,FALSE))=0,"",VLOOKUP($A273,Questions!$B:$AA,24,FALSE))</f>
        <v xml:space="preserve"> </v>
      </c>
      <c r="H273" s="33" t="str">
        <f>IF(LEN(VLOOKUP($A273,Questions!$B:$AA,25,FALSE))=0,"",VLOOKUP($A273,Questions!$B:$AA,25,FALSE))</f>
        <v xml:space="preserve"> </v>
      </c>
      <c r="I273" s="31" t="str">
        <f>IF(LEN(VLOOKUP($A273,Questions!$B:$AA,26,FALSE))=0,"",VLOOKUP($A273,Questions!$B:$AA,26,FALSE))</f>
        <v xml:space="preserve"> </v>
      </c>
      <c r="J273" s="31" t="str">
        <f>IF(LEN(VLOOKUP($A273,Questions!$B:$AB,27,FALSE))=0,"",VLOOKUP($A273,Questions!$B:$AB,27,FALSE))</f>
        <v xml:space="preserve"> </v>
      </c>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c r="IW273"/>
      <c r="IX273"/>
      <c r="IY273"/>
    </row>
    <row r="274" spans="1:259" ht="36" customHeight="1" x14ac:dyDescent="0.2">
      <c r="A274" s="12" t="s">
        <v>331</v>
      </c>
      <c r="B274" s="25" t="str">
        <f>VLOOKUP(A274,'HECVAT - Full | Vendor Response'!A$26:B$283,2,FALSE)</f>
        <v>Are you classified as a merchant?  If so, what level (1, 2, 3, 4)?</v>
      </c>
      <c r="C274" s="32" t="str">
        <f>IF(LEN(VLOOKUP($A274,Questions!$B:$AA,20,FALSE))=0,"",VLOOKUP($A274,Questions!$B:$AA,20,FALSE))</f>
        <v xml:space="preserve"> </v>
      </c>
      <c r="D274" s="33" t="str">
        <f>IF(LEN(VLOOKUP($A274,Questions!$B:$AA,21,FALSE))=0,"",VLOOKUP($A274,Questions!$B:$AA,21,FALSE))</f>
        <v xml:space="preserve"> </v>
      </c>
      <c r="E274" s="33" t="str">
        <f>IF(LEN(VLOOKUP($A274,Questions!$B:$AA,22,FALSE))=0,"",VLOOKUP($A274,Questions!$B:$AA,22,FALSE))</f>
        <v xml:space="preserve"> </v>
      </c>
      <c r="F274" s="31" t="str">
        <f>IF(LEN(VLOOKUP($A274,Questions!$B:$AA,23,FALSE))=0,"",VLOOKUP($A274,Questions!$B:$AA,23,FALSE))</f>
        <v xml:space="preserve"> </v>
      </c>
      <c r="G274" s="32" t="str">
        <f>IF(LEN(VLOOKUP($A274,Questions!$B:$AA,24,FALSE))=0,"",VLOOKUP($A274,Questions!$B:$AA,24,FALSE))</f>
        <v xml:space="preserve"> </v>
      </c>
      <c r="H274" s="33" t="str">
        <f>IF(LEN(VLOOKUP($A274,Questions!$B:$AA,25,FALSE))=0,"",VLOOKUP($A274,Questions!$B:$AA,25,FALSE))</f>
        <v xml:space="preserve"> </v>
      </c>
      <c r="I274" s="31" t="str">
        <f>IF(LEN(VLOOKUP($A274,Questions!$B:$AA,26,FALSE))=0,"",VLOOKUP($A274,Questions!$B:$AA,26,FALSE))</f>
        <v xml:space="preserve"> </v>
      </c>
      <c r="J274" s="31" t="str">
        <f>IF(LEN(VLOOKUP($A274,Questions!$B:$AB,27,FALSE))=0,"",VLOOKUP($A274,Questions!$B:$AB,27,FALSE))</f>
        <v xml:space="preserve"> </v>
      </c>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c r="IW274"/>
      <c r="IX274"/>
      <c r="IY274"/>
    </row>
    <row r="275" spans="1:259" ht="64.25" customHeight="1" x14ac:dyDescent="0.2">
      <c r="A275" s="12" t="s">
        <v>332</v>
      </c>
      <c r="B275" s="25" t="str">
        <f>VLOOKUP(A275,'HECVAT - Full | Vendor Response'!A$26:B$283,2,FALSE)</f>
        <v>Describe the architecture employed by the system to verify and authorize credit card transactions.</v>
      </c>
      <c r="C275" s="31" t="str">
        <f>IF(LEN(VLOOKUP($A275,Questions!$B:$AA,20,FALSE))=0,"",VLOOKUP($A275,Questions!$B:$AA,20,FALSE))</f>
        <v xml:space="preserve"> </v>
      </c>
      <c r="D275" s="33" t="str">
        <f>IF(LEN(VLOOKUP($A275,Questions!$B:$AA,21,FALSE))=0,"",VLOOKUP($A275,Questions!$B:$AA,21,FALSE))</f>
        <v xml:space="preserve"> </v>
      </c>
      <c r="E275" s="33" t="str">
        <f>IF(LEN(VLOOKUP($A275,Questions!$B:$AA,22,FALSE))=0,"",VLOOKUP($A275,Questions!$B:$AA,22,FALSE))</f>
        <v xml:space="preserve"> </v>
      </c>
      <c r="F275" s="31" t="str">
        <f>IF(LEN(VLOOKUP($A275,Questions!$B:$AA,23,FALSE))=0,"",VLOOKUP($A275,Questions!$B:$AA,23,FALSE))</f>
        <v xml:space="preserve"> </v>
      </c>
      <c r="G275" s="33" t="str">
        <f>IF(LEN(VLOOKUP($A275,Questions!$B:$AA,24,FALSE))=0,"",VLOOKUP($A275,Questions!$B:$AA,24,FALSE))</f>
        <v xml:space="preserve"> </v>
      </c>
      <c r="H275" s="33" t="str">
        <f>IF(LEN(VLOOKUP($A275,Questions!$B:$AA,25,FALSE))=0,"",VLOOKUP($A275,Questions!$B:$AA,25,FALSE))</f>
        <v xml:space="preserve"> </v>
      </c>
      <c r="I275" s="31" t="str">
        <f>IF(LEN(VLOOKUP($A275,Questions!$B:$AA,26,FALSE))=0,"",VLOOKUP($A275,Questions!$B:$AA,26,FALSE))</f>
        <v xml:space="preserve"> </v>
      </c>
      <c r="J275" s="31" t="str">
        <f>IF(LEN(VLOOKUP($A275,Questions!$B:$AB,27,FALSE))=0,"",VLOOKUP($A275,Questions!$B:$AB,27,FALSE))</f>
        <v xml:space="preserve"> </v>
      </c>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c r="IW275"/>
      <c r="IX275"/>
      <c r="IY275"/>
    </row>
    <row r="276" spans="1:259" ht="64.25" customHeight="1" x14ac:dyDescent="0.2">
      <c r="A276" s="12" t="s">
        <v>333</v>
      </c>
      <c r="B276" s="25" t="str">
        <f>VLOOKUP(A276,'HECVAT - Full | Vendor Response'!A$26:B$283,2,FALSE)</f>
        <v xml:space="preserve">What payment processors/gateways does the system support? </v>
      </c>
      <c r="C276" s="31" t="str">
        <f>IF(LEN(VLOOKUP($A276,Questions!$B:$AA,20,FALSE))=0,"",VLOOKUP($A276,Questions!$B:$AA,20,FALSE))</f>
        <v xml:space="preserve"> </v>
      </c>
      <c r="D276" s="33" t="str">
        <f>IF(LEN(VLOOKUP($A276,Questions!$B:$AA,21,FALSE))=0,"",VLOOKUP($A276,Questions!$B:$AA,21,FALSE))</f>
        <v xml:space="preserve"> </v>
      </c>
      <c r="E276" s="33" t="str">
        <f>IF(LEN(VLOOKUP($A276,Questions!$B:$AA,22,FALSE))=0,"",VLOOKUP($A276,Questions!$B:$AA,22,FALSE))</f>
        <v xml:space="preserve"> </v>
      </c>
      <c r="F276" s="31" t="str">
        <f>IF(LEN(VLOOKUP($A276,Questions!$B:$AA,23,FALSE))=0,"",VLOOKUP($A276,Questions!$B:$AA,23,FALSE))</f>
        <v xml:space="preserve"> </v>
      </c>
      <c r="G276" s="33" t="str">
        <f>IF(LEN(VLOOKUP($A276,Questions!$B:$AA,24,FALSE))=0,"",VLOOKUP($A276,Questions!$B:$AA,24,FALSE))</f>
        <v xml:space="preserve"> </v>
      </c>
      <c r="H276" s="33" t="str">
        <f>IF(LEN(VLOOKUP($A276,Questions!$B:$AA,25,FALSE))=0,"",VLOOKUP($A276,Questions!$B:$AA,25,FALSE))</f>
        <v xml:space="preserve"> </v>
      </c>
      <c r="I276" s="31" t="str">
        <f>IF(LEN(VLOOKUP($A276,Questions!$B:$AA,26,FALSE))=0,"",VLOOKUP($A276,Questions!$B:$AA,26,FALSE))</f>
        <v xml:space="preserve"> </v>
      </c>
      <c r="J276" s="31" t="str">
        <f>IF(LEN(VLOOKUP($A276,Questions!$B:$AB,27,FALSE))=0,"",VLOOKUP($A276,Questions!$B:$AB,27,FALSE))</f>
        <v xml:space="preserve"> </v>
      </c>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c r="IW276"/>
      <c r="IX276"/>
      <c r="IY276"/>
    </row>
    <row r="277" spans="1:259" ht="36" customHeight="1" x14ac:dyDescent="0.2">
      <c r="A277" s="12" t="s">
        <v>334</v>
      </c>
      <c r="B277" s="25" t="str">
        <f>VLOOKUP(A277,'HECVAT - Full | Vendor Response'!A$26:B$283,2,FALSE)</f>
        <v>Can the application be installed in a PCI DSS compliant manner ?</v>
      </c>
      <c r="C277" s="31" t="str">
        <f>IF(LEN(VLOOKUP($A277,Questions!$B:$AA,20,FALSE))=0,"",VLOOKUP($A277,Questions!$B:$AA,20,FALSE))</f>
        <v xml:space="preserve"> </v>
      </c>
      <c r="D277" s="33" t="str">
        <f>IF(LEN(VLOOKUP($A277,Questions!$B:$AA,21,FALSE))=0,"",VLOOKUP($A277,Questions!$B:$AA,21,FALSE))</f>
        <v xml:space="preserve"> </v>
      </c>
      <c r="E277" s="33" t="str">
        <f>IF(LEN(VLOOKUP($A277,Questions!$B:$AA,22,FALSE))=0,"",VLOOKUP($A277,Questions!$B:$AA,22,FALSE))</f>
        <v xml:space="preserve"> </v>
      </c>
      <c r="F277" s="31" t="str">
        <f>IF(LEN(VLOOKUP($A277,Questions!$B:$AA,23,FALSE))=0,"",VLOOKUP($A277,Questions!$B:$AA,23,FALSE))</f>
        <v xml:space="preserve"> </v>
      </c>
      <c r="G277" s="32" t="str">
        <f>IF(LEN(VLOOKUP($A277,Questions!$B:$AA,24,FALSE))=0,"",VLOOKUP($A277,Questions!$B:$AA,24,FALSE))</f>
        <v xml:space="preserve"> </v>
      </c>
      <c r="H277" s="33" t="str">
        <f>IF(LEN(VLOOKUP($A277,Questions!$B:$AA,25,FALSE))=0,"",VLOOKUP($A277,Questions!$B:$AA,25,FALSE))</f>
        <v xml:space="preserve"> </v>
      </c>
      <c r="I277" s="31" t="str">
        <f>IF(LEN(VLOOKUP($A277,Questions!$B:$AA,26,FALSE))=0,"",VLOOKUP($A277,Questions!$B:$AA,26,FALSE))</f>
        <v xml:space="preserve"> </v>
      </c>
      <c r="J277" s="31" t="str">
        <f>IF(LEN(VLOOKUP($A277,Questions!$B:$AB,27,FALSE))=0,"",VLOOKUP($A277,Questions!$B:$AB,27,FALSE))</f>
        <v xml:space="preserve"> </v>
      </c>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c r="IW277"/>
      <c r="IX277"/>
      <c r="IY277"/>
    </row>
    <row r="278" spans="1:259" ht="36" customHeight="1" x14ac:dyDescent="0.2">
      <c r="A278" s="12" t="s">
        <v>335</v>
      </c>
      <c r="B278" s="25" t="str">
        <f>VLOOKUP(A278,'HECVAT - Full | Vendor Response'!A$26:B$283,2,FALSE)</f>
        <v xml:space="preserve">Is the application listed as an approved PA-DSS application? </v>
      </c>
      <c r="C278" s="32" t="str">
        <f>IF(LEN(VLOOKUP($A278,Questions!$B:$AA,20,FALSE))=0,"",VLOOKUP($A278,Questions!$B:$AA,20,FALSE))</f>
        <v xml:space="preserve"> </v>
      </c>
      <c r="D278" s="33" t="str">
        <f>IF(LEN(VLOOKUP($A278,Questions!$B:$AA,21,FALSE))=0,"",VLOOKUP($A278,Questions!$B:$AA,21,FALSE))</f>
        <v xml:space="preserve"> </v>
      </c>
      <c r="E278" s="33" t="str">
        <f>IF(LEN(VLOOKUP($A278,Questions!$B:$AA,22,FALSE))=0,"",VLOOKUP($A278,Questions!$B:$AA,22,FALSE))</f>
        <v xml:space="preserve"> </v>
      </c>
      <c r="F278" s="31" t="str">
        <f>IF(LEN(VLOOKUP($A278,Questions!$B:$AA,23,FALSE))=0,"",VLOOKUP($A278,Questions!$B:$AA,23,FALSE))</f>
        <v xml:space="preserve"> </v>
      </c>
      <c r="G278" s="32" t="str">
        <f>IF(LEN(VLOOKUP($A278,Questions!$B:$AA,24,FALSE))=0,"",VLOOKUP($A278,Questions!$B:$AA,24,FALSE))</f>
        <v xml:space="preserve"> </v>
      </c>
      <c r="H278" s="33" t="str">
        <f>IF(LEN(VLOOKUP($A278,Questions!$B:$AA,25,FALSE))=0,"",VLOOKUP($A278,Questions!$B:$AA,25,FALSE))</f>
        <v xml:space="preserve"> </v>
      </c>
      <c r="I278" s="31" t="str">
        <f>IF(LEN(VLOOKUP($A278,Questions!$B:$AA,26,FALSE))=0,"",VLOOKUP($A278,Questions!$B:$AA,26,FALSE))</f>
        <v xml:space="preserve"> </v>
      </c>
      <c r="J278" s="31" t="str">
        <f>IF(LEN(VLOOKUP($A278,Questions!$B:$AB,27,FALSE))=0,"",VLOOKUP($A278,Questions!$B:$AB,27,FALSE))</f>
        <v xml:space="preserve"> </v>
      </c>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c r="IW278"/>
      <c r="IX278"/>
      <c r="IY278"/>
    </row>
    <row r="279" spans="1:259" ht="54" customHeight="1" x14ac:dyDescent="0.2">
      <c r="A279" s="12" t="s">
        <v>336</v>
      </c>
      <c r="B279" s="25" t="str">
        <f>VLOOKUP(A279,'HECVAT - Full | Vendor Response'!A$26:B$283,2,FALSE)</f>
        <v>Does the system or products use a third party to collect, store, process, or transmit cardholder (payment/credit/debt card) data?</v>
      </c>
      <c r="C279" s="31" t="str">
        <f>IF(LEN(VLOOKUP($A279,Questions!$B:$AA,20,FALSE))=0,"",VLOOKUP($A279,Questions!$B:$AA,20,FALSE))</f>
        <v xml:space="preserve"> </v>
      </c>
      <c r="D279" s="33" t="str">
        <f>IF(LEN(VLOOKUP($A279,Questions!$B:$AA,21,FALSE))=0,"",VLOOKUP($A279,Questions!$B:$AA,21,FALSE))</f>
        <v xml:space="preserve"> </v>
      </c>
      <c r="E279" s="33" t="str">
        <f>IF(LEN(VLOOKUP($A279,Questions!$B:$AA,22,FALSE))=0,"",VLOOKUP($A279,Questions!$B:$AA,22,FALSE))</f>
        <v xml:space="preserve"> </v>
      </c>
      <c r="F279" s="31" t="str">
        <f>IF(LEN(VLOOKUP($A279,Questions!$B:$AA,23,FALSE))=0,"",VLOOKUP($A279,Questions!$B:$AA,23,FALSE))</f>
        <v xml:space="preserve"> </v>
      </c>
      <c r="G279" s="32" t="str">
        <f>IF(LEN(VLOOKUP($A279,Questions!$B:$AA,24,FALSE))=0,"",VLOOKUP($A279,Questions!$B:$AA,24,FALSE))</f>
        <v xml:space="preserve"> </v>
      </c>
      <c r="H279" s="33" t="str">
        <f>IF(LEN(VLOOKUP($A279,Questions!$B:$AA,25,FALSE))=0,"",VLOOKUP($A279,Questions!$B:$AA,25,FALSE))</f>
        <v xml:space="preserve"> </v>
      </c>
      <c r="I279" s="31" t="str">
        <f>IF(LEN(VLOOKUP($A279,Questions!$B:$AA,26,FALSE))=0,"",VLOOKUP($A279,Questions!$B:$AA,26,FALSE))</f>
        <v xml:space="preserve"> </v>
      </c>
      <c r="J279" s="31" t="str">
        <f>IF(LEN(VLOOKUP($A279,Questions!$B:$AB,27,FALSE))=0,"",VLOOKUP($A279,Questions!$B:$AB,27,FALSE))</f>
        <v xml:space="preserve"> </v>
      </c>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c r="IW279"/>
      <c r="IX279"/>
      <c r="IY279"/>
    </row>
    <row r="280" spans="1:259" ht="64.25" customHeight="1" x14ac:dyDescent="0.2">
      <c r="A280" s="12" t="s">
        <v>337</v>
      </c>
      <c r="B280" s="25" t="str">
        <f>VLOOKUP(A280,'HECVAT - Full | Vendor Response'!A$26:B$283,2,FALSE)</f>
        <v xml:space="preserve">Include documentation describing the systems' abilities to comply with the PCI DSS and any features or capabilities of the system that must be added or changed in order to operate in compliance with the standards. </v>
      </c>
      <c r="C280" s="31" t="str">
        <f>IF(LEN(VLOOKUP($A280,Questions!$B:$AA,20,FALSE))=0,"",VLOOKUP($A280,Questions!$B:$AA,20,FALSE))</f>
        <v xml:space="preserve"> </v>
      </c>
      <c r="D280" s="33" t="str">
        <f>IF(LEN(VLOOKUP($A280,Questions!$B:$AA,21,FALSE))=0,"",VLOOKUP($A280,Questions!$B:$AA,21,FALSE))</f>
        <v xml:space="preserve"> </v>
      </c>
      <c r="E280" s="33" t="str">
        <f>IF(LEN(VLOOKUP($A280,Questions!$B:$AA,22,FALSE))=0,"",VLOOKUP($A280,Questions!$B:$AA,22,FALSE))</f>
        <v xml:space="preserve"> </v>
      </c>
      <c r="F280" s="31" t="str">
        <f>IF(LEN(VLOOKUP($A280,Questions!$B:$AA,23,FALSE))=0,"",VLOOKUP($A280,Questions!$B:$AA,23,FALSE))</f>
        <v xml:space="preserve"> </v>
      </c>
      <c r="G280" s="33" t="str">
        <f>IF(LEN(VLOOKUP($A280,Questions!$B:$AA,24,FALSE))=0,"",VLOOKUP($A280,Questions!$B:$AA,24,FALSE))</f>
        <v xml:space="preserve"> </v>
      </c>
      <c r="H280" s="33" t="str">
        <f>IF(LEN(VLOOKUP($A280,Questions!$B:$AA,25,FALSE))=0,"",VLOOKUP($A280,Questions!$B:$AA,25,FALSE))</f>
        <v xml:space="preserve"> </v>
      </c>
      <c r="I280" s="31" t="str">
        <f>IF(LEN(VLOOKUP($A280,Questions!$B:$AA,26,FALSE))=0,"",VLOOKUP($A280,Questions!$B:$AA,26,FALSE))</f>
        <v xml:space="preserve"> </v>
      </c>
      <c r="J280" s="31" t="str">
        <f>IF(LEN(VLOOKUP($A280,Questions!$B:$AB,27,FALSE))=0,"",VLOOKUP($A280,Questions!$B:$AB,27,FALSE))</f>
        <v xml:space="preserve"> </v>
      </c>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c r="IW280"/>
      <c r="IX280"/>
      <c r="IY280"/>
    </row>
  </sheetData>
  <mergeCells count="21">
    <mergeCell ref="A1:J1"/>
    <mergeCell ref="A2:H2"/>
    <mergeCell ref="A109:B109"/>
    <mergeCell ref="A89:B89"/>
    <mergeCell ref="A74:B74"/>
    <mergeCell ref="A64:B64"/>
    <mergeCell ref="A59:B59"/>
    <mergeCell ref="A37:B37"/>
    <mergeCell ref="A31:B31"/>
    <mergeCell ref="A49:B49"/>
    <mergeCell ref="A238:B238"/>
    <mergeCell ref="A268:B268"/>
    <mergeCell ref="A225:B225"/>
    <mergeCell ref="A231:B231"/>
    <mergeCell ref="A161:B161"/>
    <mergeCell ref="A136:B136"/>
    <mergeCell ref="A120:B120"/>
    <mergeCell ref="A220:B220"/>
    <mergeCell ref="A203:B203"/>
    <mergeCell ref="A179:B179"/>
    <mergeCell ref="A191:B191"/>
  </mergeCells>
  <conditionalFormatting sqref="A238">
    <cfRule type="expression" dxfId="141" priority="358">
      <formula>$C$24="No"</formula>
    </cfRule>
  </conditionalFormatting>
  <conditionalFormatting sqref="A59">
    <cfRule type="expression" dxfId="140" priority="357">
      <formula>$C$26="No"</formula>
    </cfRule>
  </conditionalFormatting>
  <conditionalFormatting sqref="A179">
    <cfRule type="expression" dxfId="139" priority="356">
      <formula>$C$28="No"</formula>
    </cfRule>
  </conditionalFormatting>
  <conditionalFormatting sqref="A166:A167 H166:H167 C166:E167">
    <cfRule type="expression" dxfId="138" priority="306">
      <formula>$C$165="No"</formula>
    </cfRule>
  </conditionalFormatting>
  <conditionalFormatting sqref="A171 H171 C171:E171">
    <cfRule type="expression" dxfId="137" priority="353">
      <formula>$C$170="No"</formula>
    </cfRule>
  </conditionalFormatting>
  <conditionalFormatting sqref="A167 H167 C167:E167">
    <cfRule type="expression" dxfId="136" priority="305">
      <formula>$C$166="No"</formula>
    </cfRule>
  </conditionalFormatting>
  <conditionalFormatting sqref="D76:E76 H76">
    <cfRule type="expression" dxfId="135" priority="352">
      <formula>$C$75="No"</formula>
    </cfRule>
  </conditionalFormatting>
  <conditionalFormatting sqref="C100:E100 H100">
    <cfRule type="expression" dxfId="134" priority="316">
      <formula>$C$99="No"</formula>
    </cfRule>
  </conditionalFormatting>
  <conditionalFormatting sqref="C102:E103 H102:H103">
    <cfRule type="expression" dxfId="133" priority="348">
      <formula>$C$101="No"</formula>
    </cfRule>
  </conditionalFormatting>
  <conditionalFormatting sqref="A233 H233 C233:E233">
    <cfRule type="expression" dxfId="132" priority="287">
      <formula>$C$232="No"</formula>
    </cfRule>
  </conditionalFormatting>
  <conditionalFormatting sqref="A236 H236 C236:E236">
    <cfRule type="expression" dxfId="131" priority="288">
      <formula>$C$235="No"</formula>
    </cfRule>
  </conditionalFormatting>
  <conditionalFormatting sqref="A268">
    <cfRule type="expression" dxfId="130" priority="343">
      <formula>$C$29="No"</formula>
    </cfRule>
  </conditionalFormatting>
  <conditionalFormatting sqref="A263 H263 C263:E263">
    <cfRule type="expression" dxfId="129" priority="327">
      <formula>$C$262="No"</formula>
    </cfRule>
  </conditionalFormatting>
  <conditionalFormatting sqref="C71:H71">
    <cfRule type="expression" dxfId="128" priority="339">
      <formula>$C$70="No"</formula>
    </cfRule>
  </conditionalFormatting>
  <conditionalFormatting sqref="C73 E73:H73">
    <cfRule type="expression" dxfId="127" priority="338">
      <formula>$C$72="No"</formula>
    </cfRule>
  </conditionalFormatting>
  <conditionalFormatting sqref="A64">
    <cfRule type="expression" dxfId="126" priority="337">
      <formula>$C$30="No"</formula>
    </cfRule>
  </conditionalFormatting>
  <conditionalFormatting sqref="C160:D160">
    <cfRule type="expression" dxfId="125" priority="335">
      <formula>$C$159="No"</formula>
    </cfRule>
  </conditionalFormatting>
  <conditionalFormatting sqref="C148:E148 H148">
    <cfRule type="expression" dxfId="124" priority="310">
      <formula>$C$147="No"</formula>
    </cfRule>
  </conditionalFormatting>
  <conditionalFormatting sqref="A122 H122 C122:E122">
    <cfRule type="expression" dxfId="123" priority="311">
      <formula>$C$121="No"</formula>
    </cfRule>
  </conditionalFormatting>
  <conditionalFormatting sqref="A177 H177 C177:E177">
    <cfRule type="expression" dxfId="122" priority="332">
      <formula>$C$176="No"</formula>
    </cfRule>
  </conditionalFormatting>
  <conditionalFormatting sqref="A202 H202 C202:E202">
    <cfRule type="expression" dxfId="121" priority="301">
      <formula>$C$201="No"</formula>
    </cfRule>
  </conditionalFormatting>
  <conditionalFormatting sqref="I186:I187 C185:H185 I190:J190">
    <cfRule type="expression" dxfId="120" priority="303">
      <formula>$C$184="No"</formula>
    </cfRule>
  </conditionalFormatting>
  <conditionalFormatting sqref="A109">
    <cfRule type="expression" dxfId="119" priority="329">
      <formula>$C$27="No"</formula>
    </cfRule>
  </conditionalFormatting>
  <conditionalFormatting sqref="A246:A247 H246:H247 C246:E247">
    <cfRule type="expression" dxfId="118" priority="285">
      <formula>$C$245="No"</formula>
    </cfRule>
  </conditionalFormatting>
  <conditionalFormatting sqref="A247 H247 C247:E247">
    <cfRule type="expression" dxfId="117" priority="286">
      <formula>$C$246="No"</formula>
    </cfRule>
  </conditionalFormatting>
  <conditionalFormatting sqref="E65:E73 H65:I73">
    <cfRule type="expression" dxfId="116" priority="326">
      <formula>$C$30="No"</formula>
    </cfRule>
  </conditionalFormatting>
  <conditionalFormatting sqref="A74:B74 A89:B89 A109:B109 A120:B120 A136:B136 A161:B161 A179:B179 A191:B191 A203:B203 A225:B225 A238:B238 A268:B268">
    <cfRule type="expression" dxfId="115" priority="321">
      <formula>$C$30="Yes"</formula>
    </cfRule>
  </conditionalFormatting>
  <conditionalFormatting sqref="A231:B231">
    <cfRule type="expression" dxfId="114" priority="318">
      <formula>$C$30="Yes"</formula>
    </cfRule>
  </conditionalFormatting>
  <conditionalFormatting sqref="E76 E239:E267 H239:H267 E78 E204:E219 H204:I219 H78 I100 I103:I105 I128 I132:I135 I165:I167 I169:I173 I186:I187 I190 I251:I256 I258:I267 I90:I98 E90:E105 H90:H105 E110:E119 H110:H119 E180:E190 H180:H190 E137:E160 H137:H160 I137:I159">
    <cfRule type="expression" dxfId="113" priority="349">
      <formula>$C$30="Yes"</formula>
    </cfRule>
  </conditionalFormatting>
  <conditionalFormatting sqref="E121:E135">
    <cfRule type="expression" dxfId="112" priority="312">
      <formula>$C$30="Yes"</formula>
    </cfRule>
  </conditionalFormatting>
  <conditionalFormatting sqref="E162:E178">
    <cfRule type="expression" dxfId="111" priority="354">
      <formula>$C$30="Yes"</formula>
    </cfRule>
  </conditionalFormatting>
  <conditionalFormatting sqref="E192:E202">
    <cfRule type="expression" dxfId="110" priority="302">
      <formula>$C$30="Yes"</formula>
    </cfRule>
  </conditionalFormatting>
  <conditionalFormatting sqref="E226:E230">
    <cfRule type="expression" dxfId="109" priority="291">
      <formula>$C$30="Yes"</formula>
    </cfRule>
  </conditionalFormatting>
  <conditionalFormatting sqref="E232:E237">
    <cfRule type="expression" dxfId="108" priority="346">
      <formula>$C$30="Yes"</formula>
    </cfRule>
  </conditionalFormatting>
  <conditionalFormatting sqref="E269:E280">
    <cfRule type="expression" dxfId="107" priority="283">
      <formula>$C$30="Yes"</formula>
    </cfRule>
  </conditionalFormatting>
  <conditionalFormatting sqref="A266:A267 H266 C266:E266">
    <cfRule type="expression" dxfId="106" priority="282">
      <formula>$C$265="No"</formula>
    </cfRule>
  </conditionalFormatting>
  <conditionalFormatting sqref="F166:F167">
    <cfRule type="expression" dxfId="105" priority="239">
      <formula>$C$165="No"</formula>
    </cfRule>
  </conditionalFormatting>
  <conditionalFormatting sqref="F171">
    <cfRule type="expression" dxfId="104" priority="275">
      <formula>$C$170="No"</formula>
    </cfRule>
  </conditionalFormatting>
  <conditionalFormatting sqref="F167">
    <cfRule type="expression" dxfId="103" priority="238">
      <formula>$C$166="No"</formula>
    </cfRule>
  </conditionalFormatting>
  <conditionalFormatting sqref="F100">
    <cfRule type="expression" dxfId="102" priority="247">
      <formula>$C$99="No"</formula>
    </cfRule>
  </conditionalFormatting>
  <conditionalFormatting sqref="F102:F103">
    <cfRule type="expression" dxfId="101" priority="271">
      <formula>$C$101="No"</formula>
    </cfRule>
  </conditionalFormatting>
  <conditionalFormatting sqref="F233">
    <cfRule type="expression" dxfId="100" priority="224">
      <formula>$C$232="No"</formula>
    </cfRule>
  </conditionalFormatting>
  <conditionalFormatting sqref="F236">
    <cfRule type="expression" dxfId="99" priority="225">
      <formula>$C$235="No"</formula>
    </cfRule>
  </conditionalFormatting>
  <conditionalFormatting sqref="F263">
    <cfRule type="expression" dxfId="98" priority="257">
      <formula>$C$262="No"</formula>
    </cfRule>
  </conditionalFormatting>
  <conditionalFormatting sqref="F160">
    <cfRule type="expression" dxfId="97" priority="262">
      <formula>$C$159="No"</formula>
    </cfRule>
  </conditionalFormatting>
  <conditionalFormatting sqref="F148">
    <cfRule type="expression" dxfId="96" priority="242">
      <formula>$C$147="No"</formula>
    </cfRule>
  </conditionalFormatting>
  <conditionalFormatting sqref="F122">
    <cfRule type="expression" dxfId="95" priority="243">
      <formula>$C$121="No"</formula>
    </cfRule>
  </conditionalFormatting>
  <conditionalFormatting sqref="F177">
    <cfRule type="expression" dxfId="94" priority="260">
      <formula>$C$176="No"</formula>
    </cfRule>
  </conditionalFormatting>
  <conditionalFormatting sqref="F202">
    <cfRule type="expression" dxfId="93" priority="234">
      <formula>$C$201="No"</formula>
    </cfRule>
  </conditionalFormatting>
  <conditionalFormatting sqref="F246:F247">
    <cfRule type="expression" dxfId="92" priority="222">
      <formula>$C$245="No"</formula>
    </cfRule>
  </conditionalFormatting>
  <conditionalFormatting sqref="F247">
    <cfRule type="expression" dxfId="91" priority="223">
      <formula>$C$246="No"</formula>
    </cfRule>
  </conditionalFormatting>
  <conditionalFormatting sqref="H75:H76">
    <cfRule type="expression" dxfId="90" priority="272">
      <formula>$C$30="Yes"</formula>
    </cfRule>
  </conditionalFormatting>
  <conditionalFormatting sqref="H121:H135">
    <cfRule type="expression" dxfId="89" priority="244">
      <formula>$C$30="Yes"</formula>
    </cfRule>
  </conditionalFormatting>
  <conditionalFormatting sqref="H162:H178">
    <cfRule type="expression" dxfId="88" priority="276">
      <formula>$C$30="Yes"</formula>
    </cfRule>
  </conditionalFormatting>
  <conditionalFormatting sqref="H192:H202">
    <cfRule type="expression" dxfId="87" priority="235">
      <formula>$C$30="Yes"</formula>
    </cfRule>
  </conditionalFormatting>
  <conditionalFormatting sqref="H226:H230">
    <cfRule type="expression" dxfId="86" priority="227">
      <formula>$C$30="Yes"</formula>
    </cfRule>
  </conditionalFormatting>
  <conditionalFormatting sqref="H232:H237">
    <cfRule type="expression" dxfId="85" priority="270">
      <formula>$C$30="Yes"</formula>
    </cfRule>
  </conditionalFormatting>
  <conditionalFormatting sqref="H269:H280">
    <cfRule type="expression" dxfId="84" priority="221">
      <formula>$C$30="Yes"</formula>
    </cfRule>
  </conditionalFormatting>
  <conditionalFormatting sqref="F266">
    <cfRule type="expression" dxfId="83" priority="220">
      <formula>$C$265="No"</formula>
    </cfRule>
  </conditionalFormatting>
  <conditionalFormatting sqref="G166:G167">
    <cfRule type="expression" dxfId="82" priority="203">
      <formula>$C$165="No"</formula>
    </cfRule>
  </conditionalFormatting>
  <conditionalFormatting sqref="G171">
    <cfRule type="expression" dxfId="81" priority="219">
      <formula>$C$170="No"</formula>
    </cfRule>
  </conditionalFormatting>
  <conditionalFormatting sqref="G167">
    <cfRule type="expression" dxfId="80" priority="202">
      <formula>$C$166="No"</formula>
    </cfRule>
  </conditionalFormatting>
  <conditionalFormatting sqref="G100">
    <cfRule type="expression" dxfId="79" priority="208">
      <formula>$C$99="No"</formula>
    </cfRule>
  </conditionalFormatting>
  <conditionalFormatting sqref="G102:G103">
    <cfRule type="expression" dxfId="78" priority="218">
      <formula>$C$101="No"</formula>
    </cfRule>
  </conditionalFormatting>
  <conditionalFormatting sqref="G233">
    <cfRule type="expression" dxfId="77" priority="194">
      <formula>$C$232="No"</formula>
    </cfRule>
  </conditionalFormatting>
  <conditionalFormatting sqref="G236">
    <cfRule type="expression" dxfId="76" priority="195">
      <formula>$C$235="No"</formula>
    </cfRule>
  </conditionalFormatting>
  <conditionalFormatting sqref="G263">
    <cfRule type="expression" dxfId="75" priority="212">
      <formula>$C$262="No"</formula>
    </cfRule>
  </conditionalFormatting>
  <conditionalFormatting sqref="G160">
    <cfRule type="expression" dxfId="74" priority="215">
      <formula>$C$159="No"</formula>
    </cfRule>
  </conditionalFormatting>
  <conditionalFormatting sqref="G148">
    <cfRule type="expression" dxfId="73" priority="205">
      <formula>$C$147="No"</formula>
    </cfRule>
  </conditionalFormatting>
  <conditionalFormatting sqref="G122">
    <cfRule type="expression" dxfId="72" priority="206">
      <formula>$C$121="No"</formula>
    </cfRule>
  </conditionalFormatting>
  <conditionalFormatting sqref="G177">
    <cfRule type="expression" dxfId="71" priority="213">
      <formula>$C$176="No"</formula>
    </cfRule>
  </conditionalFormatting>
  <conditionalFormatting sqref="G202">
    <cfRule type="expression" dxfId="70" priority="200">
      <formula>$C$201="No"</formula>
    </cfRule>
  </conditionalFormatting>
  <conditionalFormatting sqref="G246:G247">
    <cfRule type="expression" dxfId="69" priority="192">
      <formula>$C$245="No"</formula>
    </cfRule>
  </conditionalFormatting>
  <conditionalFormatting sqref="G247">
    <cfRule type="expression" dxfId="68" priority="193">
      <formula>$C$246="No"</formula>
    </cfRule>
  </conditionalFormatting>
  <conditionalFormatting sqref="G266">
    <cfRule type="expression" dxfId="67" priority="191">
      <formula>$C$265="No"</formula>
    </cfRule>
  </conditionalFormatting>
  <conditionalFormatting sqref="I75:I76">
    <cfRule type="expression" dxfId="66" priority="188">
      <formula>$C$75="No"</formula>
    </cfRule>
  </conditionalFormatting>
  <conditionalFormatting sqref="I75:I76">
    <cfRule type="expression" dxfId="65" priority="187">
      <formula>$C$30="Yes"</formula>
    </cfRule>
  </conditionalFormatting>
  <conditionalFormatting sqref="I99">
    <cfRule type="expression" dxfId="64" priority="185">
      <formula>$C$30="Yes"</formula>
    </cfRule>
  </conditionalFormatting>
  <conditionalFormatting sqref="I101:I102">
    <cfRule type="expression" dxfId="63" priority="184">
      <formula>$C$30="Yes"</formula>
    </cfRule>
  </conditionalFormatting>
  <conditionalFormatting sqref="I117:I119">
    <cfRule type="expression" dxfId="62" priority="183">
      <formula>$C$30="Yes"</formula>
    </cfRule>
  </conditionalFormatting>
  <conditionalFormatting sqref="I121:I125">
    <cfRule type="expression" dxfId="61" priority="182">
      <formula>$C$30="Yes"</formula>
    </cfRule>
  </conditionalFormatting>
  <conditionalFormatting sqref="I160">
    <cfRule type="expression" dxfId="60" priority="179">
      <formula>$C$30="Yes"</formula>
    </cfRule>
  </conditionalFormatting>
  <conditionalFormatting sqref="I162">
    <cfRule type="expression" dxfId="59" priority="176">
      <formula>$C$30="Yes"</formula>
    </cfRule>
  </conditionalFormatting>
  <conditionalFormatting sqref="I163:I164">
    <cfRule type="expression" dxfId="58" priority="175">
      <formula>$C$30="Yes"</formula>
    </cfRule>
  </conditionalFormatting>
  <conditionalFormatting sqref="I168">
    <cfRule type="expression" dxfId="57" priority="174">
      <formula>$C$30="Yes"</formula>
    </cfRule>
  </conditionalFormatting>
  <conditionalFormatting sqref="I174:I178">
    <cfRule type="expression" dxfId="56" priority="173">
      <formula>$C$30="Yes"</formula>
    </cfRule>
  </conditionalFormatting>
  <conditionalFormatting sqref="I180:I183">
    <cfRule type="expression" dxfId="55" priority="172">
      <formula>$C$184="No"</formula>
    </cfRule>
  </conditionalFormatting>
  <conditionalFormatting sqref="I180:I183">
    <cfRule type="expression" dxfId="54" priority="171">
      <formula>$C$30="Yes"</formula>
    </cfRule>
  </conditionalFormatting>
  <conditionalFormatting sqref="I226:I230">
    <cfRule type="expression" dxfId="53" priority="163">
      <formula>$C$30="Yes"</formula>
    </cfRule>
  </conditionalFormatting>
  <conditionalFormatting sqref="I243:I247">
    <cfRule type="expression" dxfId="52" priority="161">
      <formula>$C$30="Yes"</formula>
    </cfRule>
  </conditionalFormatting>
  <conditionalFormatting sqref="I239:I242">
    <cfRule type="expression" dxfId="51" priority="160">
      <formula>$C$30="Yes"</formula>
    </cfRule>
  </conditionalFormatting>
  <conditionalFormatting sqref="I248:I250">
    <cfRule type="expression" dxfId="50" priority="157">
      <formula>$C$245="No"</formula>
    </cfRule>
  </conditionalFormatting>
  <conditionalFormatting sqref="I248:I250">
    <cfRule type="expression" dxfId="49" priority="158">
      <formula>$C$246="No"</formula>
    </cfRule>
  </conditionalFormatting>
  <conditionalFormatting sqref="I248:I250">
    <cfRule type="expression" dxfId="48" priority="159">
      <formula>$C$30="Yes"</formula>
    </cfRule>
  </conditionalFormatting>
  <conditionalFormatting sqref="I257">
    <cfRule type="expression" dxfId="47" priority="156">
      <formula>$C$30="Yes"</formula>
    </cfRule>
  </conditionalFormatting>
  <conditionalFormatting sqref="I269:I280">
    <cfRule type="expression" dxfId="46" priority="154">
      <formula>$C$30="Yes"</formula>
    </cfRule>
  </conditionalFormatting>
  <conditionalFormatting sqref="J186:J187">
    <cfRule type="expression" dxfId="45" priority="67">
      <formula>$C$184="No"</formula>
    </cfRule>
  </conditionalFormatting>
  <conditionalFormatting sqref="J65:J73">
    <cfRule type="expression" dxfId="44" priority="68">
      <formula>$C$30="No"</formula>
    </cfRule>
  </conditionalFormatting>
  <conditionalFormatting sqref="J204:J219 J100 J103:J105 J128 J132:J135 J165:J167 J169:J173 J186:J187 J190 J251:J256 J258:J267 J90:J98 J137:J159">
    <cfRule type="expression" dxfId="43" priority="69">
      <formula>$C$30="Yes"</formula>
    </cfRule>
  </conditionalFormatting>
  <conditionalFormatting sqref="J75:J76">
    <cfRule type="expression" dxfId="42" priority="65">
      <formula>$C$75="No"</formula>
    </cfRule>
  </conditionalFormatting>
  <conditionalFormatting sqref="J75:J76">
    <cfRule type="expression" dxfId="41" priority="64">
      <formula>$C$30="Yes"</formula>
    </cfRule>
  </conditionalFormatting>
  <conditionalFormatting sqref="J99">
    <cfRule type="expression" dxfId="40" priority="63">
      <formula>$C$30="Yes"</formula>
    </cfRule>
  </conditionalFormatting>
  <conditionalFormatting sqref="J101:J102">
    <cfRule type="expression" dxfId="39" priority="62">
      <formula>$C$30="Yes"</formula>
    </cfRule>
  </conditionalFormatting>
  <conditionalFormatting sqref="J117:J119">
    <cfRule type="expression" dxfId="38" priority="61">
      <formula>$C$30="Yes"</formula>
    </cfRule>
  </conditionalFormatting>
  <conditionalFormatting sqref="J121:J125">
    <cfRule type="expression" dxfId="37" priority="60">
      <formula>$C$30="Yes"</formula>
    </cfRule>
  </conditionalFormatting>
  <conditionalFormatting sqref="J160">
    <cfRule type="expression" dxfId="36" priority="59">
      <formula>$C$30="Yes"</formula>
    </cfRule>
  </conditionalFormatting>
  <conditionalFormatting sqref="J162">
    <cfRule type="expression" dxfId="35" priority="56">
      <formula>$C$30="Yes"</formula>
    </cfRule>
  </conditionalFormatting>
  <conditionalFormatting sqref="J163:J164">
    <cfRule type="expression" dxfId="34" priority="55">
      <formula>$C$30="Yes"</formula>
    </cfRule>
  </conditionalFormatting>
  <conditionalFormatting sqref="J168">
    <cfRule type="expression" dxfId="33" priority="54">
      <formula>$C$30="Yes"</formula>
    </cfRule>
  </conditionalFormatting>
  <conditionalFormatting sqref="J174:J178">
    <cfRule type="expression" dxfId="32" priority="53">
      <formula>$C$30="Yes"</formula>
    </cfRule>
  </conditionalFormatting>
  <conditionalFormatting sqref="J180:J183">
    <cfRule type="expression" dxfId="31" priority="52">
      <formula>$C$184="No"</formula>
    </cfRule>
  </conditionalFormatting>
  <conditionalFormatting sqref="J180:J183">
    <cfRule type="expression" dxfId="30" priority="51">
      <formula>$C$30="Yes"</formula>
    </cfRule>
  </conditionalFormatting>
  <conditionalFormatting sqref="J226:J230">
    <cfRule type="expression" dxfId="29" priority="44">
      <formula>$C$30="Yes"</formula>
    </cfRule>
  </conditionalFormatting>
  <conditionalFormatting sqref="J243:J247">
    <cfRule type="expression" dxfId="28" priority="42">
      <formula>$C$30="Yes"</formula>
    </cfRule>
  </conditionalFormatting>
  <conditionalFormatting sqref="J239:J242">
    <cfRule type="expression" dxfId="27" priority="41">
      <formula>$C$30="Yes"</formula>
    </cfRule>
  </conditionalFormatting>
  <conditionalFormatting sqref="J248:J250">
    <cfRule type="expression" dxfId="26" priority="38">
      <formula>$C$245="No"</formula>
    </cfRule>
  </conditionalFormatting>
  <conditionalFormatting sqref="J248:J250">
    <cfRule type="expression" dxfId="25" priority="39">
      <formula>$C$246="No"</formula>
    </cfRule>
  </conditionalFormatting>
  <conditionalFormatting sqref="J248:J250">
    <cfRule type="expression" dxfId="24" priority="40">
      <formula>$C$30="Yes"</formula>
    </cfRule>
  </conditionalFormatting>
  <conditionalFormatting sqref="J257">
    <cfRule type="expression" dxfId="23" priority="37">
      <formula>$C$30="Yes"</formula>
    </cfRule>
  </conditionalFormatting>
  <conditionalFormatting sqref="J269:J280">
    <cfRule type="expression" dxfId="22" priority="35">
      <formula>$C$30="Yes"</formula>
    </cfRule>
  </conditionalFormatting>
  <conditionalFormatting sqref="A49">
    <cfRule type="expression" dxfId="21" priority="33">
      <formula>$C$26="No"</formula>
    </cfRule>
  </conditionalFormatting>
  <conditionalFormatting sqref="A220:B220">
    <cfRule type="expression" dxfId="20" priority="27">
      <formula>$C$30="Yes"</formula>
    </cfRule>
  </conditionalFormatting>
  <conditionalFormatting sqref="C221:D221">
    <cfRule type="expression" dxfId="19" priority="19">
      <formula>$C$218="No"</formula>
    </cfRule>
  </conditionalFormatting>
  <conditionalFormatting sqref="E221 H221">
    <cfRule type="expression" dxfId="18" priority="20">
      <formula>$C$30="Yes"</formula>
    </cfRule>
  </conditionalFormatting>
  <conditionalFormatting sqref="F221">
    <cfRule type="expression" dxfId="17" priority="18">
      <formula>$C$218="No"</formula>
    </cfRule>
  </conditionalFormatting>
  <conditionalFormatting sqref="G221">
    <cfRule type="expression" dxfId="16" priority="17">
      <formula>$C$218="No"</formula>
    </cfRule>
  </conditionalFormatting>
  <conditionalFormatting sqref="I221">
    <cfRule type="expression" dxfId="15" priority="16">
      <formula>$C$218="No"</formula>
    </cfRule>
  </conditionalFormatting>
  <conditionalFormatting sqref="J221">
    <cfRule type="expression" dxfId="14" priority="15">
      <formula>$C$218="No"</formula>
    </cfRule>
  </conditionalFormatting>
  <conditionalFormatting sqref="C224:D224">
    <cfRule type="expression" dxfId="13" priority="13">
      <formula>$C$218="No"</formula>
    </cfRule>
  </conditionalFormatting>
  <conditionalFormatting sqref="E224 H224">
    <cfRule type="expression" dxfId="12" priority="14">
      <formula>$C$30="Yes"</formula>
    </cfRule>
  </conditionalFormatting>
  <conditionalFormatting sqref="F224">
    <cfRule type="expression" dxfId="11" priority="12">
      <formula>$C$218="No"</formula>
    </cfRule>
  </conditionalFormatting>
  <conditionalFormatting sqref="G224">
    <cfRule type="expression" dxfId="10" priority="11">
      <formula>$C$218="No"</formula>
    </cfRule>
  </conditionalFormatting>
  <conditionalFormatting sqref="I224">
    <cfRule type="expression" dxfId="9" priority="10">
      <formula>$C$218="No"</formula>
    </cfRule>
  </conditionalFormatting>
  <conditionalFormatting sqref="J224">
    <cfRule type="expression" dxfId="8" priority="9">
      <formula>$C$218="No"</formula>
    </cfRule>
  </conditionalFormatting>
  <conditionalFormatting sqref="H106:I108 E106:E108">
    <cfRule type="expression" dxfId="7" priority="8">
      <formula>$C$30="Yes"</formula>
    </cfRule>
  </conditionalFormatting>
  <conditionalFormatting sqref="J106:J108">
    <cfRule type="expression" dxfId="6" priority="7">
      <formula>$C$30="Yes"</formula>
    </cfRule>
  </conditionalFormatting>
  <conditionalFormatting sqref="C222:D223">
    <cfRule type="expression" dxfId="5" priority="5">
      <formula>$C$218="No"</formula>
    </cfRule>
  </conditionalFormatting>
  <conditionalFormatting sqref="E222:E223 H222:H223">
    <cfRule type="expression" dxfId="4" priority="6">
      <formula>$C$30="Yes"</formula>
    </cfRule>
  </conditionalFormatting>
  <conditionalFormatting sqref="F222:F223">
    <cfRule type="expression" dxfId="3" priority="4">
      <formula>$C$218="No"</formula>
    </cfRule>
  </conditionalFormatting>
  <conditionalFormatting sqref="G222:G223">
    <cfRule type="expression" dxfId="2" priority="3">
      <formula>$C$218="No"</formula>
    </cfRule>
  </conditionalFormatting>
  <conditionalFormatting sqref="I222:I223">
    <cfRule type="expression" dxfId="1" priority="2">
      <formula>$C$218="No"</formula>
    </cfRule>
  </conditionalFormatting>
  <conditionalFormatting sqref="J222:J223">
    <cfRule type="expression" dxfId="0" priority="1">
      <formula>$C$218="No"</formula>
    </cfRule>
  </conditionalFormatting>
  <pageMargins left="0.75" right="0.75" top="1" bottom="1" header="0.5" footer="0.5"/>
  <pageSetup orientation="landscape" r:id="rId1"/>
  <headerFooter>
    <oddFooter>&amp;L&amp;"Helvetica,Regular"&amp;12&amp;K000000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
  <sheetViews>
    <sheetView showGridLines="0" workbookViewId="0">
      <selection activeCell="E182" sqref="E182"/>
    </sheetView>
  </sheetViews>
  <sheetFormatPr baseColWidth="10" defaultColWidth="6.625" defaultRowHeight="13" x14ac:dyDescent="0.15"/>
  <cols>
    <col min="1" max="16384" width="6.625" style="130"/>
  </cols>
  <sheetData/>
  <pageMargins left="0.7" right="0.7" top="0.75" bottom="0.75" header="0.3" footer="0.3"/>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dimension ref="A1:Z50"/>
  <sheetViews>
    <sheetView topLeftCell="A33" workbookViewId="0">
      <selection activeCell="A44" sqref="A44"/>
    </sheetView>
  </sheetViews>
  <sheetFormatPr baseColWidth="10" defaultColWidth="10.625" defaultRowHeight="16" x14ac:dyDescent="0.2"/>
  <cols>
    <col min="2" max="2" width="10.625" style="107"/>
    <col min="3" max="3" width="93.25" customWidth="1"/>
  </cols>
  <sheetData>
    <row r="1" spans="1:26" ht="36" customHeight="1" x14ac:dyDescent="0.15">
      <c r="A1" s="374" t="s">
        <v>2302</v>
      </c>
      <c r="B1" s="375"/>
      <c r="C1" s="376"/>
      <c r="D1" s="100"/>
      <c r="E1" s="100"/>
      <c r="F1" s="100"/>
      <c r="G1" s="100"/>
      <c r="H1" s="100"/>
      <c r="I1" s="101"/>
      <c r="J1" s="102"/>
      <c r="K1" s="102"/>
      <c r="L1" s="102"/>
      <c r="M1" s="102"/>
      <c r="N1" s="102"/>
      <c r="O1" s="102"/>
      <c r="P1" s="102"/>
      <c r="Q1" s="102"/>
      <c r="R1" s="102"/>
      <c r="S1" s="102"/>
      <c r="T1" s="102"/>
      <c r="U1" s="102"/>
      <c r="V1" s="102"/>
      <c r="W1" s="102"/>
      <c r="X1" s="102"/>
      <c r="Y1" s="102"/>
      <c r="Z1" s="102"/>
    </row>
    <row r="2" spans="1:26" ht="25.5" customHeight="1" x14ac:dyDescent="0.15">
      <c r="A2" s="377" t="s">
        <v>76</v>
      </c>
      <c r="B2" s="378"/>
      <c r="C2" s="379"/>
      <c r="D2" s="103"/>
      <c r="E2" s="103"/>
      <c r="F2" s="103"/>
      <c r="G2" s="103"/>
      <c r="H2" s="103"/>
      <c r="I2" s="101"/>
      <c r="J2" s="102"/>
      <c r="K2" s="102"/>
      <c r="L2" s="102"/>
      <c r="M2" s="102"/>
      <c r="N2" s="102"/>
      <c r="O2" s="102"/>
      <c r="P2" s="102"/>
      <c r="Q2" s="102"/>
      <c r="R2" s="102"/>
      <c r="S2" s="102"/>
      <c r="T2" s="102"/>
      <c r="U2" s="102"/>
      <c r="V2" s="102"/>
      <c r="W2" s="102"/>
      <c r="X2" s="102"/>
      <c r="Y2" s="102"/>
      <c r="Z2" s="102"/>
    </row>
    <row r="3" spans="1:26" s="13" customFormat="1" ht="24" customHeight="1" x14ac:dyDescent="0.2">
      <c r="A3" s="104" t="s">
        <v>114</v>
      </c>
      <c r="B3" s="104" t="s">
        <v>0</v>
      </c>
      <c r="C3" s="104" t="s">
        <v>115</v>
      </c>
      <c r="D3" s="105"/>
      <c r="E3" s="105"/>
      <c r="F3" s="105"/>
      <c r="G3" s="105"/>
      <c r="H3" s="105"/>
      <c r="I3" s="105"/>
      <c r="J3" s="105"/>
      <c r="K3" s="105"/>
      <c r="L3" s="105"/>
      <c r="M3" s="105"/>
      <c r="N3" s="105"/>
      <c r="O3" s="105"/>
      <c r="P3" s="105"/>
      <c r="Q3" s="105"/>
      <c r="R3" s="105"/>
      <c r="S3" s="105"/>
      <c r="T3" s="105"/>
      <c r="U3" s="105"/>
      <c r="V3" s="105"/>
      <c r="W3" s="105"/>
      <c r="X3" s="105"/>
      <c r="Y3" s="105"/>
      <c r="Z3" s="105"/>
    </row>
    <row r="4" spans="1:26" ht="36" customHeight="1" x14ac:dyDescent="0.2">
      <c r="A4" s="69" t="s">
        <v>116</v>
      </c>
      <c r="B4" s="106">
        <v>42586</v>
      </c>
      <c r="C4" s="69" t="s">
        <v>381</v>
      </c>
    </row>
    <row r="5" spans="1:26" ht="36" customHeight="1" x14ac:dyDescent="0.2">
      <c r="A5" s="69" t="s">
        <v>121</v>
      </c>
      <c r="B5" s="106">
        <v>42596</v>
      </c>
      <c r="C5" s="69" t="s">
        <v>2364</v>
      </c>
    </row>
    <row r="6" spans="1:26" ht="36" customHeight="1" x14ac:dyDescent="0.2">
      <c r="A6" s="69" t="s">
        <v>122</v>
      </c>
      <c r="B6" s="106">
        <v>42597</v>
      </c>
      <c r="C6" s="69" t="s">
        <v>382</v>
      </c>
    </row>
    <row r="7" spans="1:26" ht="36" customHeight="1" x14ac:dyDescent="0.2">
      <c r="A7" s="69" t="s">
        <v>123</v>
      </c>
      <c r="B7" s="106">
        <v>42598</v>
      </c>
      <c r="C7" s="69" t="s">
        <v>383</v>
      </c>
    </row>
    <row r="8" spans="1:26" ht="36" customHeight="1" x14ac:dyDescent="0.2">
      <c r="A8" s="69" t="s">
        <v>339</v>
      </c>
      <c r="B8" s="106">
        <v>42606</v>
      </c>
      <c r="C8" s="69" t="s">
        <v>384</v>
      </c>
    </row>
    <row r="9" spans="1:26" ht="36" customHeight="1" x14ac:dyDescent="0.2">
      <c r="A9" s="69" t="s">
        <v>340</v>
      </c>
      <c r="B9" s="106">
        <v>42607</v>
      </c>
      <c r="C9" s="69" t="s">
        <v>385</v>
      </c>
    </row>
    <row r="10" spans="1:26" ht="36" customHeight="1" x14ac:dyDescent="0.2">
      <c r="A10" s="69" t="s">
        <v>356</v>
      </c>
      <c r="B10" s="106">
        <v>42608</v>
      </c>
      <c r="C10" s="69" t="s">
        <v>386</v>
      </c>
    </row>
    <row r="11" spans="1:26" ht="36" customHeight="1" x14ac:dyDescent="0.2">
      <c r="A11" s="69" t="s">
        <v>366</v>
      </c>
      <c r="B11" s="106">
        <v>42608</v>
      </c>
      <c r="C11" s="69" t="s">
        <v>367</v>
      </c>
    </row>
    <row r="12" spans="1:26" ht="36" customHeight="1" x14ac:dyDescent="0.2">
      <c r="A12" s="69" t="s">
        <v>368</v>
      </c>
      <c r="B12" s="106">
        <v>42634</v>
      </c>
      <c r="C12" s="69" t="s">
        <v>369</v>
      </c>
    </row>
    <row r="13" spans="1:26" ht="36" customHeight="1" x14ac:dyDescent="0.2">
      <c r="A13" s="69" t="s">
        <v>372</v>
      </c>
      <c r="B13" s="106">
        <v>42636</v>
      </c>
      <c r="C13" s="69" t="s">
        <v>380</v>
      </c>
    </row>
    <row r="14" spans="1:26" ht="36" customHeight="1" x14ac:dyDescent="0.2">
      <c r="A14" s="69" t="s">
        <v>378</v>
      </c>
      <c r="B14" s="106">
        <v>42639</v>
      </c>
      <c r="C14" s="69" t="s">
        <v>379</v>
      </c>
    </row>
    <row r="15" spans="1:26" ht="36" customHeight="1" x14ac:dyDescent="0.2">
      <c r="A15" s="69" t="s">
        <v>393</v>
      </c>
      <c r="B15" s="106">
        <v>42649</v>
      </c>
      <c r="C15" s="69" t="s">
        <v>410</v>
      </c>
    </row>
    <row r="16" spans="1:26" ht="36" customHeight="1" x14ac:dyDescent="0.2">
      <c r="A16" s="69" t="s">
        <v>394</v>
      </c>
      <c r="B16" s="106">
        <v>42660</v>
      </c>
      <c r="C16" s="69" t="s">
        <v>411</v>
      </c>
    </row>
    <row r="17" spans="1:3" ht="36" customHeight="1" x14ac:dyDescent="0.2">
      <c r="A17" s="69" t="s">
        <v>395</v>
      </c>
      <c r="B17" s="106">
        <v>42690</v>
      </c>
      <c r="C17" s="69" t="s">
        <v>396</v>
      </c>
    </row>
    <row r="18" spans="1:3" ht="36" customHeight="1" x14ac:dyDescent="0.2">
      <c r="A18" s="69" t="s">
        <v>402</v>
      </c>
      <c r="B18" s="106">
        <v>42695</v>
      </c>
      <c r="C18" s="69" t="s">
        <v>2365</v>
      </c>
    </row>
    <row r="19" spans="1:3" ht="36" customHeight="1" x14ac:dyDescent="0.2">
      <c r="A19" s="69" t="s">
        <v>408</v>
      </c>
      <c r="B19" s="106">
        <v>42697</v>
      </c>
      <c r="C19" s="69" t="s">
        <v>409</v>
      </c>
    </row>
    <row r="20" spans="1:3" ht="36" customHeight="1" x14ac:dyDescent="0.2">
      <c r="A20" s="69" t="s">
        <v>418</v>
      </c>
      <c r="B20" s="106">
        <v>42847</v>
      </c>
      <c r="C20" s="69" t="s">
        <v>419</v>
      </c>
    </row>
    <row r="21" spans="1:3" ht="36" customHeight="1" x14ac:dyDescent="0.2">
      <c r="A21" s="69" t="s">
        <v>420</v>
      </c>
      <c r="B21" s="106">
        <v>42853</v>
      </c>
      <c r="C21" s="69" t="s">
        <v>421</v>
      </c>
    </row>
    <row r="22" spans="1:3" ht="36" customHeight="1" x14ac:dyDescent="0.2">
      <c r="A22" s="69" t="s">
        <v>632</v>
      </c>
      <c r="B22" s="106">
        <v>43032</v>
      </c>
      <c r="C22" s="69" t="s">
        <v>633</v>
      </c>
    </row>
    <row r="23" spans="1:3" ht="36" customHeight="1" x14ac:dyDescent="0.2">
      <c r="A23" s="69" t="s">
        <v>2284</v>
      </c>
      <c r="B23" s="106">
        <v>43386</v>
      </c>
      <c r="C23" s="69" t="s">
        <v>2292</v>
      </c>
    </row>
    <row r="24" spans="1:3" ht="36" customHeight="1" x14ac:dyDescent="0.2">
      <c r="A24" s="69" t="s">
        <v>2297</v>
      </c>
      <c r="B24" s="106">
        <v>43405</v>
      </c>
      <c r="C24" s="69" t="s">
        <v>2298</v>
      </c>
    </row>
    <row r="25" spans="1:3" ht="36" customHeight="1" x14ac:dyDescent="0.2">
      <c r="A25" s="69" t="s">
        <v>2349</v>
      </c>
      <c r="B25" s="106">
        <v>43490</v>
      </c>
      <c r="C25" s="69" t="s">
        <v>2299</v>
      </c>
    </row>
    <row r="26" spans="1:3" ht="36" customHeight="1" x14ac:dyDescent="0.2">
      <c r="A26" s="69" t="s">
        <v>2350</v>
      </c>
      <c r="B26" s="106">
        <v>43543</v>
      </c>
      <c r="C26" s="69" t="s">
        <v>2300</v>
      </c>
    </row>
    <row r="27" spans="1:3" ht="36" customHeight="1" x14ac:dyDescent="0.2">
      <c r="A27" s="69" t="s">
        <v>2351</v>
      </c>
      <c r="B27" s="106">
        <v>43584</v>
      </c>
      <c r="C27" s="69" t="s">
        <v>2301</v>
      </c>
    </row>
    <row r="28" spans="1:3" ht="36" customHeight="1" x14ac:dyDescent="0.2">
      <c r="A28" s="69" t="s">
        <v>2352</v>
      </c>
      <c r="B28" s="106">
        <v>43742</v>
      </c>
      <c r="C28" s="69" t="s">
        <v>2346</v>
      </c>
    </row>
    <row r="29" spans="1:3" ht="36" customHeight="1" x14ac:dyDescent="0.2">
      <c r="A29" s="69" t="s">
        <v>2366</v>
      </c>
      <c r="B29" s="106">
        <v>43790</v>
      </c>
      <c r="C29" s="69" t="s">
        <v>2367</v>
      </c>
    </row>
    <row r="30" spans="1:3" ht="36" customHeight="1" x14ac:dyDescent="0.2">
      <c r="A30" s="69" t="s">
        <v>3102</v>
      </c>
      <c r="B30" s="106">
        <v>44547</v>
      </c>
      <c r="C30" s="69" t="s">
        <v>3101</v>
      </c>
    </row>
    <row r="31" spans="1:3" ht="36" customHeight="1" x14ac:dyDescent="0.2">
      <c r="A31" s="69" t="s">
        <v>3100</v>
      </c>
      <c r="B31" s="106">
        <v>44596</v>
      </c>
      <c r="C31" s="69" t="s">
        <v>3105</v>
      </c>
    </row>
    <row r="32" spans="1:3" ht="36" customHeight="1" x14ac:dyDescent="0.2">
      <c r="A32" s="69" t="s">
        <v>3100</v>
      </c>
      <c r="B32" s="106">
        <v>44624</v>
      </c>
      <c r="C32" s="69" t="s">
        <v>3116</v>
      </c>
    </row>
    <row r="33" spans="1:3" ht="36" customHeight="1" x14ac:dyDescent="0.2">
      <c r="A33" s="69" t="s">
        <v>3100</v>
      </c>
      <c r="B33" s="106">
        <v>44627</v>
      </c>
      <c r="C33" s="69" t="s">
        <v>3112</v>
      </c>
    </row>
    <row r="34" spans="1:3" ht="36" customHeight="1" x14ac:dyDescent="0.2">
      <c r="A34" s="69" t="s">
        <v>3113</v>
      </c>
      <c r="B34" s="106">
        <v>44629</v>
      </c>
      <c r="C34" s="69" t="s">
        <v>3114</v>
      </c>
    </row>
    <row r="35" spans="1:3" ht="36" customHeight="1" x14ac:dyDescent="0.2">
      <c r="A35" s="69" t="s">
        <v>3115</v>
      </c>
      <c r="B35" s="106">
        <v>44634</v>
      </c>
      <c r="C35" s="69" t="s">
        <v>3117</v>
      </c>
    </row>
    <row r="36" spans="1:3" ht="36" customHeight="1" x14ac:dyDescent="0.2">
      <c r="A36" s="69" t="s">
        <v>3119</v>
      </c>
      <c r="B36" s="106">
        <v>44651</v>
      </c>
      <c r="C36" s="69" t="s">
        <v>3120</v>
      </c>
    </row>
    <row r="37" spans="1:3" ht="36" customHeight="1" x14ac:dyDescent="0.2">
      <c r="A37" s="69" t="s">
        <v>3119</v>
      </c>
      <c r="B37" s="106">
        <v>44682</v>
      </c>
      <c r="C37" s="69" t="s">
        <v>3123</v>
      </c>
    </row>
    <row r="38" spans="1:3" ht="36" customHeight="1" x14ac:dyDescent="0.2">
      <c r="A38" s="69" t="s">
        <v>3119</v>
      </c>
      <c r="B38" s="106">
        <v>44692</v>
      </c>
      <c r="C38" s="69" t="s">
        <v>3136</v>
      </c>
    </row>
    <row r="39" spans="1:3" ht="36" customHeight="1" x14ac:dyDescent="0.2">
      <c r="A39" s="69" t="s">
        <v>3119</v>
      </c>
      <c r="B39" s="106">
        <v>44692</v>
      </c>
      <c r="C39" s="69" t="s">
        <v>3124</v>
      </c>
    </row>
    <row r="40" spans="1:3" ht="36" customHeight="1" x14ac:dyDescent="0.2">
      <c r="A40" s="69" t="s">
        <v>3119</v>
      </c>
      <c r="B40" s="106">
        <v>44692</v>
      </c>
      <c r="C40" s="69" t="s">
        <v>3125</v>
      </c>
    </row>
    <row r="41" spans="1:3" ht="36" customHeight="1" x14ac:dyDescent="0.2">
      <c r="A41" s="69" t="s">
        <v>3119</v>
      </c>
      <c r="B41" s="106">
        <v>44692</v>
      </c>
      <c r="C41" s="69" t="s">
        <v>3126</v>
      </c>
    </row>
    <row r="42" spans="1:3" ht="36" customHeight="1" x14ac:dyDescent="0.2">
      <c r="A42" s="69" t="s">
        <v>3119</v>
      </c>
      <c r="B42" s="106">
        <v>44692</v>
      </c>
      <c r="C42" s="69" t="s">
        <v>3127</v>
      </c>
    </row>
    <row r="43" spans="1:3" ht="36" customHeight="1" x14ac:dyDescent="0.2">
      <c r="A43" s="69" t="s">
        <v>3119</v>
      </c>
      <c r="B43" s="106">
        <v>44708</v>
      </c>
      <c r="C43" s="69" t="s">
        <v>3143</v>
      </c>
    </row>
    <row r="44" spans="1:3" ht="36" customHeight="1" x14ac:dyDescent="0.2">
      <c r="A44" s="69"/>
      <c r="B44" s="142"/>
      <c r="C44" s="69"/>
    </row>
    <row r="45" spans="1:3" ht="36" customHeight="1" x14ac:dyDescent="0.2">
      <c r="A45" s="69"/>
      <c r="B45" s="142"/>
      <c r="C45" s="69"/>
    </row>
    <row r="46" spans="1:3" ht="36" customHeight="1" x14ac:dyDescent="0.2">
      <c r="A46" s="69"/>
      <c r="B46" s="142"/>
      <c r="C46" s="69"/>
    </row>
    <row r="47" spans="1:3" ht="36" customHeight="1" x14ac:dyDescent="0.2">
      <c r="A47" s="69"/>
      <c r="B47" s="142"/>
      <c r="C47" s="69"/>
    </row>
    <row r="48" spans="1:3" ht="36" customHeight="1" x14ac:dyDescent="0.2">
      <c r="A48" s="69"/>
      <c r="B48" s="142"/>
      <c r="C48" s="69"/>
    </row>
    <row r="49" spans="1:3" ht="36" customHeight="1" x14ac:dyDescent="0.2">
      <c r="A49" s="69"/>
      <c r="B49" s="142"/>
      <c r="C49" s="69"/>
    </row>
    <row r="50" spans="1:3" ht="36" customHeight="1" x14ac:dyDescent="0.2">
      <c r="A50" s="69"/>
      <c r="B50" s="142"/>
      <c r="C50" s="69"/>
    </row>
  </sheetData>
  <mergeCells count="2">
    <mergeCell ref="A1:C1"/>
    <mergeCell ref="A2:C2"/>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IV30"/>
  <sheetViews>
    <sheetView topLeftCell="A4" workbookViewId="0">
      <selection sqref="A1:B1"/>
    </sheetView>
  </sheetViews>
  <sheetFormatPr baseColWidth="10" defaultColWidth="10.625" defaultRowHeight="16" x14ac:dyDescent="0.2"/>
  <cols>
    <col min="1" max="1" width="18.375" customWidth="1"/>
    <col min="2" max="2" width="88.25" customWidth="1"/>
  </cols>
  <sheetData>
    <row r="1" spans="1:256" ht="45.75" customHeight="1" x14ac:dyDescent="0.2">
      <c r="A1" s="279" t="s">
        <v>3155</v>
      </c>
      <c r="B1" s="279"/>
    </row>
    <row r="2" spans="1:256" ht="26" customHeight="1" x14ac:dyDescent="0.15">
      <c r="A2" s="280"/>
      <c r="B2" s="280"/>
      <c r="C2" s="16"/>
      <c r="D2" s="16"/>
      <c r="E2" s="16"/>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c r="BO2" s="4"/>
      <c r="BP2" s="4"/>
      <c r="BQ2" s="4"/>
      <c r="BR2" s="4"/>
      <c r="BS2" s="4"/>
      <c r="BT2" s="4"/>
      <c r="BU2" s="4"/>
      <c r="BV2" s="4"/>
      <c r="BW2" s="4"/>
      <c r="BX2" s="4"/>
      <c r="BY2" s="4"/>
      <c r="BZ2" s="4"/>
      <c r="CA2" s="4"/>
      <c r="CB2" s="4"/>
      <c r="CC2" s="4"/>
      <c r="CD2" s="4"/>
      <c r="CE2" s="4"/>
      <c r="CF2" s="4"/>
      <c r="CG2" s="4"/>
      <c r="CH2" s="4"/>
      <c r="CI2" s="4"/>
      <c r="CJ2" s="4"/>
      <c r="CK2" s="4"/>
      <c r="CL2" s="4"/>
      <c r="CM2" s="4"/>
      <c r="CN2" s="4"/>
      <c r="CO2" s="4"/>
      <c r="CP2" s="4"/>
      <c r="CQ2" s="4"/>
      <c r="CR2" s="4"/>
      <c r="CS2" s="4"/>
      <c r="CT2" s="4"/>
      <c r="CU2" s="4"/>
      <c r="CV2" s="4"/>
      <c r="CW2" s="4"/>
      <c r="CX2" s="4"/>
      <c r="CY2" s="4"/>
      <c r="CZ2" s="4"/>
      <c r="DA2" s="4"/>
      <c r="DB2" s="4"/>
      <c r="DC2" s="4"/>
      <c r="DD2" s="4"/>
      <c r="DE2" s="4"/>
      <c r="DF2" s="4"/>
      <c r="DG2" s="4"/>
      <c r="DH2" s="4"/>
      <c r="DI2" s="4"/>
      <c r="DJ2" s="4"/>
      <c r="DK2" s="4"/>
      <c r="DL2" s="4"/>
      <c r="DM2" s="4"/>
      <c r="DN2" s="4"/>
      <c r="DO2" s="4"/>
      <c r="DP2" s="4"/>
      <c r="DQ2" s="4"/>
      <c r="DR2" s="4"/>
      <c r="DS2" s="4"/>
      <c r="DT2" s="4"/>
      <c r="DU2" s="4"/>
      <c r="DV2" s="4"/>
      <c r="DW2" s="4"/>
      <c r="DX2" s="4"/>
      <c r="DY2" s="4"/>
      <c r="DZ2" s="4"/>
      <c r="EA2" s="4"/>
      <c r="EB2" s="4"/>
      <c r="EC2" s="4"/>
      <c r="ED2" s="4"/>
      <c r="EE2" s="4"/>
      <c r="EF2" s="4"/>
      <c r="EG2" s="4"/>
      <c r="EH2" s="4"/>
      <c r="EI2" s="4"/>
      <c r="EJ2" s="4"/>
      <c r="EK2" s="4"/>
      <c r="EL2" s="4"/>
      <c r="EM2" s="4"/>
      <c r="EN2" s="4"/>
      <c r="EO2" s="4"/>
      <c r="EP2" s="4"/>
      <c r="EQ2" s="4"/>
      <c r="ER2" s="4"/>
      <c r="ES2" s="4"/>
      <c r="ET2" s="4"/>
      <c r="EU2" s="4"/>
      <c r="EV2" s="4"/>
      <c r="EW2" s="4"/>
      <c r="EX2" s="4"/>
      <c r="EY2" s="4"/>
      <c r="EZ2" s="4"/>
      <c r="FA2" s="4"/>
      <c r="FB2" s="4"/>
      <c r="FC2" s="4"/>
      <c r="FD2" s="4"/>
      <c r="FE2" s="4"/>
      <c r="FF2" s="4"/>
      <c r="FG2" s="4"/>
      <c r="FH2" s="4"/>
      <c r="FI2" s="4"/>
      <c r="FJ2" s="4"/>
      <c r="FK2" s="4"/>
      <c r="FL2" s="4"/>
      <c r="FM2" s="4"/>
      <c r="FN2" s="4"/>
      <c r="FO2" s="4"/>
      <c r="FP2" s="4"/>
      <c r="FQ2" s="4"/>
      <c r="FR2" s="4"/>
      <c r="FS2" s="4"/>
      <c r="FT2" s="4"/>
      <c r="FU2" s="4"/>
      <c r="FV2" s="4"/>
      <c r="FW2" s="4"/>
      <c r="FX2" s="4"/>
      <c r="FY2" s="4"/>
      <c r="FZ2" s="4"/>
      <c r="GA2" s="4"/>
      <c r="GB2" s="4"/>
      <c r="GC2" s="4"/>
      <c r="GD2" s="4"/>
      <c r="GE2" s="4"/>
      <c r="GF2" s="4"/>
      <c r="GG2" s="4"/>
      <c r="GH2" s="4"/>
      <c r="GI2" s="4"/>
      <c r="GJ2" s="4"/>
      <c r="GK2" s="4"/>
      <c r="GL2" s="4"/>
      <c r="GM2" s="4"/>
      <c r="GN2" s="4"/>
      <c r="GO2" s="4"/>
      <c r="GP2" s="4"/>
      <c r="GQ2" s="4"/>
      <c r="GR2" s="4"/>
      <c r="GS2" s="4"/>
      <c r="GT2" s="4"/>
      <c r="GU2" s="4"/>
      <c r="GV2" s="4"/>
      <c r="GW2" s="4"/>
      <c r="GX2" s="4"/>
      <c r="GY2" s="4"/>
      <c r="GZ2" s="4"/>
      <c r="HA2" s="4"/>
      <c r="HB2" s="4"/>
      <c r="HC2" s="4"/>
      <c r="HD2" s="4"/>
      <c r="HE2" s="4"/>
      <c r="HF2" s="4"/>
      <c r="HG2" s="4"/>
      <c r="HH2" s="4"/>
      <c r="HI2" s="4"/>
      <c r="HJ2" s="4"/>
      <c r="HK2" s="4"/>
      <c r="HL2" s="4"/>
      <c r="HM2" s="4"/>
      <c r="HN2" s="4"/>
      <c r="HO2" s="4"/>
      <c r="HP2" s="4"/>
      <c r="HQ2" s="4"/>
      <c r="HR2" s="4"/>
      <c r="HS2" s="4"/>
      <c r="HT2" s="4"/>
      <c r="HU2" s="4"/>
      <c r="HV2" s="4"/>
      <c r="HW2" s="4"/>
      <c r="HX2" s="4"/>
      <c r="HY2" s="4"/>
      <c r="HZ2" s="4"/>
      <c r="IA2" s="4"/>
      <c r="IB2" s="4"/>
      <c r="IC2" s="4"/>
      <c r="ID2" s="4"/>
      <c r="IE2" s="4"/>
      <c r="IF2" s="4"/>
      <c r="IG2" s="4"/>
      <c r="IH2" s="4"/>
      <c r="II2" s="4"/>
      <c r="IJ2" s="4"/>
      <c r="IK2" s="4"/>
      <c r="IL2" s="4"/>
      <c r="IM2" s="4"/>
      <c r="IN2" s="4"/>
      <c r="IO2" s="4"/>
      <c r="IP2" s="4"/>
      <c r="IQ2" s="4"/>
      <c r="IR2" s="4"/>
      <c r="IS2" s="4"/>
      <c r="IT2" s="4"/>
      <c r="IU2" s="4"/>
      <c r="IV2" s="4"/>
    </row>
    <row r="3" spans="1:256" s="13" customFormat="1" ht="24" customHeight="1" x14ac:dyDescent="0.2">
      <c r="A3" s="277" t="s">
        <v>357</v>
      </c>
      <c r="B3" s="278"/>
    </row>
    <row r="4" spans="1:256" ht="72" customHeight="1" x14ac:dyDescent="0.2">
      <c r="A4" s="276" t="s">
        <v>2293</v>
      </c>
      <c r="B4" s="276"/>
    </row>
    <row r="5" spans="1:256" s="13" customFormat="1" ht="24" customHeight="1" x14ac:dyDescent="0.2">
      <c r="A5" s="277" t="s">
        <v>358</v>
      </c>
      <c r="B5" s="278"/>
    </row>
    <row r="6" spans="1:256" ht="84" customHeight="1" x14ac:dyDescent="0.2">
      <c r="A6" s="276" t="s">
        <v>2347</v>
      </c>
      <c r="B6" s="276"/>
    </row>
    <row r="7" spans="1:256" ht="55.25" customHeight="1" x14ac:dyDescent="0.2">
      <c r="A7" s="17" t="s">
        <v>1</v>
      </c>
      <c r="B7" s="11" t="s">
        <v>3106</v>
      </c>
    </row>
    <row r="8" spans="1:256" ht="54" customHeight="1" x14ac:dyDescent="0.2">
      <c r="A8" s="17" t="s">
        <v>12</v>
      </c>
      <c r="B8" s="11" t="s">
        <v>360</v>
      </c>
    </row>
    <row r="9" spans="1:256" ht="36" customHeight="1" x14ac:dyDescent="0.2">
      <c r="A9" s="17" t="s">
        <v>17</v>
      </c>
      <c r="B9" s="11" t="s">
        <v>2294</v>
      </c>
    </row>
    <row r="10" spans="1:256" ht="36" customHeight="1" x14ac:dyDescent="0.2">
      <c r="A10" s="17" t="s">
        <v>119</v>
      </c>
      <c r="B10" s="11" t="s">
        <v>361</v>
      </c>
    </row>
    <row r="11" spans="1:256" ht="36" customHeight="1" x14ac:dyDescent="0.2">
      <c r="A11" s="17" t="s">
        <v>359</v>
      </c>
      <c r="B11" s="11" t="s">
        <v>2274</v>
      </c>
    </row>
    <row r="12" spans="1:256" ht="96" customHeight="1" x14ac:dyDescent="0.2">
      <c r="A12" s="276" t="s">
        <v>364</v>
      </c>
      <c r="B12" s="276"/>
    </row>
    <row r="13" spans="1:256" ht="124.25" customHeight="1" x14ac:dyDescent="0.2">
      <c r="A13" s="284" t="s">
        <v>362</v>
      </c>
      <c r="B13" s="285"/>
    </row>
    <row r="14" spans="1:256" s="13" customFormat="1" ht="24" customHeight="1" x14ac:dyDescent="0.2">
      <c r="A14" s="277" t="s">
        <v>365</v>
      </c>
      <c r="B14" s="278"/>
    </row>
    <row r="15" spans="1:256" ht="56" customHeight="1" x14ac:dyDescent="0.2">
      <c r="A15" s="276" t="s">
        <v>3132</v>
      </c>
      <c r="B15" s="276"/>
    </row>
    <row r="16" spans="1:256" ht="112.25" customHeight="1" x14ac:dyDescent="0.2">
      <c r="A16" s="284" t="s">
        <v>363</v>
      </c>
      <c r="B16" s="285"/>
    </row>
    <row r="17" spans="1:2" s="13" customFormat="1" ht="24" customHeight="1" x14ac:dyDescent="0.2">
      <c r="A17" s="277" t="s">
        <v>3144</v>
      </c>
      <c r="B17" s="278"/>
    </row>
    <row r="18" spans="1:2" ht="36" customHeight="1" x14ac:dyDescent="0.2">
      <c r="A18" s="200" t="s">
        <v>2280</v>
      </c>
      <c r="B18" s="201" t="s">
        <v>3133</v>
      </c>
    </row>
    <row r="19" spans="1:2" ht="36" customHeight="1" x14ac:dyDescent="0.2">
      <c r="A19" s="200" t="s">
        <v>2388</v>
      </c>
      <c r="B19" s="201" t="s">
        <v>3134</v>
      </c>
    </row>
    <row r="20" spans="1:2" ht="36" customHeight="1" x14ac:dyDescent="0.2">
      <c r="A20" s="200" t="s">
        <v>2390</v>
      </c>
      <c r="B20" s="201" t="s">
        <v>3135</v>
      </c>
    </row>
    <row r="21" spans="1:2" s="13" customFormat="1" ht="24" customHeight="1" x14ac:dyDescent="0.2">
      <c r="A21" s="277" t="s">
        <v>3150</v>
      </c>
      <c r="B21" s="278"/>
    </row>
    <row r="22" spans="1:2" ht="84" customHeight="1" x14ac:dyDescent="0.2">
      <c r="A22" s="287" t="s">
        <v>3151</v>
      </c>
      <c r="B22" s="276"/>
    </row>
    <row r="23" spans="1:2" ht="36" customHeight="1" x14ac:dyDescent="0.2">
      <c r="A23" s="286" t="s">
        <v>3152</v>
      </c>
      <c r="B23" s="286"/>
    </row>
    <row r="24" spans="1:2" ht="47" customHeight="1" x14ac:dyDescent="0.2">
      <c r="A24" s="283"/>
      <c r="B24" s="283"/>
    </row>
    <row r="25" spans="1:2" s="13" customFormat="1" ht="36" customHeight="1" x14ac:dyDescent="0.2">
      <c r="A25" s="281" t="s">
        <v>3153</v>
      </c>
      <c r="B25" s="282"/>
    </row>
    <row r="26" spans="1:2" ht="156" customHeight="1" x14ac:dyDescent="0.2">
      <c r="A26" s="276" t="s">
        <v>3154</v>
      </c>
      <c r="B26" s="276"/>
    </row>
    <row r="27" spans="1:2" x14ac:dyDescent="0.2">
      <c r="A27" s="15"/>
    </row>
    <row r="28" spans="1:2" x14ac:dyDescent="0.2">
      <c r="A28" s="14"/>
    </row>
    <row r="30" spans="1:2" x14ac:dyDescent="0.2">
      <c r="A30" s="14"/>
    </row>
  </sheetData>
  <mergeCells count="18">
    <mergeCell ref="A25:B25"/>
    <mergeCell ref="A26:B26"/>
    <mergeCell ref="A24:B24"/>
    <mergeCell ref="A16:B16"/>
    <mergeCell ref="A13:B13"/>
    <mergeCell ref="A23:B23"/>
    <mergeCell ref="A21:B21"/>
    <mergeCell ref="A22:B22"/>
    <mergeCell ref="A1:B1"/>
    <mergeCell ref="A2:B2"/>
    <mergeCell ref="A3:B3"/>
    <mergeCell ref="A4:B4"/>
    <mergeCell ref="A5:B5"/>
    <mergeCell ref="A6:B6"/>
    <mergeCell ref="A12:B12"/>
    <mergeCell ref="A14:B14"/>
    <mergeCell ref="A15:B15"/>
    <mergeCell ref="A17:B17"/>
  </mergeCells>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tabColor rgb="FFC00000"/>
  </sheetPr>
  <dimension ref="A1:IV283"/>
  <sheetViews>
    <sheetView showGridLines="0" tabSelected="1" topLeftCell="A37" workbookViewId="0">
      <selection activeCell="E38" sqref="E38"/>
    </sheetView>
  </sheetViews>
  <sheetFormatPr baseColWidth="10" defaultColWidth="6.625" defaultRowHeight="15" customHeight="1" x14ac:dyDescent="0.15"/>
  <cols>
    <col min="1" max="1" width="8.25" customWidth="1"/>
    <col min="2" max="2" width="55.25" style="4" customWidth="1"/>
    <col min="3" max="3" width="20" style="19" customWidth="1"/>
    <col min="4" max="4" width="43.625" style="6" customWidth="1"/>
    <col min="5" max="5" width="32" style="7" customWidth="1"/>
    <col min="6" max="6" width="26.625" style="4" customWidth="1"/>
    <col min="7" max="256" width="6.625" style="4" customWidth="1"/>
  </cols>
  <sheetData>
    <row r="1" spans="1:5" ht="36" customHeight="1" x14ac:dyDescent="0.15">
      <c r="A1" s="306" t="s">
        <v>3156</v>
      </c>
      <c r="B1" s="306"/>
      <c r="C1" s="306"/>
      <c r="D1" s="306"/>
      <c r="E1" s="98" t="s">
        <v>3118</v>
      </c>
    </row>
    <row r="2" spans="1:5" ht="36" customHeight="1" x14ac:dyDescent="0.15">
      <c r="A2" s="307" t="s">
        <v>3157</v>
      </c>
      <c r="B2" s="307"/>
      <c r="C2" s="307"/>
      <c r="D2" s="307"/>
      <c r="E2" s="307"/>
    </row>
    <row r="3" spans="1:5" ht="29" customHeight="1" x14ac:dyDescent="0.15">
      <c r="A3" s="18" t="s">
        <v>338</v>
      </c>
      <c r="B3" s="8" t="s">
        <v>0</v>
      </c>
      <c r="C3" s="308" t="s">
        <v>2283</v>
      </c>
      <c r="D3" s="309"/>
      <c r="E3" s="309"/>
    </row>
    <row r="4" spans="1:5" ht="36" customHeight="1" x14ac:dyDescent="0.15">
      <c r="A4" s="288" t="s">
        <v>1</v>
      </c>
      <c r="B4" s="288"/>
      <c r="C4" s="20"/>
      <c r="D4" s="21"/>
      <c r="E4" s="22"/>
    </row>
    <row r="5" spans="1:5" ht="72" customHeight="1" x14ac:dyDescent="0.15">
      <c r="A5" s="292" t="s">
        <v>2345</v>
      </c>
      <c r="B5" s="292"/>
      <c r="C5" s="292"/>
      <c r="D5" s="292"/>
      <c r="E5" s="292"/>
    </row>
    <row r="6" spans="1:5" ht="24" customHeight="1" x14ac:dyDescent="0.15">
      <c r="A6" s="314" t="s">
        <v>2249</v>
      </c>
      <c r="B6" s="314"/>
      <c r="C6" s="314"/>
      <c r="D6" s="314"/>
      <c r="E6" s="314"/>
    </row>
    <row r="7" spans="1:5" ht="22.25" customHeight="1" x14ac:dyDescent="0.15">
      <c r="A7" s="12" t="s">
        <v>342</v>
      </c>
      <c r="B7" s="23" t="str">
        <f>VLOOKUP(A7,Questions!$B$3:$C$256,2,FALSE)</f>
        <v>Vendor Name</v>
      </c>
      <c r="C7" s="310" t="s">
        <v>3168</v>
      </c>
      <c r="D7" s="311"/>
      <c r="E7" s="311"/>
    </row>
    <row r="8" spans="1:5" ht="22.25" customHeight="1" x14ac:dyDescent="0.15">
      <c r="A8" s="12" t="s">
        <v>343</v>
      </c>
      <c r="B8" s="23" t="str">
        <f>VLOOKUP(A8,Questions!$B$3:$C$256,2,FALSE)</f>
        <v>Product Name</v>
      </c>
      <c r="C8" s="312" t="s">
        <v>3313</v>
      </c>
      <c r="D8" s="311"/>
      <c r="E8" s="311"/>
    </row>
    <row r="9" spans="1:5" ht="22.25" customHeight="1" x14ac:dyDescent="0.15">
      <c r="A9" s="12" t="s">
        <v>344</v>
      </c>
      <c r="B9" s="23" t="str">
        <f>VLOOKUP(A9,Questions!$B$3:$C$256,2,FALSE)</f>
        <v>Product Description</v>
      </c>
      <c r="C9" s="312" t="s">
        <v>3314</v>
      </c>
      <c r="D9" s="311"/>
      <c r="E9" s="311"/>
    </row>
    <row r="10" spans="1:5" ht="22.25" customHeight="1" x14ac:dyDescent="0.15">
      <c r="A10" s="12" t="s">
        <v>345</v>
      </c>
      <c r="B10" s="23" t="str">
        <f>VLOOKUP(A10,Questions!$B$3:$C$256,2,FALSE)</f>
        <v>Web Link to Product Privacy Notice</v>
      </c>
      <c r="C10" s="313" t="s">
        <v>3109</v>
      </c>
      <c r="D10" s="311"/>
      <c r="E10" s="311"/>
    </row>
    <row r="11" spans="1:5" ht="22.25" customHeight="1" x14ac:dyDescent="0.15">
      <c r="A11" s="12" t="s">
        <v>346</v>
      </c>
      <c r="B11" s="23" t="str">
        <f>VLOOKUP(A11,Questions!$B$3:$C$256,2,FALSE)</f>
        <v>Web Link to Accessibility Statement or VPAT</v>
      </c>
      <c r="C11" s="313" t="s">
        <v>3110</v>
      </c>
      <c r="D11" s="311"/>
      <c r="E11" s="311"/>
    </row>
    <row r="12" spans="1:5" ht="22.25" customHeight="1" x14ac:dyDescent="0.15">
      <c r="A12" s="12" t="s">
        <v>347</v>
      </c>
      <c r="B12" s="23" t="str">
        <f>VLOOKUP(A12,Questions!$B$3:$C$256,2,FALSE)</f>
        <v>Vendor Contact Name</v>
      </c>
      <c r="C12" s="302" t="s">
        <v>3315</v>
      </c>
      <c r="D12" s="303"/>
      <c r="E12" s="304"/>
    </row>
    <row r="13" spans="1:5" ht="22.25" customHeight="1" x14ac:dyDescent="0.15">
      <c r="A13" s="12" t="s">
        <v>348</v>
      </c>
      <c r="B13" s="23" t="str">
        <f>VLOOKUP(A13,Questions!$B$3:$C$256,2,FALSE)</f>
        <v>Vendor Contact Title</v>
      </c>
      <c r="C13" s="302" t="s">
        <v>3315</v>
      </c>
      <c r="D13" s="303"/>
      <c r="E13" s="304"/>
    </row>
    <row r="14" spans="1:5" ht="37" customHeight="1" x14ac:dyDescent="0.15">
      <c r="A14" s="12" t="s">
        <v>349</v>
      </c>
      <c r="B14" s="23" t="str">
        <f>VLOOKUP(A14,Questions!$B$3:$C$256,2,FALSE)</f>
        <v>Vendor Contact Email</v>
      </c>
      <c r="C14" s="305" t="s">
        <v>3319</v>
      </c>
      <c r="D14" s="303"/>
      <c r="E14" s="304"/>
    </row>
    <row r="15" spans="1:5" ht="76" customHeight="1" x14ac:dyDescent="0.15">
      <c r="A15" s="12" t="s">
        <v>350</v>
      </c>
      <c r="B15" s="23" t="str">
        <f>VLOOKUP(A15,Questions!$B$3:$C$256,2,FALSE)</f>
        <v>Vendor Contact Phone Number</v>
      </c>
      <c r="C15" s="305" t="s">
        <v>3320</v>
      </c>
      <c r="D15" s="303"/>
      <c r="E15" s="304"/>
    </row>
    <row r="16" spans="1:5" ht="22.25" customHeight="1" x14ac:dyDescent="0.15">
      <c r="A16" s="12" t="s">
        <v>351</v>
      </c>
      <c r="B16" s="23" t="str">
        <f>VLOOKUP(A16,Questions!$B$3:$C$256,2,FALSE)</f>
        <v>Vendor Accessibility Contact Name</v>
      </c>
      <c r="C16" s="302" t="s">
        <v>3316</v>
      </c>
      <c r="D16" s="303"/>
      <c r="E16" s="304"/>
    </row>
    <row r="17" spans="1:6" ht="22.25" customHeight="1" x14ac:dyDescent="0.15">
      <c r="A17" s="12" t="s">
        <v>2285</v>
      </c>
      <c r="B17" s="23" t="str">
        <f>VLOOKUP(A17,Questions!$B$3:$C$256,2,FALSE)</f>
        <v>Vendor Accessibility Contact Title</v>
      </c>
      <c r="C17" s="302" t="s">
        <v>3316</v>
      </c>
      <c r="D17" s="303"/>
      <c r="E17" s="304"/>
    </row>
    <row r="18" spans="1:6" ht="30" customHeight="1" x14ac:dyDescent="0.15">
      <c r="A18" s="12" t="s">
        <v>2286</v>
      </c>
      <c r="B18" s="23" t="str">
        <f>VLOOKUP(A18,Questions!$B$3:$C$256,2,FALSE)</f>
        <v>Vendor Accessibility Contact Email</v>
      </c>
      <c r="C18" s="305" t="s">
        <v>3321</v>
      </c>
      <c r="D18" s="303"/>
      <c r="E18" s="304"/>
    </row>
    <row r="19" spans="1:6" ht="22.25" customHeight="1" x14ac:dyDescent="0.15">
      <c r="A19" s="12" t="s">
        <v>2385</v>
      </c>
      <c r="B19" s="23" t="str">
        <f>VLOOKUP(A19,Questions!$B$3:$C$256,2,FALSE)</f>
        <v>Vendor Accessibility Contact Phone Number</v>
      </c>
      <c r="C19" s="302" t="s">
        <v>3316</v>
      </c>
      <c r="D19" s="303"/>
      <c r="E19" s="304"/>
    </row>
    <row r="20" spans="1:6" ht="32" customHeight="1" x14ac:dyDescent="0.15">
      <c r="A20" s="12" t="s">
        <v>2387</v>
      </c>
      <c r="B20" s="23" t="str">
        <f>VLOOKUP(A20,Questions!$B$3:$C$256,2,FALSE)</f>
        <v>Vendor Hosting Regions</v>
      </c>
      <c r="C20" s="302" t="s">
        <v>3317</v>
      </c>
      <c r="D20" s="303"/>
      <c r="E20" s="304"/>
    </row>
    <row r="21" spans="1:6" ht="35" customHeight="1" x14ac:dyDescent="0.15">
      <c r="A21" s="12" t="s">
        <v>2389</v>
      </c>
      <c r="B21" s="23" t="str">
        <f>VLOOKUP(A21,Questions!$B$3:$C$256,2,FALSE)</f>
        <v>Vendor Work Locations</v>
      </c>
      <c r="C21" s="302" t="s">
        <v>3318</v>
      </c>
      <c r="D21" s="303"/>
      <c r="E21" s="304"/>
    </row>
    <row r="22" spans="1:6" ht="36" customHeight="1" x14ac:dyDescent="0.15">
      <c r="A22" s="288" t="s">
        <v>11</v>
      </c>
      <c r="B22" s="288"/>
      <c r="C22" s="20"/>
      <c r="D22" s="21"/>
      <c r="E22" s="22"/>
    </row>
    <row r="23" spans="1:6" ht="72" customHeight="1" thickBot="1" x14ac:dyDescent="0.2">
      <c r="A23" s="292" t="s">
        <v>3131</v>
      </c>
      <c r="B23" s="292"/>
      <c r="C23" s="292"/>
      <c r="D23" s="292"/>
      <c r="E23" s="292"/>
    </row>
    <row r="24" spans="1:6" ht="37.25" customHeight="1" x14ac:dyDescent="0.15">
      <c r="A24" s="288" t="s">
        <v>12</v>
      </c>
      <c r="B24" s="288"/>
      <c r="C24" s="20" t="s">
        <v>13</v>
      </c>
      <c r="D24" s="20" t="s">
        <v>14</v>
      </c>
      <c r="E24" s="184" t="s">
        <v>15</v>
      </c>
      <c r="F24" s="187" t="s">
        <v>3107</v>
      </c>
    </row>
    <row r="25" spans="1:6" ht="48" customHeight="1" x14ac:dyDescent="0.15">
      <c r="A25" s="292" t="s">
        <v>2295</v>
      </c>
      <c r="B25" s="292"/>
      <c r="C25" s="292"/>
      <c r="D25" s="292"/>
      <c r="E25" s="293"/>
      <c r="F25" s="191"/>
    </row>
    <row r="26" spans="1:6" ht="48" customHeight="1" x14ac:dyDescent="0.15">
      <c r="A26" s="12" t="s">
        <v>124</v>
      </c>
      <c r="B26" s="23" t="str">
        <f>VLOOKUP(A26,Questions!$B$3:$C$256,2,FALSE)</f>
        <v>Does your product process protected health information (PHI) or any data covered by the Health Insurance Portability and Accountability Act?</v>
      </c>
      <c r="C26" s="251" t="s">
        <v>19</v>
      </c>
      <c r="D26" s="73"/>
      <c r="E26" s="185" t="str">
        <f>IF((C26=""),VLOOKUP(A26,Questions!B$18:G$258,4,FALSE),IF(C26="Yes",VLOOKUP(A26,Questions!B$18:G$258,6,FALSE),IF(C26="No",VLOOKUP(A26,Questions!B$18:G$258,5,FALSE),"N/A")))</f>
        <v>Responses to the HIPAA section questions are not required.</v>
      </c>
      <c r="F26" s="191"/>
    </row>
    <row r="27" spans="1:6" ht="48" customHeight="1" x14ac:dyDescent="0.15">
      <c r="A27" s="12" t="s">
        <v>125</v>
      </c>
      <c r="B27" s="23" t="str">
        <f>VLOOKUP(A27,Questions!$B$3:$C$256,2,FALSE)</f>
        <v>Will institution data be shared with or hosted by any third parties? (e.g. any entity not wholly-owned by your company is considered a third-party)</v>
      </c>
      <c r="C27" s="251" t="s">
        <v>16</v>
      </c>
      <c r="D27" s="74"/>
      <c r="E27" s="185" t="str">
        <f>IF((C27=""),VLOOKUP(A27,Questions!B$18:G$258,4,FALSE),IF(C27="Yes",VLOOKUP(A27,Questions!B$18:G$258,6,FALSE),IF(C27="No",VLOOKUP(A27,Questions!B$18:G$258,5,FALSE),"N/A")))</f>
        <v>State each third party which institutional data will be shared with and/or hosted by and their level of responsibility.</v>
      </c>
      <c r="F27" s="191"/>
    </row>
    <row r="28" spans="1:6" ht="48" customHeight="1" x14ac:dyDescent="0.15">
      <c r="A28" s="12" t="s">
        <v>126</v>
      </c>
      <c r="B28" s="23" t="str">
        <f>VLOOKUP(A28,Questions!$B$3:$C$256,2,FALSE)</f>
        <v>Do you have a well documented Business Continuity Plan (BCP) that is tested annually?</v>
      </c>
      <c r="C28" s="251" t="s">
        <v>16</v>
      </c>
      <c r="D28" s="74"/>
      <c r="E28" s="185" t="str">
        <f>IF((C28=""),VLOOKUP(A28,Questions!B$18:G$258,4,FALSE),IF(C28="Yes",VLOOKUP(A28,Questions!B$18:G$258,6,FALSE),IF(C28="No",VLOOKUP(A28,Questions!B$18:G$258,5,FALSE),"N/A")))</f>
        <v>Provide a reference to your BCP and supporting documentation or submit it along with this fully-populated HECVAT.</v>
      </c>
      <c r="F28" s="191"/>
    </row>
    <row r="29" spans="1:6" ht="48" customHeight="1" x14ac:dyDescent="0.15">
      <c r="A29" s="12" t="s">
        <v>127</v>
      </c>
      <c r="B29" s="23" t="str">
        <f>VLOOKUP(A29,Questions!$B$3:$C$256,2,FALSE)</f>
        <v>Do you have a well documented Disaster Recovery Plan (DRP) that is tested annually?</v>
      </c>
      <c r="C29" s="251" t="s">
        <v>16</v>
      </c>
      <c r="D29" s="73"/>
      <c r="E29" s="185" t="str">
        <f>IF((C29=""),VLOOKUP(A29,Questions!B$18:G$258,4,FALSE),IF(C29="Yes",VLOOKUP(A29,Questions!B$18:G$258,6,FALSE),IF(C29="No",VLOOKUP(A29,Questions!B$18:G$258,5,FALSE),"N/A")))</f>
        <v>Provide a reference to your DRP and supporting documentation or submit it along with this fully-populated HECVAT.</v>
      </c>
      <c r="F29" s="191"/>
    </row>
    <row r="30" spans="1:6" ht="48" customHeight="1" x14ac:dyDescent="0.15">
      <c r="A30" s="12" t="s">
        <v>128</v>
      </c>
      <c r="B30" s="23" t="str">
        <f>VLOOKUP(A30,Questions!$B$3:$C$256,2,FALSE)</f>
        <v>Is the vended product designed to process or store Credit Card information?</v>
      </c>
      <c r="C30" s="251" t="s">
        <v>19</v>
      </c>
      <c r="D30" s="73"/>
      <c r="E30" s="185" t="str">
        <f>IF((C30=""),VLOOKUP(A30,Questions!B$18:G$258,4,FALSE),IF(C30="Yes",VLOOKUP(A30,Questions!B$18:G$258,6,FALSE),IF(C30="No",VLOOKUP(A30,Questions!B$18:G$258,5,FALSE),"N/A")))</f>
        <v>Responses to the PCI DSS section questions are not required.</v>
      </c>
      <c r="F30" s="191"/>
    </row>
    <row r="31" spans="1:6" ht="48" customHeight="1" x14ac:dyDescent="0.15">
      <c r="A31" s="12" t="s">
        <v>129</v>
      </c>
      <c r="B31" s="23" t="str">
        <f>VLOOKUP(A31,Questions!$B$3:$C$256,2,FALSE)</f>
        <v>Does your company provide professional services pertaining to this product?</v>
      </c>
      <c r="C31" s="251" t="s">
        <v>16</v>
      </c>
      <c r="D31" s="73"/>
      <c r="E31" s="185">
        <f>IF((C31=""),VLOOKUP(A31,Questions!B$18:G$258,4,FALSE),IF(C31="Yes",VLOOKUP(A31,Questions!B$18:G$258,6,FALSE),IF(C31="No",VLOOKUP(A31,Questions!B$18:G$258,5,FALSE),"N/A")))</f>
        <v>0</v>
      </c>
      <c r="F31" s="191"/>
    </row>
    <row r="32" spans="1:6" ht="48" customHeight="1" x14ac:dyDescent="0.15">
      <c r="A32" s="12" t="s">
        <v>130</v>
      </c>
      <c r="B32" s="23" t="str">
        <f>VLOOKUP(A32,Questions!$B$3:$C$256,2,FALSE)</f>
        <v>Select your hosting option</v>
      </c>
      <c r="C32" s="251" t="s">
        <v>2599</v>
      </c>
      <c r="D32" s="73"/>
      <c r="E32" s="185" t="str">
        <f>IF((C32=""),VLOOKUP(A32,Questions!B$18:G$258,4,FALSE),IF(C32="Yes",VLOOKUP(A32,Questions!B$18:G$258,6,FALSE),IF(C32="No",VLOOKUP(A32,Questions!B$18:G$258,5,FALSE),"N/A")))</f>
        <v>N/A</v>
      </c>
      <c r="F32" s="191"/>
    </row>
    <row r="33" spans="1:6" ht="36" customHeight="1" x14ac:dyDescent="0.15">
      <c r="A33" s="294" t="s">
        <v>119</v>
      </c>
      <c r="B33" s="295"/>
      <c r="C33" s="20" t="s">
        <v>13</v>
      </c>
      <c r="D33" s="20" t="s">
        <v>14</v>
      </c>
      <c r="E33" s="184" t="s">
        <v>15</v>
      </c>
      <c r="F33" s="192" t="s">
        <v>3107</v>
      </c>
    </row>
    <row r="34" spans="1:6" ht="372" customHeight="1" x14ac:dyDescent="0.15">
      <c r="A34" s="12" t="s">
        <v>137</v>
      </c>
      <c r="B34" s="23" t="str">
        <f>VLOOKUP(A34,Questions!$B$3:$C$256,2,FALSE)</f>
        <v>Describe your organization’s business background and ownership structure, including all parent and subsidiary relationships.</v>
      </c>
      <c r="C34" s="298" t="s">
        <v>3322</v>
      </c>
      <c r="D34" s="299"/>
      <c r="E34" s="185" t="str">
        <f>IF((C34=""),VLOOKUP(A34,Questions!B$18:G$258,4,FALSE),IF(C34="Yes",VLOOKUP(A34,Questions!B$18:G$258,6,FALSE),IF(C34="No",VLOOKUP(A34,Questions!B$18:G$258,5,FALSE),"N/A")))</f>
        <v>N/A</v>
      </c>
      <c r="F34" s="191" t="str">
        <f>VLOOKUP(A34,'Analyst Report'!$A$38:$E$287,5,FALSE)</f>
        <v xml:space="preserve"> </v>
      </c>
    </row>
    <row r="35" spans="1:6" ht="231" customHeight="1" x14ac:dyDescent="0.15">
      <c r="A35" s="12" t="s">
        <v>138</v>
      </c>
      <c r="B35" s="23" t="str">
        <f>VLOOKUP(A35,Questions!$B$3:$C$256,2,FALSE)</f>
        <v>Have you had an unplanned disruption to this product/service in the last 12 months?</v>
      </c>
      <c r="C35" s="251" t="s">
        <v>16</v>
      </c>
      <c r="D35" s="259" t="s">
        <v>3267</v>
      </c>
      <c r="E35" s="185" t="str">
        <f>IF((C35=""),VLOOKUP(A35,Questions!B$18:G$258,4,FALSE),IF(C35="Yes",VLOOKUP(A35,Questions!B$18:G$258,6,FALSE),IF(C35="No",VLOOKUP(A35,Questions!B$18:G$258,5,FALSE),"N/A")))</f>
        <v>Provide a detailed summary of the unplanned disruption.</v>
      </c>
      <c r="F35" s="191" t="str">
        <f>VLOOKUP(A35,'Analyst Report'!$A$38:$E$287,5,FALSE)</f>
        <v xml:space="preserve"> </v>
      </c>
    </row>
    <row r="36" spans="1:6" ht="236" customHeight="1" x14ac:dyDescent="0.15">
      <c r="A36" s="12" t="s">
        <v>139</v>
      </c>
      <c r="B36" s="23" t="str">
        <f>VLOOKUP(A36,Questions!$B$3:$C$256,2,FALSE)</f>
        <v>Do you have a dedicated Information Security staff or office?</v>
      </c>
      <c r="C36" s="251" t="s">
        <v>16</v>
      </c>
      <c r="D36" s="259" t="s">
        <v>3268</v>
      </c>
      <c r="E36" s="185" t="str">
        <f>IF((C36=""),VLOOKUP(A36,Questions!B$18:G$258,4,FALSE),IF(C36="Yes",VLOOKUP(A36,Questions!B$18:G$258,6,FALSE),IF(C36="No",VLOOKUP(A36,Questions!B$18:G$258,5,FALSE),"N/A")))</f>
        <v>Describe your Information Security Office, including size, talents, resources, etc.</v>
      </c>
      <c r="F36" s="191" t="str">
        <f>VLOOKUP(A36,'Analyst Report'!$A$38:$E$287,5,FALSE)</f>
        <v xml:space="preserve"> </v>
      </c>
    </row>
    <row r="37" spans="1:6" ht="195" x14ac:dyDescent="0.15">
      <c r="A37" s="12" t="s">
        <v>140</v>
      </c>
      <c r="B37" s="23" t="str">
        <f>VLOOKUP(A37,Questions!$B$3:$C$256,2,FALSE)</f>
        <v>Do you have a dedicated Software and System Development team(s)? (e.g. Customer Support, Implementation, Product Management, etc.)</v>
      </c>
      <c r="C37" s="251" t="s">
        <v>16</v>
      </c>
      <c r="D37" s="259" t="s">
        <v>3297</v>
      </c>
      <c r="E37" s="185" t="str">
        <f>IF((C37=""),VLOOKUP(A37,Questions!B$18:G$258,4,FALSE),IF(C37="Yes",VLOOKUP(A37,Questions!B$18:G$258,6,FALSE),IF(C37="No",VLOOKUP(A37,Questions!B$18:G$258,5,FALSE),"N/A")))</f>
        <v>Describe the structure and size of your Software and System Development teams. (e.g. Customer Support, Implementation, Product Management, etc.)</v>
      </c>
      <c r="F37" s="191" t="str">
        <f>VLOOKUP(A37,'Analyst Report'!$A$38:$E$287,5,FALSE)</f>
        <v xml:space="preserve"> </v>
      </c>
    </row>
    <row r="38" spans="1:6" ht="409" customHeight="1" x14ac:dyDescent="0.15">
      <c r="A38" s="23" t="s">
        <v>141</v>
      </c>
      <c r="B38" s="23" t="str">
        <f>VLOOKUP(A38,Questions!$B$3:$C$256,2,FALSE)</f>
        <v>Use this area to share information about your environment that will assist those who are assessing your company data security program.</v>
      </c>
      <c r="C38" s="298" t="s">
        <v>3340</v>
      </c>
      <c r="D38" s="299"/>
      <c r="E38" s="185" t="str">
        <f>IF((C38=""),VLOOKUP(A38,Questions!B$18:G$258,4,FALSE),IF(C38="Yes",VLOOKUP(A38,Questions!B$18:G$258,6,FALSE),IF(C38="No",VLOOKUP(A38,Questions!B$18:G$258,5,FALSE),"N/A")))</f>
        <v>N/A</v>
      </c>
      <c r="F38" s="191">
        <f>VLOOKUP(A38,'Analyst Report'!$A$38:$E$287,5,FALSE)</f>
        <v>0</v>
      </c>
    </row>
    <row r="39" spans="1:6" ht="36" customHeight="1" x14ac:dyDescent="0.15">
      <c r="A39" s="300" t="s">
        <v>17</v>
      </c>
      <c r="B39" s="301"/>
      <c r="C39" s="20" t="s">
        <v>13</v>
      </c>
      <c r="D39" s="20" t="s">
        <v>14</v>
      </c>
      <c r="E39" s="184" t="s">
        <v>15</v>
      </c>
      <c r="F39" s="193" t="s">
        <v>3107</v>
      </c>
    </row>
    <row r="40" spans="1:6" ht="72" customHeight="1" x14ac:dyDescent="0.15">
      <c r="A40" s="12" t="s">
        <v>131</v>
      </c>
      <c r="B40" s="23" t="str">
        <f>VLOOKUP(A40,Questions!$B$3:$C$256,2,FALSE)</f>
        <v>Have you undergone a SSAE 18/SOC 2 audit?</v>
      </c>
      <c r="C40" s="251" t="s">
        <v>16</v>
      </c>
      <c r="D40" s="260" t="s">
        <v>3298</v>
      </c>
      <c r="E40" s="185" t="str">
        <f>IF((C40=""),VLOOKUP(A40,Questions!B$18:G$258,4,FALSE),IF(C40="Yes",VLOOKUP(A40,Questions!B$18:G$258,6,FALSE),IF(C40="No",VLOOKUP(A40,Questions!B$18:G$258,5,FALSE),"N/A")))</f>
        <v>Provide the date of assessment and include a SOC 2 Type 2 (preferred) or SOC 3 report. If you have a SOC3 report, state how to obtain a copy. Indicate if your hosting provider was the subject of the audit.</v>
      </c>
      <c r="F40" s="189" t="str">
        <f>VLOOKUP(A40,'Analyst Report'!$A$38:$E$287,5,FALSE)</f>
        <v xml:space="preserve"> </v>
      </c>
    </row>
    <row r="41" spans="1:6" ht="64" customHeight="1" x14ac:dyDescent="0.15">
      <c r="A41" s="12" t="s">
        <v>132</v>
      </c>
      <c r="B41" s="23" t="str">
        <f>VLOOKUP(A41,Questions!$B$3:$C$256,2,FALSE)</f>
        <v>Have you completed the Cloud Security Alliance (CSA) self assessment or CAIQ?</v>
      </c>
      <c r="C41" s="251" t="s">
        <v>16</v>
      </c>
      <c r="D41" s="260" t="s">
        <v>3299</v>
      </c>
      <c r="E41" s="185" t="str">
        <f>IF((C41=""),VLOOKUP(A41,Questions!B$18:G$258,4,FALSE),IF(C41="Yes",VLOOKUP(A41,Questions!B$18:G$258,6,FALSE),IF(C41="No",VLOOKUP(A41,Questions!B$18:G$258,5,FALSE),"N/A")))</f>
        <v>Please include a copy with your response and include a URL for the published assessment.</v>
      </c>
      <c r="F41" s="189" t="str">
        <f>VLOOKUP(A41,'Analyst Report'!$A$38:$E$287,5,FALSE)</f>
        <v xml:space="preserve"> </v>
      </c>
    </row>
    <row r="42" spans="1:6" ht="53" customHeight="1" x14ac:dyDescent="0.15">
      <c r="A42" s="12" t="s">
        <v>133</v>
      </c>
      <c r="B42" s="23" t="str">
        <f>VLOOKUP(A42,Questions!$B$3:$C$256,2,FALSE)</f>
        <v>Have you received the Cloud Security Alliance STAR certification?</v>
      </c>
      <c r="C42" s="251" t="s">
        <v>16</v>
      </c>
      <c r="D42" s="260" t="s">
        <v>3300</v>
      </c>
      <c r="E42" s="185" t="str">
        <f>IF((C42=""),VLOOKUP(A42,Questions!B$18:G$258,4,FALSE),IF(C42="Yes",VLOOKUP(A42,Questions!B$18:G$258,6,FALSE),IF(C42="No",VLOOKUP(A42,Questions!B$18:G$258,5,FALSE),"N/A")))</f>
        <v>Provide date of certification, any supporting documentation, and a URL for the certification.</v>
      </c>
      <c r="F42" s="189" t="str">
        <f>VLOOKUP(A42,'Analyst Report'!$A$38:$E$287,5,FALSE)</f>
        <v xml:space="preserve"> </v>
      </c>
    </row>
    <row r="43" spans="1:6" ht="64.25" customHeight="1" x14ac:dyDescent="0.15">
      <c r="A43" s="12" t="s">
        <v>134</v>
      </c>
      <c r="B43" s="23" t="str">
        <f>VLOOKUP(A43,Questions!$B$3:$C$256,2,FALSE)</f>
        <v>Do you conform with a specific industry standard security framework? (e.g. NIST Cybersecurity Framework, CIS Controls, ISO 27001, etc.)</v>
      </c>
      <c r="C43" s="251" t="s">
        <v>16</v>
      </c>
      <c r="D43" s="380" t="s">
        <v>3339</v>
      </c>
      <c r="E43" s="185" t="str">
        <f>IF((C43=""),VLOOKUP(A43,Questions!B$18:G$258,4,FALSE),IF(C43="Yes",VLOOKUP(A43,Questions!B$18:G$258,6,FALSE),IF(C43="No",VLOOKUP(A43,Questions!B$18:G$258,5,FALSE),"N/A")))</f>
        <v>Provide documentation on how your organization conforms to your chosen framework and indicate current certification levels, where appropriate.</v>
      </c>
      <c r="F43" s="189" t="str">
        <f>VLOOKUP(A43,'Analyst Report'!$A$38:$E$287,5,FALSE)</f>
        <v xml:space="preserve"> </v>
      </c>
    </row>
    <row r="44" spans="1:6" ht="64.25" customHeight="1" x14ac:dyDescent="0.15">
      <c r="A44" s="12" t="s">
        <v>135</v>
      </c>
      <c r="B44" s="23" t="str">
        <f>VLOOKUP(A44,Questions!$B$3:$C$256,2,FALSE)</f>
        <v>Can the systems that hold the institution's data be compliant with NIST SP 800-171 and/or CMMC Level 3 standards?</v>
      </c>
      <c r="C44" s="251" t="s">
        <v>16</v>
      </c>
      <c r="D44" s="260" t="s">
        <v>3301</v>
      </c>
      <c r="E44" s="185" t="str">
        <f>IF((C44=""),VLOOKUP(A44,Questions!B$18:G$258,4,FALSE),IF(C44="Yes",VLOOKUP(A44,Questions!B$18:G$258,6,FALSE),IF(C44="No",VLOOKUP(A44,Questions!B$18:G$258,5,FALSE),"N/A")))</f>
        <v>if you have a 3rd party hosting provider, please provide how you comply with 800-171 where your 3rd party uses a shared responsibility mode</v>
      </c>
      <c r="F44" s="189" t="str">
        <f>VLOOKUP(A44,'Analyst Report'!$A$38:$E$287,5,FALSE)</f>
        <v xml:space="preserve"> </v>
      </c>
    </row>
    <row r="45" spans="1:6" ht="64.25" customHeight="1" x14ac:dyDescent="0.15">
      <c r="A45" s="12" t="s">
        <v>136</v>
      </c>
      <c r="B45" s="23" t="str">
        <f>VLOOKUP(A45,Questions!$B$3:$C$256,2,FALSE)</f>
        <v>Can you provide overall system and/or application architecture diagrams including a full description of the data flow for all components of the system?</v>
      </c>
      <c r="C45" s="251" t="s">
        <v>16</v>
      </c>
      <c r="D45" s="260" t="s">
        <v>3302</v>
      </c>
      <c r="E45" s="185" t="str">
        <f>IF((C45=""),VLOOKUP(A45,Questions!B$18:G$258,4,FALSE),IF(C45="Yes",VLOOKUP(A45,Questions!B$18:G$258,6,FALSE),IF(C45="No",VLOOKUP(A45,Questions!B$18:G$258,5,FALSE),"N/A")))</f>
        <v>Provide your diagrams (or a valid link to it) upon submission.</v>
      </c>
      <c r="F45" s="189" t="str">
        <f>VLOOKUP(A45,'Analyst Report'!$A$38:$E$287,5,FALSE)</f>
        <v xml:space="preserve"> </v>
      </c>
    </row>
    <row r="46" spans="1:6" ht="64.25" customHeight="1" x14ac:dyDescent="0.15">
      <c r="A46" s="12" t="s">
        <v>2564</v>
      </c>
      <c r="B46" s="23" t="str">
        <f>VLOOKUP(A46,Questions!$B$3:$C$256,2,FALSE)</f>
        <v>Does your organization have a data privacy policy?</v>
      </c>
      <c r="C46" s="251" t="s">
        <v>16</v>
      </c>
      <c r="D46" s="260" t="s">
        <v>3303</v>
      </c>
      <c r="E46" s="185" t="str">
        <f>IF((C46=""),VLOOKUP(A46,Questions!B$18:G$258,4,FALSE),IF(C46="Yes",VLOOKUP(A46,Questions!B$18:G$258,6,FALSE),IF(C46="No",VLOOKUP(A46,Questions!B$18:G$258,5,FALSE),"N/A")))</f>
        <v>Provide your data privacy document (or a valid link to it) upon submission.</v>
      </c>
      <c r="F46" s="189" t="str">
        <f>VLOOKUP(A46,'Analyst Report'!$A$38:$E$287,5,FALSE)</f>
        <v xml:space="preserve"> </v>
      </c>
    </row>
    <row r="47" spans="1:6" ht="64.25" customHeight="1" x14ac:dyDescent="0.15">
      <c r="A47" s="12" t="s">
        <v>2565</v>
      </c>
      <c r="B47" s="23" t="str">
        <f>VLOOKUP(A47,Questions!$B$3:$C$256,2,FALSE)</f>
        <v>Do you have a documented, and currently implemented, employee onboarding and offboarding policy?</v>
      </c>
      <c r="C47" s="251" t="s">
        <v>16</v>
      </c>
      <c r="D47" s="260" t="s">
        <v>3269</v>
      </c>
      <c r="E47" s="185" t="str">
        <f>IF((C47=""),VLOOKUP(A47,Questions!B$18:G$258,4,FALSE),IF(C47="Yes",VLOOKUP(A47,Questions!B$18:G$258,6,FALSE),IF(C47="No",VLOOKUP(A47,Questions!B$18:G$258,5,FALSE),"N/A")))</f>
        <v>Provide a reference to your employee onboarding and offboarding policy and supporting documentation or submit it along with this fully-populated HECVAT.</v>
      </c>
      <c r="F47" s="189" t="str">
        <f>VLOOKUP(A47,'Analyst Report'!$A$38:$E$287,5,FALSE)</f>
        <v xml:space="preserve"> </v>
      </c>
    </row>
    <row r="48" spans="1:6" ht="64.25" customHeight="1" x14ac:dyDescent="0.15">
      <c r="A48" s="12" t="s">
        <v>2566</v>
      </c>
      <c r="B48" s="23" t="str">
        <f>VLOOKUP(A48,Questions!$B$3:$C$256,2,FALSE)</f>
        <v>Do you have a documented change management process?</v>
      </c>
      <c r="C48" s="251" t="s">
        <v>16</v>
      </c>
      <c r="D48" s="260" t="s">
        <v>3304</v>
      </c>
      <c r="E48" s="185" t="str">
        <f>IF((C48=""),VLOOKUP(A48,Questions!B$18:G$258,4,FALSE),IF(C48="Yes",VLOOKUP(A48,Questions!B$18:G$258,6,FALSE),IF(C48="No",VLOOKUP(A48,Questions!B$18:G$258,5,FALSE),"N/A")))</f>
        <v>Summarize your current change management process.</v>
      </c>
      <c r="F48" s="189" t="str">
        <f>VLOOKUP(A48,'Analyst Report'!$A$38:$E$287,5,FALSE)</f>
        <v xml:space="preserve"> </v>
      </c>
    </row>
    <row r="49" spans="1:6" ht="63" customHeight="1" x14ac:dyDescent="0.15">
      <c r="A49" s="12" t="s">
        <v>2567</v>
      </c>
      <c r="B49" s="23" t="str">
        <f>VLOOKUP(A49,Questions!$B$3:$C$256,2,FALSE)</f>
        <v>Has a VPAT or ACR been created or updated for the product and version under consideration within the past year?</v>
      </c>
      <c r="C49" s="251" t="s">
        <v>16</v>
      </c>
      <c r="D49" s="260" t="s">
        <v>3305</v>
      </c>
      <c r="E49" s="185" t="str">
        <f>IF((C49=""),VLOOKUP(A49,Questions!B$18:G$258,4,FALSE),IF(C49="Yes",VLOOKUP(A49,Questions!B$18:G$258,6,FALSE),IF(C49="No",VLOOKUP(A49,Questions!B$18:G$258,5,FALSE),"N/A")))</f>
        <v>State the date the VPAT was completed. Include this VPAT in your submission and/or link to its web location.</v>
      </c>
      <c r="F49" s="189" t="str">
        <f>VLOOKUP(A49,'Analyst Report'!$A$38:$E$287,5,FALSE)</f>
        <v xml:space="preserve"> </v>
      </c>
    </row>
    <row r="50" spans="1:6" ht="75" x14ac:dyDescent="0.15">
      <c r="A50" s="12" t="s">
        <v>2568</v>
      </c>
      <c r="B50" s="23" t="str">
        <f>VLOOKUP(A50,Questions!$B$3:$C$256,2,FALSE)</f>
        <v>Do you have documentation to support the accessibility features of your product?</v>
      </c>
      <c r="C50" s="251" t="s">
        <v>16</v>
      </c>
      <c r="D50" s="260" t="s">
        <v>3306</v>
      </c>
      <c r="E50" s="185" t="str">
        <f>IF((C50=""),VLOOKUP(A50,Questions!B$18:G$258,4,FALSE),IF(C50="Yes",VLOOKUP(A50,Questions!B$18:G$258,6,FALSE),IF(C50="No",VLOOKUP(A50,Questions!B$18:G$258,5,FALSE),"N/A")))</f>
        <v>Provide examples with links where possible.</v>
      </c>
      <c r="F50" s="189" t="str">
        <f>VLOOKUP(A50,'Analyst Report'!$A$38:$E$287,5,FALSE)</f>
        <v xml:space="preserve"> </v>
      </c>
    </row>
    <row r="51" spans="1:6" ht="36" customHeight="1" x14ac:dyDescent="0.15">
      <c r="A51" s="296" t="s">
        <v>2569</v>
      </c>
      <c r="B51" s="297"/>
      <c r="C51" s="20" t="s">
        <v>13</v>
      </c>
      <c r="D51" s="20" t="s">
        <v>14</v>
      </c>
      <c r="E51" s="184" t="s">
        <v>15</v>
      </c>
      <c r="F51" s="188" t="s">
        <v>3107</v>
      </c>
    </row>
    <row r="52" spans="1:6" ht="48" customHeight="1" x14ac:dyDescent="0.15">
      <c r="A52" s="12" t="s">
        <v>2443</v>
      </c>
      <c r="B52" s="23" t="str">
        <f>VLOOKUP(A52,Questions!$B$3:$C$256,2,FALSE)</f>
        <v>Has a third party expert conducted an audit of the most recent version of your product?</v>
      </c>
      <c r="C52" s="251" t="s">
        <v>16</v>
      </c>
      <c r="D52" s="260" t="s">
        <v>3307</v>
      </c>
      <c r="E52" s="185" t="str">
        <f>IF((C52=""),VLOOKUP(A52,Questions!B$18:G$258,4,FALSE),IF(C52="Yes",VLOOKUP(A52,Questions!B$18:G$258,6,FALSE),IF(C52="No",VLOOKUP(A52,Questions!B$18:G$258,5,FALSE),"N/A")))</f>
        <v>State when the audit was conducted and by whom? Include the results in your submission and/or link to its web location.</v>
      </c>
      <c r="F52" s="189" t="str">
        <f>VLOOKUP(A52,'Analyst Report'!$A$38:$E$287,5,FALSE)</f>
        <v xml:space="preserve"> </v>
      </c>
    </row>
    <row r="53" spans="1:6" ht="90" x14ac:dyDescent="0.15">
      <c r="A53" s="12" t="s">
        <v>2449</v>
      </c>
      <c r="B53" s="23" t="str">
        <f>VLOOKUP(A53,Questions!$B$3:$C$256,2,FALSE)</f>
        <v>Do you have a documented and implemented process for verifying accessibility conformance?</v>
      </c>
      <c r="C53" s="251" t="s">
        <v>16</v>
      </c>
      <c r="D53" s="260" t="s">
        <v>3270</v>
      </c>
      <c r="E53" s="185" t="str">
        <f>IF((C53=""),VLOOKUP(A53,Questions!B$18:G$258,4,FALSE),IF(C53="Yes",VLOOKUP(A53,Questions!B$18:G$258,6,FALSE),IF(C53="No",VLOOKUP(A53,Questions!B$18:G$258,5,FALSE),"N/A")))</f>
        <v>Describe your processes and methodologies for validating accessibility conformance.</v>
      </c>
      <c r="F53" s="189" t="str">
        <f>VLOOKUP(A53,'Analyst Report'!$A$38:$E$287,5,FALSE)</f>
        <v xml:space="preserve"> </v>
      </c>
    </row>
    <row r="54" spans="1:6" ht="75" x14ac:dyDescent="0.15">
      <c r="A54" s="12" t="s">
        <v>2454</v>
      </c>
      <c r="B54" s="23" t="str">
        <f>VLOOKUP(A54,Questions!$B$3:$C$256,2,FALSE)</f>
        <v>Have you adopted a technical or legal standard of conformance for the product in question?</v>
      </c>
      <c r="C54" s="251" t="s">
        <v>16</v>
      </c>
      <c r="D54" s="260" t="s">
        <v>3271</v>
      </c>
      <c r="E54" s="185" t="str">
        <f>IF((C54=""),VLOOKUP(A54,Questions!B$18:G$258,4,FALSE),IF(C54="Yes",VLOOKUP(A54,Questions!B$18:G$258,6,FALSE),IF(C54="No",VLOOKUP(A54,Questions!B$18:G$258,5,FALSE),"N/A")))</f>
        <v>Indicate which primary standards and comment upon any additional standards the product meets.</v>
      </c>
      <c r="F54" s="189" t="str">
        <f>VLOOKUP(A54,'Analyst Report'!$A$38:$E$287,5,FALSE)</f>
        <v xml:space="preserve"> </v>
      </c>
    </row>
    <row r="55" spans="1:6" ht="135" x14ac:dyDescent="0.15">
      <c r="A55" s="12" t="s">
        <v>2459</v>
      </c>
      <c r="B55" s="23" t="str">
        <f>VLOOKUP(A55,Questions!$B$3:$C$256,2,FALSE)</f>
        <v>Can you provide a current, detailed accessibility roadmap with delivery timelines?</v>
      </c>
      <c r="C55" s="251" t="s">
        <v>19</v>
      </c>
      <c r="D55" s="260" t="s">
        <v>3272</v>
      </c>
      <c r="E55" s="185" t="str">
        <f>IF((C55=""),VLOOKUP(A55,Questions!B$18:G$258,4,FALSE),IF(C55="Yes",VLOOKUP(A55,Questions!B$18:G$258,6,FALSE),IF(C55="No",VLOOKUP(A55,Questions!B$18:G$258,5,FALSE),"N/A")))</f>
        <v>Please provide any plans to develop and share an accessibility product roadmap in the future.</v>
      </c>
      <c r="F55" s="189" t="str">
        <f>VLOOKUP(A55,'Analyst Report'!$A$38:$E$287,5,FALSE)</f>
        <v xml:space="preserve"> </v>
      </c>
    </row>
    <row r="56" spans="1:6" ht="114" customHeight="1" x14ac:dyDescent="0.15">
      <c r="A56" s="12" t="s">
        <v>2464</v>
      </c>
      <c r="B56" s="23" t="str">
        <f>VLOOKUP(A56,Questions!$B$3:$C$256,2,FALSE)</f>
        <v>Do you expect your staff to maintain a current skill set in IT accessibility?</v>
      </c>
      <c r="C56" s="251" t="s">
        <v>16</v>
      </c>
      <c r="D56" s="260" t="s">
        <v>3273</v>
      </c>
      <c r="E56" s="185" t="str">
        <f>IF((C56=""),VLOOKUP(A56,Questions!B$18:G$258,4,FALSE),IF(C56="Yes",VLOOKUP(A56,Questions!B$18:G$258,6,FALSE),IF(C56="No",VLOOKUP(A56,Questions!B$18:G$258,5,FALSE),"N/A")))</f>
        <v>Provide any further relevant information about how expertise is maintained; include any accessibility certifications staff may hold (e.g., IAAP WAS &lt;https://www.accessibilityassociation.org/certifications&gt; or DHS Trusted Tester &lt;https://section508.gov/test/trusted-tester&gt;.</v>
      </c>
      <c r="F56" s="189" t="str">
        <f>VLOOKUP(A56,'Analyst Report'!$A$38:$E$287,5,FALSE)</f>
        <v xml:space="preserve"> </v>
      </c>
    </row>
    <row r="57" spans="1:6" ht="105" x14ac:dyDescent="0.15">
      <c r="A57" s="12" t="s">
        <v>2469</v>
      </c>
      <c r="B57" s="23" t="str">
        <f>VLOOKUP(A57,Questions!$B$3:$C$256,2,FALSE)</f>
        <v>Do you have a documented and implemented process for reporting and tracking accessibility issues?</v>
      </c>
      <c r="C57" s="251" t="s">
        <v>16</v>
      </c>
      <c r="D57" s="260" t="s">
        <v>3308</v>
      </c>
      <c r="E57" s="185" t="str">
        <f>IF((C57=""),VLOOKUP(A57,Questions!B$18:G$258,4,FALSE),IF(C57="Yes",VLOOKUP(A57,Questions!B$18:G$258,6,FALSE),IF(C57="No",VLOOKUP(A57,Questions!B$18:G$258,5,FALSE),"N/A")))</f>
        <v>Describe the process and any recent examples of fixes as a result of the process.</v>
      </c>
      <c r="F57" s="189" t="str">
        <f>VLOOKUP(A57,'Analyst Report'!$A$38:$E$287,5,FALSE)</f>
        <v xml:space="preserve"> </v>
      </c>
    </row>
    <row r="58" spans="1:6" ht="166" customHeight="1" x14ac:dyDescent="0.15">
      <c r="A58" s="12" t="s">
        <v>2474</v>
      </c>
      <c r="B58" s="23" t="str">
        <f>VLOOKUP(A58,Questions!$B$3:$C$256,2,FALSE)</f>
        <v>Do you have documented processes and procedures for implementing accessibility into your development lifecycle?</v>
      </c>
      <c r="C58" s="251" t="s">
        <v>16</v>
      </c>
      <c r="D58" s="260" t="s">
        <v>3309</v>
      </c>
      <c r="E58" s="185" t="str">
        <f>IF((C58=""),VLOOKUP(A58,Questions!B$18:G$258,4,FALSE),IF(C58="Yes",VLOOKUP(A58,Questions!B$18:G$258,6,FALSE),IF(C58="No",VLOOKUP(A58,Questions!B$18:G$258,5,FALSE),"N/A")))</f>
        <v>Provide further details or multiple means in Additional Information.</v>
      </c>
      <c r="F58" s="189" t="str">
        <f>VLOOKUP(A58,'Analyst Report'!$A$38:$E$287,5,FALSE)</f>
        <v xml:space="preserve"> </v>
      </c>
    </row>
    <row r="59" spans="1:6" ht="150" x14ac:dyDescent="0.15">
      <c r="A59" s="12" t="s">
        <v>2478</v>
      </c>
      <c r="B59" s="23" t="str">
        <f>VLOOKUP(A59,Questions!$B$3:$C$256,2,FALSE)</f>
        <v>Can all functions of the application or service be performed using only the keyboard?</v>
      </c>
      <c r="C59" s="251" t="s">
        <v>19</v>
      </c>
      <c r="D59" s="260" t="s">
        <v>3310</v>
      </c>
      <c r="E59" s="185" t="str">
        <f>IF((C59=""),VLOOKUP(A59,Questions!B$18:G$258,4,FALSE),IF(C59="Yes",VLOOKUP(A59,Questions!B$18:G$258,6,FALSE),IF(C59="No",VLOOKUP(A59,Questions!B$18:G$258,5,FALSE),"N/A")))</f>
        <v>Indicate a plan to test the product, develop a roadmap for keyboard accessibility or any further context.</v>
      </c>
      <c r="F59" s="189" t="str">
        <f>VLOOKUP(A59,'Analyst Report'!$A$38:$E$287,5,FALSE)</f>
        <v xml:space="preserve"> </v>
      </c>
    </row>
    <row r="60" spans="1:6" ht="73" customHeight="1" x14ac:dyDescent="0.15">
      <c r="A60" s="12" t="s">
        <v>2483</v>
      </c>
      <c r="B60" s="23" t="str">
        <f>VLOOKUP(A60,Questions!$B$3:$C$256,2,FALSE)</f>
        <v>Does your product rely on activating a special ‘accessibility mode,’ a ‘lite version’ or accessing an alternate interface for accessibility purposes?</v>
      </c>
      <c r="C60" s="251" t="s">
        <v>19</v>
      </c>
      <c r="D60" s="74"/>
      <c r="E60" s="185" t="str">
        <f>IF((C60=""),VLOOKUP(A60,Questions!B$18:G$258,4,FALSE),IF(C60="Yes",VLOOKUP(A60,Questions!B$18:G$258,6,FALSE),IF(C60="No",VLOOKUP(A60,Questions!B$18:G$258,5,FALSE),"N/A")))</f>
        <v xml:space="preserve"> </v>
      </c>
      <c r="F60" s="189" t="str">
        <f>VLOOKUP(A60,'Analyst Report'!$A$38:$E$287,5,FALSE)</f>
        <v xml:space="preserve"> </v>
      </c>
    </row>
    <row r="61" spans="1:6" ht="36" customHeight="1" x14ac:dyDescent="0.15">
      <c r="A61" s="288" t="str">
        <f>IF($C$28="No","Assessment of Third Parties - Optional based on QUALIFIER response.","Assessment of Third Parties")</f>
        <v>Assessment of Third Parties</v>
      </c>
      <c r="B61" s="288"/>
      <c r="C61" s="20" t="s">
        <v>13</v>
      </c>
      <c r="D61" s="20" t="s">
        <v>14</v>
      </c>
      <c r="E61" s="184" t="s">
        <v>15</v>
      </c>
      <c r="F61" s="188" t="s">
        <v>3107</v>
      </c>
    </row>
    <row r="62" spans="1:6" ht="281" customHeight="1" x14ac:dyDescent="0.15">
      <c r="A62" s="12" t="s">
        <v>142</v>
      </c>
      <c r="B62" s="23" t="str">
        <f>VLOOKUP(A62,Questions!$B$3:$C$256,2,FALSE)</f>
        <v>Do you perform security assessments of third party companies with which you share data? (i.e. hosting providers, cloud services, PaaS, IaaS, SaaS, etc.).</v>
      </c>
      <c r="C62" s="251" t="s">
        <v>16</v>
      </c>
      <c r="D62" s="254" t="s">
        <v>3274</v>
      </c>
      <c r="E62" s="185" t="str">
        <f>IF((C62=""),VLOOKUP(A62,Questions!B$18:G$258,4,FALSE),IF(C62="Yes",VLOOKUP(A62,Questions!B$18:G$258,6,FALSE),IF(C62="No",VLOOKUP(A62,Questions!B$18:G$258,5,FALSE),"N/A")))</f>
        <v>Provide a summary of your practices that assures that the third party will be subject to the appropriate standards regarding security, service recoverability, and confidentiality.</v>
      </c>
      <c r="F62" s="189" t="str">
        <f>VLOOKUP(A62,'Analyst Report'!$A$38:$E$287,5,FALSE)</f>
        <v xml:space="preserve"> </v>
      </c>
    </row>
    <row r="63" spans="1:6" ht="44" customHeight="1" x14ac:dyDescent="0.15">
      <c r="A63" s="12" t="s">
        <v>143</v>
      </c>
      <c r="B63" s="23" t="str">
        <f>VLOOKUP(A63,Questions!$B$3:$C$256,2,FALSE)</f>
        <v>Provide a brief description for why each of these third parties will have access to institution data.</v>
      </c>
      <c r="C63" s="291" t="s">
        <v>3166</v>
      </c>
      <c r="D63" s="290"/>
      <c r="E63" s="185" t="str">
        <f>IF((C63=""),VLOOKUP(A63,Questions!B$18:G$258,4,FALSE),IF(C63="Yes",VLOOKUP(A63,Questions!B$18:G$258,6,FALSE),IF(C63="No",VLOOKUP(A63,Questions!B$18:G$258,5,FALSE),"N/A")))</f>
        <v>N/A</v>
      </c>
      <c r="F63" s="189" t="str">
        <f>VLOOKUP(A63,'Analyst Report'!$A$38:$E$287,5,FALSE)</f>
        <v xml:space="preserve"> </v>
      </c>
    </row>
    <row r="64" spans="1:6" ht="64" customHeight="1" x14ac:dyDescent="0.15">
      <c r="A64" s="12" t="s">
        <v>144</v>
      </c>
      <c r="B64" s="23" t="str">
        <f>VLOOKUP(A64,Questions!$B$3:$C$256,2,FALSE)</f>
        <v>What legal agreements (i.e. contracts) do you have in place with these third parties that address liability in the event of a data breach?</v>
      </c>
      <c r="C64" s="289" t="s">
        <v>3167</v>
      </c>
      <c r="D64" s="290"/>
      <c r="E64" s="185" t="str">
        <f>IF((C64=""),VLOOKUP(A64,Questions!B$18:G$258,4,FALSE),IF(C64="Yes",VLOOKUP(A64,Questions!B$18:G$258,6,FALSE),IF(C64="No",VLOOKUP(A64,Questions!B$18:G$258,5,FALSE),"N/A")))</f>
        <v>N/A</v>
      </c>
      <c r="F64" s="189" t="str">
        <f>VLOOKUP(A64,'Analyst Report'!$A$38:$E$287,5,FALSE)</f>
        <v xml:space="preserve"> </v>
      </c>
    </row>
    <row r="65" spans="1:256" ht="138" customHeight="1" x14ac:dyDescent="0.15">
      <c r="A65" s="12" t="s">
        <v>341</v>
      </c>
      <c r="B65" s="23" t="str">
        <f>VLOOKUP(A65,Questions!$B$3:$C$256,2,FALSE)</f>
        <v>Do you have an implemented third party management strategy?</v>
      </c>
      <c r="C65" s="251" t="s">
        <v>16</v>
      </c>
      <c r="D65" s="253" t="s">
        <v>3275</v>
      </c>
      <c r="E65" s="185" t="str">
        <f>IF((C65=""),VLOOKUP(A65,Questions!B$18:G$258,4,FALSE),IF(C65="Yes",VLOOKUP(A65,Questions!B$18:G$258,6,FALSE),IF(C65="No",VLOOKUP(A65,Questions!B$18:G$258,5,FALSE),"N/A")))</f>
        <v>Provide additional information that may help analysts better understand your environment and how it relates to third-party solutions.</v>
      </c>
      <c r="F65" s="189" t="str">
        <f>VLOOKUP(A65,'Analyst Report'!$A$38:$E$287,5,FALSE)</f>
        <v xml:space="preserve"> </v>
      </c>
    </row>
    <row r="66" spans="1:256" ht="80" customHeight="1" x14ac:dyDescent="0.15">
      <c r="A66" s="12" t="s">
        <v>2610</v>
      </c>
      <c r="B66" s="23" t="str">
        <f>VLOOKUP(A66,Questions!$B$3:$C$256,2,FALSE)</f>
        <v>Do you have a process and implemented procedures for managing your hardware supply chain? (e.g., telecommunications equipment, export licensing, computing devices)</v>
      </c>
      <c r="C66" s="251" t="s">
        <v>16</v>
      </c>
      <c r="D66" s="254" t="s">
        <v>3276</v>
      </c>
      <c r="E66" s="185" t="str">
        <f>IF((C66=""),VLOOKUP(A66,Questions!B$18:G$258,4,FALSE),IF(C66="Yes",VLOOKUP(A66,Questions!B$18:G$258,6,FALSE),IF(C66="No",VLOOKUP(A66,Questions!B$18:G$258,5,FALSE),"N/A")))</f>
        <v>State what countries and/or regions this process is compliant with.</v>
      </c>
      <c r="F66" s="189" t="str">
        <f>VLOOKUP(A66,'Analyst Report'!$A$38:$E$287,5,FALSE)</f>
        <v xml:space="preserve"> </v>
      </c>
    </row>
    <row r="67" spans="1:256" ht="36" customHeight="1" x14ac:dyDescent="0.15">
      <c r="A67" s="288" t="str">
        <f>IF(Questions!D23&lt;&gt;"","Consulting",IF(Questions!D23&lt;&gt;"Yes","Consulting - All questions after this section are OPTIONAL.","Consulting - Optional based on QUALIFIER response."))</f>
        <v>Consulting</v>
      </c>
      <c r="B67" s="288"/>
      <c r="C67" s="20" t="s">
        <v>13</v>
      </c>
      <c r="D67" s="20" t="s">
        <v>14</v>
      </c>
      <c r="E67" s="184" t="s">
        <v>15</v>
      </c>
      <c r="F67" s="188" t="s">
        <v>3107</v>
      </c>
    </row>
    <row r="68" spans="1:256" ht="90" x14ac:dyDescent="0.15">
      <c r="A68" s="12" t="s">
        <v>145</v>
      </c>
      <c r="B68" s="23" t="str">
        <f>VLOOKUP(A68,Questions!$B$3:$C$256,2,FALSE)</f>
        <v>Will the consulting take place on-premises?</v>
      </c>
      <c r="C68" s="251" t="s">
        <v>16</v>
      </c>
      <c r="D68" s="263" t="s">
        <v>3337</v>
      </c>
      <c r="E68" s="185" t="str">
        <f>IF((C68=""),VLOOKUP(A68,Questions!B:G,4,FALSE),IF(C68="Yes",VLOOKUP(A68,Questions!B:G,6,FALSE),IF(C68="No",VLOOKUP(A68,Questions!B:G,5,FALSE),"N/A")))</f>
        <v xml:space="preserve"> </v>
      </c>
      <c r="F68" s="189" t="str">
        <f>VLOOKUP(A68,'Analyst Report'!$A$38:$E$287,5,FALSE)</f>
        <v xml:space="preserve"> </v>
      </c>
    </row>
    <row r="69" spans="1:256" ht="75" x14ac:dyDescent="0.15">
      <c r="A69" s="12" t="s">
        <v>146</v>
      </c>
      <c r="B69" s="23" t="str">
        <f>VLOOKUP(A69,Questions!$B$3:$C$256,2,FALSE)</f>
        <v>Will the consultant require access to Institution's network resources?</v>
      </c>
      <c r="C69" s="251" t="s">
        <v>16</v>
      </c>
      <c r="D69" s="263" t="s">
        <v>3336</v>
      </c>
      <c r="E69" s="185" t="str">
        <f>IF((C69=""),VLOOKUP(A69,Questions!B:G,4,FALSE),IF(C69="Yes",VLOOKUP(A69,Questions!B:G,6,FALSE),IF(C69="No",VLOOKUP(A69,Questions!B:G,5,FALSE),"N/A")))</f>
        <v xml:space="preserve"> </v>
      </c>
      <c r="F69" s="189" t="str">
        <f>VLOOKUP(A69,'Analyst Report'!$A$38:$E$287,5,FALSE)</f>
        <v xml:space="preserve"> </v>
      </c>
    </row>
    <row r="70" spans="1:256" ht="63" customHeight="1" x14ac:dyDescent="0.15">
      <c r="A70" s="12" t="s">
        <v>147</v>
      </c>
      <c r="B70" s="23" t="str">
        <f>VLOOKUP(A70,Questions!$B$3:$C$256,2,FALSE)</f>
        <v>Will the consultant require access to hardware in the Institution's data centers?</v>
      </c>
      <c r="C70" s="251" t="s">
        <v>19</v>
      </c>
      <c r="D70" s="24"/>
      <c r="E70" s="185" t="str">
        <f>IF((C70=""),VLOOKUP(A70,Questions!B:G,4,FALSE),IF(C70="Yes",VLOOKUP(A70,Questions!B:G,6,FALSE),IF(C70="No",VLOOKUP(A70,Questions!B:G,5,FALSE),"N/A")))</f>
        <v xml:space="preserve"> </v>
      </c>
      <c r="F70" s="189" t="str">
        <f>VLOOKUP(A70,'Analyst Report'!$A$38:$E$287,5,FALSE)</f>
        <v xml:space="preserve"> </v>
      </c>
    </row>
    <row r="71" spans="1:256" ht="48" customHeight="1" x14ac:dyDescent="0.15">
      <c r="A71" s="12" t="s">
        <v>148</v>
      </c>
      <c r="B71" s="23" t="str">
        <f>VLOOKUP(A71,Questions!$B$3:$C$256,2,FALSE)</f>
        <v>Will the consultant require an account within the Institution's domain (@*.edu)?</v>
      </c>
      <c r="C71" s="251" t="s">
        <v>19</v>
      </c>
      <c r="D71" s="10"/>
      <c r="E71" s="185" t="str">
        <f>IF((C71=""),VLOOKUP(A71,Questions!B:G,4,FALSE),IF(C71="Yes",VLOOKUP(A71,Questions!B:G,6,FALSE),IF(C71="No",VLOOKUP(A71,Questions!B:G,5,FALSE),"N/A")))</f>
        <v xml:space="preserve"> </v>
      </c>
      <c r="F71" s="189" t="str">
        <f>VLOOKUP(A71,'Analyst Report'!$A$38:$E$287,5,FALSE)</f>
        <v xml:space="preserve"> </v>
      </c>
    </row>
    <row r="72" spans="1:256" ht="120" x14ac:dyDescent="0.15">
      <c r="A72" s="12" t="s">
        <v>149</v>
      </c>
      <c r="B72" s="23" t="str">
        <f>VLOOKUP(A72,Questions!$B$3:$C$256,2,FALSE)</f>
        <v>Has the consultant received training on [sensitive, HIPAA, PCI, etc.] data handling?</v>
      </c>
      <c r="C72" s="251" t="s">
        <v>16</v>
      </c>
      <c r="D72" s="256" t="s">
        <v>3277</v>
      </c>
      <c r="E72" s="185" t="str">
        <f>IF((C72=""),VLOOKUP(A72,Questions!B:G,4,FALSE),IF(C72="Yes",VLOOKUP(A72,Questions!B:G,6,FALSE),IF(C72="No",VLOOKUP(A72,Questions!B:G,5,FALSE),"N/A")))</f>
        <v xml:space="preserve"> </v>
      </c>
      <c r="F72" s="189" t="str">
        <f>VLOOKUP(A72,'Analyst Report'!$A$38:$E$287,5,FALSE)</f>
        <v xml:space="preserve"> </v>
      </c>
    </row>
    <row r="73" spans="1:256" ht="90" x14ac:dyDescent="0.15">
      <c r="A73" s="12" t="s">
        <v>150</v>
      </c>
      <c r="B73" s="23" t="str">
        <f>VLOOKUP(A73,Questions!$B$3:$C$256,2,FALSE)</f>
        <v>Will any data be transferred to the consultant's possession?</v>
      </c>
      <c r="C73" s="251" t="s">
        <v>16</v>
      </c>
      <c r="D73" s="255" t="s">
        <v>3278</v>
      </c>
      <c r="E73" s="185" t="str">
        <f>IF((C73=""),VLOOKUP(A73,Questions!B:G,4,FALSE),IF(C73="Yes",VLOOKUP(A73,Questions!B:G,6,FALSE),IF(C73="No",VLOOKUP(A73,Questions!B:G,5,FALSE),"N/A")))</f>
        <v xml:space="preserve"> </v>
      </c>
      <c r="F73" s="189" t="str">
        <f>VLOOKUP(A73,'Analyst Report'!$A$38:$E$287,5,FALSE)</f>
        <v xml:space="preserve"> </v>
      </c>
    </row>
    <row r="74" spans="1:256" s="2" customFormat="1" ht="48" customHeight="1" x14ac:dyDescent="0.15">
      <c r="A74" s="12" t="s">
        <v>151</v>
      </c>
      <c r="B74" s="23" t="str">
        <f>VLOOKUP(A74,Questions!$B$3:$C$256,2,FALSE)</f>
        <v>Is it encrypted (at rest) while in the consultant's possession?</v>
      </c>
      <c r="C74" s="252" t="s">
        <v>16</v>
      </c>
      <c r="D74" s="255" t="s">
        <v>3279</v>
      </c>
      <c r="E74" s="185" t="str">
        <f>IF((C74=""),VLOOKUP(A74,Questions!B:G,4,FALSE),IF(C74="Yes",VLOOKUP(A74,Questions!B:G,6,FALSE),IF(C74="No",VLOOKUP(A74,Questions!B:G,5,FALSE),"N/A")))</f>
        <v xml:space="preserve"> </v>
      </c>
      <c r="F74" s="189" t="str">
        <f>VLOOKUP(A74,'Analyst Report'!$A$38:$E$287,5,FALSE)</f>
        <v xml:space="preserve"> </v>
      </c>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c r="AO74" s="5"/>
      <c r="AP74" s="5"/>
      <c r="AQ74" s="5"/>
      <c r="AR74" s="5"/>
      <c r="AS74" s="5"/>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c r="BY74" s="5"/>
      <c r="BZ74" s="5"/>
      <c r="CA74" s="5"/>
      <c r="CB74" s="5"/>
      <c r="CC74" s="5"/>
      <c r="CD74" s="5"/>
      <c r="CE74" s="5"/>
      <c r="CF74" s="5"/>
      <c r="CG74" s="5"/>
      <c r="CH74" s="5"/>
      <c r="CI74" s="5"/>
      <c r="CJ74" s="5"/>
      <c r="CK74" s="5"/>
      <c r="CL74" s="5"/>
      <c r="CM74" s="5"/>
      <c r="CN74" s="5"/>
      <c r="CO74" s="5"/>
      <c r="CP74" s="5"/>
      <c r="CQ74" s="5"/>
      <c r="CR74" s="5"/>
      <c r="CS74" s="5"/>
      <c r="CT74" s="5"/>
      <c r="CU74" s="5"/>
      <c r="CV74" s="5"/>
      <c r="CW74" s="5"/>
      <c r="CX74" s="5"/>
      <c r="CY74" s="5"/>
      <c r="CZ74" s="5"/>
      <c r="DA74" s="5"/>
      <c r="DB74" s="5"/>
      <c r="DC74" s="5"/>
      <c r="DD74" s="5"/>
      <c r="DE74" s="5"/>
      <c r="DF74" s="5"/>
      <c r="DG74" s="5"/>
      <c r="DH74" s="5"/>
      <c r="DI74" s="5"/>
      <c r="DJ74" s="5"/>
      <c r="DK74" s="5"/>
      <c r="DL74" s="5"/>
      <c r="DM74" s="5"/>
      <c r="DN74" s="5"/>
      <c r="DO74" s="5"/>
      <c r="DP74" s="5"/>
      <c r="DQ74" s="5"/>
      <c r="DR74" s="5"/>
      <c r="DS74" s="5"/>
      <c r="DT74" s="5"/>
      <c r="DU74" s="5"/>
      <c r="DV74" s="5"/>
      <c r="DW74" s="5"/>
      <c r="DX74" s="5"/>
      <c r="DY74" s="5"/>
      <c r="DZ74" s="5"/>
      <c r="EA74" s="5"/>
      <c r="EB74" s="5"/>
      <c r="EC74" s="5"/>
      <c r="ED74" s="5"/>
      <c r="EE74" s="5"/>
      <c r="EF74" s="5"/>
      <c r="EG74" s="5"/>
      <c r="EH74" s="5"/>
      <c r="EI74" s="5"/>
      <c r="EJ74" s="5"/>
      <c r="EK74" s="5"/>
      <c r="EL74" s="5"/>
      <c r="EM74" s="5"/>
      <c r="EN74" s="5"/>
      <c r="EO74" s="5"/>
      <c r="EP74" s="5"/>
      <c r="EQ74" s="5"/>
      <c r="ER74" s="5"/>
      <c r="ES74" s="5"/>
      <c r="ET74" s="5"/>
      <c r="EU74" s="5"/>
      <c r="EV74" s="5"/>
      <c r="EW74" s="5"/>
      <c r="EX74" s="5"/>
      <c r="EY74" s="5"/>
      <c r="EZ74" s="5"/>
      <c r="FA74" s="5"/>
      <c r="FB74" s="5"/>
      <c r="FC74" s="5"/>
      <c r="FD74" s="5"/>
      <c r="FE74" s="5"/>
      <c r="FF74" s="5"/>
      <c r="FG74" s="5"/>
      <c r="FH74" s="5"/>
      <c r="FI74" s="5"/>
      <c r="FJ74" s="5"/>
      <c r="FK74" s="5"/>
      <c r="FL74" s="5"/>
      <c r="FM74" s="5"/>
      <c r="FN74" s="5"/>
      <c r="FO74" s="5"/>
      <c r="FP74" s="5"/>
      <c r="FQ74" s="5"/>
      <c r="FR74" s="5"/>
      <c r="FS74" s="5"/>
      <c r="FT74" s="5"/>
      <c r="FU74" s="5"/>
      <c r="FV74" s="5"/>
      <c r="FW74" s="5"/>
      <c r="FX74" s="5"/>
      <c r="FY74" s="5"/>
      <c r="FZ74" s="5"/>
      <c r="GA74" s="5"/>
      <c r="GB74" s="5"/>
      <c r="GC74" s="5"/>
      <c r="GD74" s="5"/>
      <c r="GE74" s="5"/>
      <c r="GF74" s="5"/>
      <c r="GG74" s="5"/>
      <c r="GH74" s="5"/>
      <c r="GI74" s="5"/>
      <c r="GJ74" s="5"/>
      <c r="GK74" s="5"/>
      <c r="GL74" s="5"/>
      <c r="GM74" s="5"/>
      <c r="GN74" s="5"/>
      <c r="GO74" s="5"/>
      <c r="GP74" s="5"/>
      <c r="GQ74" s="5"/>
      <c r="GR74" s="5"/>
      <c r="GS74" s="5"/>
      <c r="GT74" s="5"/>
      <c r="GU74" s="5"/>
      <c r="GV74" s="5"/>
      <c r="GW74" s="5"/>
      <c r="GX74" s="5"/>
      <c r="GY74" s="5"/>
      <c r="GZ74" s="5"/>
      <c r="HA74" s="5"/>
      <c r="HB74" s="5"/>
      <c r="HC74" s="5"/>
      <c r="HD74" s="5"/>
      <c r="HE74" s="5"/>
      <c r="HF74" s="5"/>
      <c r="HG74" s="5"/>
      <c r="HH74" s="5"/>
      <c r="HI74" s="5"/>
      <c r="HJ74" s="5"/>
      <c r="HK74" s="5"/>
      <c r="HL74" s="5"/>
      <c r="HM74" s="5"/>
      <c r="HN74" s="5"/>
      <c r="HO74" s="5"/>
      <c r="HP74" s="5"/>
      <c r="HQ74" s="5"/>
      <c r="HR74" s="5"/>
      <c r="HS74" s="5"/>
      <c r="HT74" s="5"/>
      <c r="HU74" s="5"/>
      <c r="HV74" s="5"/>
      <c r="HW74" s="5"/>
      <c r="HX74" s="5"/>
      <c r="HY74" s="5"/>
      <c r="HZ74" s="5"/>
      <c r="IA74" s="5"/>
      <c r="IB74" s="5"/>
      <c r="IC74" s="5"/>
      <c r="ID74" s="5"/>
      <c r="IE74" s="5"/>
      <c r="IF74" s="5"/>
      <c r="IG74" s="5"/>
      <c r="IH74" s="5"/>
      <c r="II74" s="5"/>
      <c r="IJ74" s="5"/>
      <c r="IK74" s="5"/>
      <c r="IL74" s="5"/>
      <c r="IM74" s="5"/>
      <c r="IN74" s="5"/>
      <c r="IO74" s="5"/>
      <c r="IP74" s="5"/>
      <c r="IQ74" s="5"/>
      <c r="IR74" s="5"/>
      <c r="IS74" s="5"/>
      <c r="IT74" s="5"/>
      <c r="IU74" s="5"/>
      <c r="IV74" s="5"/>
    </row>
    <row r="75" spans="1:256" ht="48" customHeight="1" x14ac:dyDescent="0.15">
      <c r="A75" s="12" t="s">
        <v>152</v>
      </c>
      <c r="B75" s="23" t="str">
        <f>VLOOKUP(A75,Questions!$B$3:$C$256,2,FALSE)</f>
        <v>Will the consultant need remote access to the Institution's network or systems?</v>
      </c>
      <c r="C75" s="251" t="s">
        <v>19</v>
      </c>
      <c r="D75" s="10"/>
      <c r="E75" s="185" t="str">
        <f>IF((C75=""),VLOOKUP(A75,Questions!B:G,4,FALSE),IF(C75="Yes",VLOOKUP(A75,Questions!B:G,6,FALSE),IF(C75="No",VLOOKUP(A75,Questions!B:G,5,FALSE),"N/A")))</f>
        <v>No need to answer CONS-09</v>
      </c>
      <c r="F75" s="189" t="str">
        <f>VLOOKUP(A75,'Analyst Report'!$A$38:$E$287,5,FALSE)</f>
        <v xml:space="preserve"> </v>
      </c>
    </row>
    <row r="76" spans="1:256" s="2" customFormat="1" ht="48" customHeight="1" x14ac:dyDescent="0.15">
      <c r="A76" s="12" t="s">
        <v>153</v>
      </c>
      <c r="B76" s="23" t="str">
        <f>VLOOKUP(A76,Questions!$B$3:$C$256,2,FALSE)</f>
        <v>Can we restrict that access based on source IP address?</v>
      </c>
      <c r="C76" s="9"/>
      <c r="D76" s="10"/>
      <c r="E76" s="185" t="str">
        <f>IF((C76=""),VLOOKUP(A76,Questions!B:G,4,FALSE),IF(C76="Yes",VLOOKUP(A76,Questions!B:G,6,FALSE),IF(C76="No",VLOOKUP(A76,Questions!B:G,5,FALSE),"N/A")))</f>
        <v xml:space="preserve"> </v>
      </c>
      <c r="F76" s="189" t="str">
        <f>VLOOKUP(A76,'Analyst Report'!$A$38:$E$287,5,FALSE)</f>
        <v xml:space="preserve"> </v>
      </c>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c r="AO76" s="5"/>
      <c r="AP76" s="5"/>
      <c r="AQ76" s="5"/>
      <c r="AR76" s="5"/>
      <c r="AS76" s="5"/>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c r="BY76" s="5"/>
      <c r="BZ76" s="5"/>
      <c r="CA76" s="5"/>
      <c r="CB76" s="5"/>
      <c r="CC76" s="5"/>
      <c r="CD76" s="5"/>
      <c r="CE76" s="5"/>
      <c r="CF76" s="5"/>
      <c r="CG76" s="5"/>
      <c r="CH76" s="5"/>
      <c r="CI76" s="5"/>
      <c r="CJ76" s="5"/>
      <c r="CK76" s="5"/>
      <c r="CL76" s="5"/>
      <c r="CM76" s="5"/>
      <c r="CN76" s="5"/>
      <c r="CO76" s="5"/>
      <c r="CP76" s="5"/>
      <c r="CQ76" s="5"/>
      <c r="CR76" s="5"/>
      <c r="CS76" s="5"/>
      <c r="CT76" s="5"/>
      <c r="CU76" s="5"/>
      <c r="CV76" s="5"/>
      <c r="CW76" s="5"/>
      <c r="CX76" s="5"/>
      <c r="CY76" s="5"/>
      <c r="CZ76" s="5"/>
      <c r="DA76" s="5"/>
      <c r="DB76" s="5"/>
      <c r="DC76" s="5"/>
      <c r="DD76" s="5"/>
      <c r="DE76" s="5"/>
      <c r="DF76" s="5"/>
      <c r="DG76" s="5"/>
      <c r="DH76" s="5"/>
      <c r="DI76" s="5"/>
      <c r="DJ76" s="5"/>
      <c r="DK76" s="5"/>
      <c r="DL76" s="5"/>
      <c r="DM76" s="5"/>
      <c r="DN76" s="5"/>
      <c r="DO76" s="5"/>
      <c r="DP76" s="5"/>
      <c r="DQ76" s="5"/>
      <c r="DR76" s="5"/>
      <c r="DS76" s="5"/>
      <c r="DT76" s="5"/>
      <c r="DU76" s="5"/>
      <c r="DV76" s="5"/>
      <c r="DW76" s="5"/>
      <c r="DX76" s="5"/>
      <c r="DY76" s="5"/>
      <c r="DZ76" s="5"/>
      <c r="EA76" s="5"/>
      <c r="EB76" s="5"/>
      <c r="EC76" s="5"/>
      <c r="ED76" s="5"/>
      <c r="EE76" s="5"/>
      <c r="EF76" s="5"/>
      <c r="EG76" s="5"/>
      <c r="EH76" s="5"/>
      <c r="EI76" s="5"/>
      <c r="EJ76" s="5"/>
      <c r="EK76" s="5"/>
      <c r="EL76" s="5"/>
      <c r="EM76" s="5"/>
      <c r="EN76" s="5"/>
      <c r="EO76" s="5"/>
      <c r="EP76" s="5"/>
      <c r="EQ76" s="5"/>
      <c r="ER76" s="5"/>
      <c r="ES76" s="5"/>
      <c r="ET76" s="5"/>
      <c r="EU76" s="5"/>
      <c r="EV76" s="5"/>
      <c r="EW76" s="5"/>
      <c r="EX76" s="5"/>
      <c r="EY76" s="5"/>
      <c r="EZ76" s="5"/>
      <c r="FA76" s="5"/>
      <c r="FB76" s="5"/>
      <c r="FC76" s="5"/>
      <c r="FD76" s="5"/>
      <c r="FE76" s="5"/>
      <c r="FF76" s="5"/>
      <c r="FG76" s="5"/>
      <c r="FH76" s="5"/>
      <c r="FI76" s="5"/>
      <c r="FJ76" s="5"/>
      <c r="FK76" s="5"/>
      <c r="FL76" s="5"/>
      <c r="FM76" s="5"/>
      <c r="FN76" s="5"/>
      <c r="FO76" s="5"/>
      <c r="FP76" s="5"/>
      <c r="FQ76" s="5"/>
      <c r="FR76" s="5"/>
      <c r="FS76" s="5"/>
      <c r="FT76" s="5"/>
      <c r="FU76" s="5"/>
      <c r="FV76" s="5"/>
      <c r="FW76" s="5"/>
      <c r="FX76" s="5"/>
      <c r="FY76" s="5"/>
      <c r="FZ76" s="5"/>
      <c r="GA76" s="5"/>
      <c r="GB76" s="5"/>
      <c r="GC76" s="5"/>
      <c r="GD76" s="5"/>
      <c r="GE76" s="5"/>
      <c r="GF76" s="5"/>
      <c r="GG76" s="5"/>
      <c r="GH76" s="5"/>
      <c r="GI76" s="5"/>
      <c r="GJ76" s="5"/>
      <c r="GK76" s="5"/>
      <c r="GL76" s="5"/>
      <c r="GM76" s="5"/>
      <c r="GN76" s="5"/>
      <c r="GO76" s="5"/>
      <c r="GP76" s="5"/>
      <c r="GQ76" s="5"/>
      <c r="GR76" s="5"/>
      <c r="GS76" s="5"/>
      <c r="GT76" s="5"/>
      <c r="GU76" s="5"/>
      <c r="GV76" s="5"/>
      <c r="GW76" s="5"/>
      <c r="GX76" s="5"/>
      <c r="GY76" s="5"/>
      <c r="GZ76" s="5"/>
      <c r="HA76" s="5"/>
      <c r="HB76" s="5"/>
      <c r="HC76" s="5"/>
      <c r="HD76" s="5"/>
      <c r="HE76" s="5"/>
      <c r="HF76" s="5"/>
      <c r="HG76" s="5"/>
      <c r="HH76" s="5"/>
      <c r="HI76" s="5"/>
      <c r="HJ76" s="5"/>
      <c r="HK76" s="5"/>
      <c r="HL76" s="5"/>
      <c r="HM76" s="5"/>
      <c r="HN76" s="5"/>
      <c r="HO76" s="5"/>
      <c r="HP76" s="5"/>
      <c r="HQ76" s="5"/>
      <c r="HR76" s="5"/>
      <c r="HS76" s="5"/>
      <c r="HT76" s="5"/>
      <c r="HU76" s="5"/>
      <c r="HV76" s="5"/>
      <c r="HW76" s="5"/>
      <c r="HX76" s="5"/>
      <c r="HY76" s="5"/>
      <c r="HZ76" s="5"/>
      <c r="IA76" s="5"/>
      <c r="IB76" s="5"/>
      <c r="IC76" s="5"/>
      <c r="ID76" s="5"/>
      <c r="IE76" s="5"/>
      <c r="IF76" s="5"/>
      <c r="IG76" s="5"/>
      <c r="IH76" s="5"/>
      <c r="II76" s="5"/>
      <c r="IJ76" s="5"/>
      <c r="IK76" s="5"/>
      <c r="IL76" s="5"/>
      <c r="IM76" s="5"/>
      <c r="IN76" s="5"/>
      <c r="IO76" s="5"/>
      <c r="IP76" s="5"/>
      <c r="IQ76" s="5"/>
      <c r="IR76" s="5"/>
      <c r="IS76" s="5"/>
      <c r="IT76" s="5"/>
      <c r="IU76" s="5"/>
      <c r="IV76" s="5"/>
    </row>
    <row r="77" spans="1:256" ht="36" customHeight="1" x14ac:dyDescent="0.15">
      <c r="A77" s="288" t="s">
        <v>1762</v>
      </c>
      <c r="B77" s="288"/>
      <c r="C77" s="20" t="s">
        <v>13</v>
      </c>
      <c r="D77" s="20" t="s">
        <v>14</v>
      </c>
      <c r="E77" s="184" t="s">
        <v>15</v>
      </c>
      <c r="F77" s="188" t="s">
        <v>3107</v>
      </c>
    </row>
    <row r="78" spans="1:256" ht="240" customHeight="1" x14ac:dyDescent="0.15">
      <c r="A78" s="12" t="s">
        <v>154</v>
      </c>
      <c r="B78" s="23" t="str">
        <f>VLOOKUP(A78,Questions!$B$3:$C$256,2,FALSE)</f>
        <v>Are access controls for institutional accounts based on structured rules, such as role-based access control (RBAC), attribute-based access control (ABAC) or policy-based access control (PBAC)?</v>
      </c>
      <c r="C78" s="251" t="s">
        <v>16</v>
      </c>
      <c r="D78" s="260" t="s">
        <v>3280</v>
      </c>
      <c r="E78" s="185" t="str">
        <f>IF((C78=""),VLOOKUP(A78,Questions!B:G,4,FALSE),IF(C78="Yes",VLOOKUP(A78,Questions!B:G,6,FALSE),IF(C78="No",VLOOKUP(A78,Questions!B:G,5,FALSE),"N/A")))</f>
        <v>Describe available roles.</v>
      </c>
      <c r="F78" s="189" t="str">
        <f>VLOOKUP(A78,'Analyst Report'!$A$38:$E$287,5,FALSE)</f>
        <v xml:space="preserve"> </v>
      </c>
    </row>
    <row r="79" spans="1:256" ht="93.75" customHeight="1" x14ac:dyDescent="0.15">
      <c r="A79" s="12" t="s">
        <v>155</v>
      </c>
      <c r="B79" s="23" t="str">
        <f>VLOOKUP(A79,Questions!$B$3:$C$256,2,FALSE)</f>
        <v>Are access controls for staff within your organization based on structured rules, such as RBAC, ABAC, or PBAC?</v>
      </c>
      <c r="C79" s="251" t="s">
        <v>16</v>
      </c>
      <c r="D79" s="75"/>
      <c r="E79" s="185" t="str">
        <f>IF((C79=""),VLOOKUP(A79,Questions!B:G,4,FALSE),IF(C79="Yes",VLOOKUP(A79,Questions!B:G,6,FALSE),IF(C79="No",VLOOKUP(A79,Questions!B:G,5,FALSE),"N/A")))</f>
        <v xml:space="preserve"> </v>
      </c>
      <c r="F79" s="189" t="str">
        <f>VLOOKUP(A79,'Analyst Report'!$A$38:$E$287,5,FALSE)</f>
        <v xml:space="preserve"> </v>
      </c>
    </row>
    <row r="80" spans="1:256" ht="142" customHeight="1" x14ac:dyDescent="0.15">
      <c r="A80" s="12" t="s">
        <v>426</v>
      </c>
      <c r="B80" s="23" t="str">
        <f>VLOOKUP(A80,Questions!$B$3:$C$256,2,FALSE)</f>
        <v>Does the system provide data input validation and error messages?</v>
      </c>
      <c r="C80" s="251" t="s">
        <v>16</v>
      </c>
      <c r="D80" s="260" t="s">
        <v>3281</v>
      </c>
      <c r="E80" s="185" t="str">
        <f>IF((C80=""),VLOOKUP(A80,Questions!B:G,4,FALSE),IF(C80="Yes",VLOOKUP(A80,Questions!B:G,6,FALSE),IF(C80="No",VLOOKUP(A80,Questions!B:G,5,FALSE),"N/A")))</f>
        <v>Describe how your system(s) provide data input validation and error messages.</v>
      </c>
      <c r="F80" s="189" t="str">
        <f>VLOOKUP(A80,'Analyst Report'!$A$38:$E$287,5,FALSE)</f>
        <v xml:space="preserve"> </v>
      </c>
    </row>
    <row r="81" spans="1:256" ht="135" x14ac:dyDescent="0.15">
      <c r="A81" s="12" t="s">
        <v>156</v>
      </c>
      <c r="B81" s="23" t="str">
        <f>VLOOKUP(A81,Questions!$B$3:$C$256,2,FALSE)</f>
        <v>Are you using a web application firewall (WAF)?</v>
      </c>
      <c r="C81" s="251" t="s">
        <v>16</v>
      </c>
      <c r="D81" s="253" t="s">
        <v>3282</v>
      </c>
      <c r="E81" s="185" t="str">
        <f>IF((C81=""),VLOOKUP(A81,Questions!B:G,4,FALSE),IF(C81="Yes",VLOOKUP(A81,Questions!B:G,6,FALSE),IF(C81="No",VLOOKUP(A81,Questions!B:G,5,FALSE),"N/A")))</f>
        <v>Describe the currently implemented WAF.</v>
      </c>
      <c r="F81" s="189" t="str">
        <f>VLOOKUP(A81,'Analyst Report'!$A$38:$E$287,5,FALSE)</f>
        <v xml:space="preserve"> </v>
      </c>
    </row>
    <row r="82" spans="1:256" ht="105" x14ac:dyDescent="0.15">
      <c r="A82" s="12" t="s">
        <v>157</v>
      </c>
      <c r="B82" s="23" t="str">
        <f>VLOOKUP(A82,Questions!$B$3:$C$256,2,FALSE)</f>
        <v>Do you have a process and implemented procedures for managing your software supply chain (e.g. libraries, repositories, frameworks, etc)</v>
      </c>
      <c r="C82" s="251" t="s">
        <v>16</v>
      </c>
      <c r="D82" s="253" t="s">
        <v>3283</v>
      </c>
      <c r="E82" s="185" t="str">
        <f>IF((C82=""),VLOOKUP(A82,Questions!B:G,4,FALSE),IF(C82="Yes",VLOOKUP(A82,Questions!B:G,6,FALSE),IF(C82="No",VLOOKUP(A82,Questions!B:G,5,FALSE),"N/A")))</f>
        <v>Provide supporting documentation of your processes.</v>
      </c>
      <c r="F82" s="189" t="str">
        <f>VLOOKUP(A82,'Analyst Report'!$A$38:$E$287,5,FALSE)</f>
        <v xml:space="preserve"> </v>
      </c>
    </row>
    <row r="83" spans="1:256" ht="60" x14ac:dyDescent="0.15">
      <c r="A83" s="12" t="s">
        <v>158</v>
      </c>
      <c r="B83" s="23" t="str">
        <f>VLOOKUP(A83,Questions!$B$3:$C$256,2,FALSE)</f>
        <v>Are only currently supported operating system(s), software, and libraries leveraged by the system(s)/application(s) that will have access to institution's data?</v>
      </c>
      <c r="C83" s="251" t="s">
        <v>16</v>
      </c>
      <c r="D83" s="261" t="s">
        <v>3284</v>
      </c>
      <c r="E83" s="185" t="str">
        <f>IF((C83=""),VLOOKUP(A83,Questions!B:G,4,FALSE),IF(C83="Yes",VLOOKUP(A83,Questions!B:G,6,FALSE),IF(C83="No",VLOOKUP(A83,Questions!B:G,5,FALSE),"N/A")))</f>
        <v>Please provide a list of all required dependencies.</v>
      </c>
      <c r="F83" s="189" t="str">
        <f>VLOOKUP(A83,'Analyst Report'!$A$38:$E$287,5,FALSE)</f>
        <v xml:space="preserve"> </v>
      </c>
    </row>
    <row r="84" spans="1:256" s="2" customFormat="1" ht="120" x14ac:dyDescent="0.15">
      <c r="A84" s="12" t="s">
        <v>159</v>
      </c>
      <c r="B84" s="23" t="str">
        <f>VLOOKUP(A84,Questions!$B$3:$C$256,2,FALSE)</f>
        <v>If mobile, is the application available from a trusted source (e.g., App Store, Google Play Store)?</v>
      </c>
      <c r="C84" s="251" t="s">
        <v>16</v>
      </c>
      <c r="D84" s="256" t="s">
        <v>3335</v>
      </c>
      <c r="E84" s="185" t="str">
        <f>IF((C84=""),VLOOKUP(A84,Questions!B:G,4,FALSE),IF(C84="Yes",VLOOKUP(A84,Questions!B:G,6,FALSE),IF(C84="No",VLOOKUP(A84,Questions!B:G,5,FALSE),"N/A")))</f>
        <v xml:space="preserve"> State the application title as listed within the trusted source.</v>
      </c>
      <c r="F84" s="189" t="str">
        <f>VLOOKUP(A84,'Analyst Report'!$A$38:$E$287,5,FALSE)</f>
        <v xml:space="preserve"> </v>
      </c>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c r="AK84" s="5"/>
      <c r="AL84" s="5"/>
      <c r="AM84" s="5"/>
      <c r="AN84" s="5"/>
      <c r="AO84" s="5"/>
      <c r="AP84" s="5"/>
      <c r="AQ84" s="5"/>
      <c r="AR84" s="5"/>
      <c r="AS84" s="5"/>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c r="BY84" s="5"/>
      <c r="BZ84" s="5"/>
      <c r="CA84" s="5"/>
      <c r="CB84" s="5"/>
      <c r="CC84" s="5"/>
      <c r="CD84" s="5"/>
      <c r="CE84" s="5"/>
      <c r="CF84" s="5"/>
      <c r="CG84" s="5"/>
      <c r="CH84" s="5"/>
      <c r="CI84" s="5"/>
      <c r="CJ84" s="5"/>
      <c r="CK84" s="5"/>
      <c r="CL84" s="5"/>
      <c r="CM84" s="5"/>
      <c r="CN84" s="5"/>
      <c r="CO84" s="5"/>
      <c r="CP84" s="5"/>
      <c r="CQ84" s="5"/>
      <c r="CR84" s="5"/>
      <c r="CS84" s="5"/>
      <c r="CT84" s="5"/>
      <c r="CU84" s="5"/>
      <c r="CV84" s="5"/>
      <c r="CW84" s="5"/>
      <c r="CX84" s="5"/>
      <c r="CY84" s="5"/>
      <c r="CZ84" s="5"/>
      <c r="DA84" s="5"/>
      <c r="DB84" s="5"/>
      <c r="DC84" s="5"/>
      <c r="DD84" s="5"/>
      <c r="DE84" s="5"/>
      <c r="DF84" s="5"/>
      <c r="DG84" s="5"/>
      <c r="DH84" s="5"/>
      <c r="DI84" s="5"/>
      <c r="DJ84" s="5"/>
      <c r="DK84" s="5"/>
      <c r="DL84" s="5"/>
      <c r="DM84" s="5"/>
      <c r="DN84" s="5"/>
      <c r="DO84" s="5"/>
      <c r="DP84" s="5"/>
      <c r="DQ84" s="5"/>
      <c r="DR84" s="5"/>
      <c r="DS84" s="5"/>
      <c r="DT84" s="5"/>
      <c r="DU84" s="5"/>
      <c r="DV84" s="5"/>
      <c r="DW84" s="5"/>
      <c r="DX84" s="5"/>
      <c r="DY84" s="5"/>
      <c r="DZ84" s="5"/>
      <c r="EA84" s="5"/>
      <c r="EB84" s="5"/>
      <c r="EC84" s="5"/>
      <c r="ED84" s="5"/>
      <c r="EE84" s="5"/>
      <c r="EF84" s="5"/>
      <c r="EG84" s="5"/>
      <c r="EH84" s="5"/>
      <c r="EI84" s="5"/>
      <c r="EJ84" s="5"/>
      <c r="EK84" s="5"/>
      <c r="EL84" s="5"/>
      <c r="EM84" s="5"/>
      <c r="EN84" s="5"/>
      <c r="EO84" s="5"/>
      <c r="EP84" s="5"/>
      <c r="EQ84" s="5"/>
      <c r="ER84" s="5"/>
      <c r="ES84" s="5"/>
      <c r="ET84" s="5"/>
      <c r="EU84" s="5"/>
      <c r="EV84" s="5"/>
      <c r="EW84" s="5"/>
      <c r="EX84" s="5"/>
      <c r="EY84" s="5"/>
      <c r="EZ84" s="5"/>
      <c r="FA84" s="5"/>
      <c r="FB84" s="5"/>
      <c r="FC84" s="5"/>
      <c r="FD84" s="5"/>
      <c r="FE84" s="5"/>
      <c r="FF84" s="5"/>
      <c r="FG84" s="5"/>
      <c r="FH84" s="5"/>
      <c r="FI84" s="5"/>
      <c r="FJ84" s="5"/>
      <c r="FK84" s="5"/>
      <c r="FL84" s="5"/>
      <c r="FM84" s="5"/>
      <c r="FN84" s="5"/>
      <c r="FO84" s="5"/>
      <c r="FP84" s="5"/>
      <c r="FQ84" s="5"/>
      <c r="FR84" s="5"/>
      <c r="FS84" s="5"/>
      <c r="FT84" s="5"/>
      <c r="FU84" s="5"/>
      <c r="FV84" s="5"/>
      <c r="FW84" s="5"/>
      <c r="FX84" s="5"/>
      <c r="FY84" s="5"/>
      <c r="FZ84" s="5"/>
      <c r="GA84" s="5"/>
      <c r="GB84" s="5"/>
      <c r="GC84" s="5"/>
      <c r="GD84" s="5"/>
      <c r="GE84" s="5"/>
      <c r="GF84" s="5"/>
      <c r="GG84" s="5"/>
      <c r="GH84" s="5"/>
      <c r="GI84" s="5"/>
      <c r="GJ84" s="5"/>
      <c r="GK84" s="5"/>
      <c r="GL84" s="5"/>
      <c r="GM84" s="5"/>
      <c r="GN84" s="5"/>
      <c r="GO84" s="5"/>
      <c r="GP84" s="5"/>
      <c r="GQ84" s="5"/>
      <c r="GR84" s="5"/>
      <c r="GS84" s="5"/>
      <c r="GT84" s="5"/>
      <c r="GU84" s="5"/>
      <c r="GV84" s="5"/>
      <c r="GW84" s="5"/>
      <c r="GX84" s="5"/>
      <c r="GY84" s="5"/>
      <c r="GZ84" s="5"/>
      <c r="HA84" s="5"/>
      <c r="HB84" s="5"/>
      <c r="HC84" s="5"/>
      <c r="HD84" s="5"/>
      <c r="HE84" s="5"/>
      <c r="HF84" s="5"/>
      <c r="HG84" s="5"/>
      <c r="HH84" s="5"/>
      <c r="HI84" s="5"/>
      <c r="HJ84" s="5"/>
      <c r="HK84" s="5"/>
      <c r="HL84" s="5"/>
      <c r="HM84" s="5"/>
      <c r="HN84" s="5"/>
      <c r="HO84" s="5"/>
      <c r="HP84" s="5"/>
      <c r="HQ84" s="5"/>
      <c r="HR84" s="5"/>
      <c r="HS84" s="5"/>
      <c r="HT84" s="5"/>
      <c r="HU84" s="5"/>
      <c r="HV84" s="5"/>
      <c r="HW84" s="5"/>
      <c r="HX84" s="5"/>
      <c r="HY84" s="5"/>
      <c r="HZ84" s="5"/>
      <c r="IA84" s="5"/>
      <c r="IB84" s="5"/>
      <c r="IC84" s="5"/>
      <c r="ID84" s="5"/>
      <c r="IE84" s="5"/>
      <c r="IF84" s="5"/>
      <c r="IG84" s="5"/>
      <c r="IH84" s="5"/>
      <c r="II84" s="5"/>
      <c r="IJ84" s="5"/>
      <c r="IK84" s="5"/>
      <c r="IL84" s="5"/>
      <c r="IM84" s="5"/>
      <c r="IN84" s="5"/>
      <c r="IO84" s="5"/>
      <c r="IP84" s="5"/>
      <c r="IQ84" s="5"/>
      <c r="IR84" s="5"/>
      <c r="IS84" s="5"/>
      <c r="IT84" s="5"/>
      <c r="IU84" s="5"/>
      <c r="IV84" s="5"/>
    </row>
    <row r="85" spans="1:256" ht="37" customHeight="1" x14ac:dyDescent="0.15">
      <c r="A85" s="12" t="s">
        <v>160</v>
      </c>
      <c r="B85" s="23" t="str">
        <f>VLOOKUP(A85,Questions!$B$3:$C$256,2,FALSE)</f>
        <v>Does your application require access to location or GPS data?</v>
      </c>
      <c r="C85" s="251" t="s">
        <v>19</v>
      </c>
      <c r="D85" s="10"/>
      <c r="E85" s="185" t="str">
        <f>IF((C85=""),VLOOKUP(A85,Questions!B:G,4,FALSE),IF(C85="Yes",VLOOKUP(A85,Questions!B:G,6,FALSE),IF(C85="No",VLOOKUP(A85,Questions!B:G,5,FALSE),"N/A")))</f>
        <v>Please indicate any future plans that would require access to this data</v>
      </c>
      <c r="F85" s="189" t="str">
        <f>VLOOKUP(A85,'Analyst Report'!$A$38:$E$287,5,FALSE)</f>
        <v xml:space="preserve"> </v>
      </c>
    </row>
    <row r="86" spans="1:256" ht="77" customHeight="1" x14ac:dyDescent="0.15">
      <c r="A86" s="12" t="s">
        <v>161</v>
      </c>
      <c r="B86" s="23" t="str">
        <f>VLOOKUP(A86,Questions!$B$3:$C$256,2,FALSE)</f>
        <v>Does your application provide separation of duties between security administration, system administration, and standard user functions?</v>
      </c>
      <c r="C86" s="251" t="s">
        <v>16</v>
      </c>
      <c r="D86" s="255" t="s">
        <v>3285</v>
      </c>
      <c r="E86" s="185" t="str">
        <f>IF((C86=""),VLOOKUP(A86,Questions!B:G,4,FALSE),IF(C86="Yes",VLOOKUP(A86,Questions!B:G,6,FALSE),IF(C86="No",VLOOKUP(A86,Questions!B:G,5,FALSE),"N/A")))</f>
        <v>Describe or provide a reference to the facilities available in the system to provide separation of duties between security administration and system administration functions.</v>
      </c>
      <c r="F86" s="189" t="str">
        <f>VLOOKUP(A86,'Analyst Report'!$A$38:$E$287,5,FALSE)</f>
        <v xml:space="preserve">  </v>
      </c>
    </row>
    <row r="87" spans="1:256" ht="210" x14ac:dyDescent="0.15">
      <c r="A87" s="12" t="s">
        <v>162</v>
      </c>
      <c r="B87" s="23" t="str">
        <f>VLOOKUP(A87,Questions!$B$3:$C$256,2,FALSE)</f>
        <v>Do you have a fully implemented policy or procedure that details how your employees obtain administrator access to institutional instance of the application?</v>
      </c>
      <c r="C87" s="251" t="s">
        <v>16</v>
      </c>
      <c r="D87" s="255" t="s">
        <v>3286</v>
      </c>
      <c r="E87" s="185" t="str">
        <f>IF((C87=""),VLOOKUP(A87,Questions!B:G,4,FALSE),IF(C87="Yes",VLOOKUP(A87,Questions!B:G,6,FALSE),IF(C87="No",VLOOKUP(A87,Questions!B:G,5,FALSE),"N/A")))</f>
        <v>Describe or provide a reference that details how administrator access is handled (e.g. provisioning, principle of least privilege, deprovisioning, etc.)</v>
      </c>
      <c r="F87" s="189" t="str">
        <f>VLOOKUP(A87,'Analyst Report'!$A$38:$E$287,5,FALSE)</f>
        <v xml:space="preserve"> </v>
      </c>
    </row>
    <row r="88" spans="1:256" ht="210" x14ac:dyDescent="0.15">
      <c r="A88" s="12" t="s">
        <v>163</v>
      </c>
      <c r="B88" s="23" t="str">
        <f>VLOOKUP(A88,Questions!$B$3:$C$256,2,FALSE)</f>
        <v>Have your developers been trained in secure coding techniques?</v>
      </c>
      <c r="C88" s="251" t="s">
        <v>16</v>
      </c>
      <c r="D88" s="255" t="s">
        <v>3287</v>
      </c>
      <c r="E88" s="185" t="str">
        <f>IF((C88=""),VLOOKUP(A88,Questions!B:G,4,FALSE),IF(C88="Yes",VLOOKUP(A88,Questions!B:G,6,FALSE),IF(C88="No",VLOOKUP(A88,Questions!B:G,5,FALSE),"N/A")))</f>
        <v>Summarize your secure coding training.</v>
      </c>
      <c r="F88" s="189" t="str">
        <f>VLOOKUP(A88,'Analyst Report'!$A$38:$E$287,5,FALSE)</f>
        <v xml:space="preserve"> </v>
      </c>
    </row>
    <row r="89" spans="1:256" ht="75" x14ac:dyDescent="0.15">
      <c r="A89" s="12" t="s">
        <v>2687</v>
      </c>
      <c r="B89" s="23" t="str">
        <f>VLOOKUP(A89,Questions!$B$3:$C$256,2,FALSE)</f>
        <v>Was your application developed using secure coding techniques?</v>
      </c>
      <c r="C89" s="251" t="s">
        <v>16</v>
      </c>
      <c r="D89" s="255" t="s">
        <v>3288</v>
      </c>
      <c r="E89" s="185" t="str">
        <f>IF((C89=""),VLOOKUP(A89,Questions!B:G,4,FALSE),IF(C89="Yes",VLOOKUP(A89,Questions!B:G,6,FALSE),IF(C89="No",VLOOKUP(A89,Questions!B:G,5,FALSE),"N/A")))</f>
        <v>Summarize your secure coding practices.</v>
      </c>
      <c r="F89" s="189" t="str">
        <f>VLOOKUP(A89,'Analyst Report'!$A$38:$E$287,5,FALSE)</f>
        <v xml:space="preserve"> </v>
      </c>
    </row>
    <row r="90" spans="1:256" ht="135" x14ac:dyDescent="0.15">
      <c r="A90" s="12" t="s">
        <v>2688</v>
      </c>
      <c r="B90" s="23" t="str">
        <f>VLOOKUP(A90,Questions!$B$3:$C$256,2,FALSE)</f>
        <v>Do you subject your code to static code analysis and/or static application security testing prior to release?</v>
      </c>
      <c r="C90" s="251" t="s">
        <v>16</v>
      </c>
      <c r="D90" s="255" t="s">
        <v>3289</v>
      </c>
      <c r="E90" s="185" t="str">
        <f>IF((C90=""),VLOOKUP(A90,Questions!B:G,4,FALSE),IF(C90="Yes",VLOOKUP(A90,Questions!B:G,6,FALSE),IF(C90="No",VLOOKUP(A90,Questions!B:G,5,FALSE),"N/A")))</f>
        <v xml:space="preserve"> Provide a list of all tools utilized during static code analysis or static application security testing.</v>
      </c>
      <c r="F90" s="189" t="str">
        <f>VLOOKUP(A90,'Analyst Report'!$A$38:$E$287,5,FALSE)</f>
        <v xml:space="preserve"> </v>
      </c>
    </row>
    <row r="91" spans="1:256" ht="408" customHeight="1" x14ac:dyDescent="0.15">
      <c r="A91" s="12" t="s">
        <v>164</v>
      </c>
      <c r="B91" s="23" t="str">
        <f>VLOOKUP(A91,Questions!$B$3:$C$256,2,FALSE)</f>
        <v>Do you have software testing processes (dynamic or static) that are established and followed?</v>
      </c>
      <c r="C91" s="251" t="s">
        <v>16</v>
      </c>
      <c r="D91" s="262" t="s">
        <v>3334</v>
      </c>
      <c r="E91" s="185"/>
      <c r="F91" s="189" t="str">
        <f>VLOOKUP(A91,'Analyst Report'!$A$38:$E$287,5,FALSE)</f>
        <v xml:space="preserve"> </v>
      </c>
    </row>
    <row r="92" spans="1:256" ht="36" customHeight="1" x14ac:dyDescent="0.15">
      <c r="A92" s="288" t="s">
        <v>1763</v>
      </c>
      <c r="B92" s="288"/>
      <c r="C92" s="20" t="s">
        <v>13</v>
      </c>
      <c r="D92" s="20" t="s">
        <v>14</v>
      </c>
      <c r="E92" s="184" t="s">
        <v>15</v>
      </c>
      <c r="F92" s="188" t="s">
        <v>3107</v>
      </c>
    </row>
    <row r="93" spans="1:256" ht="150" x14ac:dyDescent="0.15">
      <c r="A93" s="12" t="s">
        <v>166</v>
      </c>
      <c r="B93" s="23" t="str">
        <f>VLOOKUP(A93,Questions!$B$3:$C$256,2,FALSE)</f>
        <v>Does your solution support single sign-on (SSO) protocols for user and administrator authentication?</v>
      </c>
      <c r="C93" s="251" t="s">
        <v>2678</v>
      </c>
      <c r="D93" s="256" t="s">
        <v>3290</v>
      </c>
      <c r="E93" s="185" t="str">
        <f>IF((C93=""),VLOOKUP(A93,Questions!B:G,4,FALSE),IF(C93="1) Yes",VLOOKUP(A93,Questions!B:G,6,FALSE),IF(C93="2) No",VLOOKUP(A93,Questions!B:G,5,FALSE),"N/A")))</f>
        <v>Describe how strong authentication is enforced (e.g., complex passwords, multifactor tokens, certificates, biometrics, aging requirements, re-use policy).</v>
      </c>
      <c r="F93" s="189" t="str">
        <f>VLOOKUP(A93,'Analyst Report'!$A$38:$E$287,5,FALSE)</f>
        <v xml:space="preserve"> </v>
      </c>
    </row>
    <row r="94" spans="1:256" ht="48" customHeight="1" x14ac:dyDescent="0.15">
      <c r="A94" s="12" t="s">
        <v>167</v>
      </c>
      <c r="B94" s="23" t="str">
        <f>VLOOKUP(A94,Questions!$B$3:$C$256,2,FALSE)</f>
        <v>Does your solution support local authentication protocols for user and administrator authentication?</v>
      </c>
      <c r="C94" s="251" t="s">
        <v>2680</v>
      </c>
      <c r="D94" s="256" t="s">
        <v>3291</v>
      </c>
      <c r="E94" s="185" t="str">
        <f>IF((C94=""),VLOOKUP(A94,Questions!B:G,4,FALSE),IF(C94="1) Yes",VLOOKUP(A94,Questions!B:G,6,FALSE),IF(C94="2) No",VLOOKUP(A94,Questions!B:G,5,FALSE),"Answer relevant questions below")))</f>
        <v>Answer relevant questions below</v>
      </c>
      <c r="F94" s="189" t="str">
        <f>VLOOKUP(A94,'Analyst Report'!$A$38:$E$287,5,FALSE)</f>
        <v xml:space="preserve"> </v>
      </c>
    </row>
    <row r="95" spans="1:256" ht="48" customHeight="1" x14ac:dyDescent="0.15">
      <c r="A95" s="12" t="s">
        <v>168</v>
      </c>
      <c r="B95" s="23" t="str">
        <f>VLOOKUP(A95,Questions!$B$3:$C$256,2,FALSE)</f>
        <v>Can you enforce password/passphrase aging requirements?</v>
      </c>
      <c r="C95" s="251" t="s">
        <v>19</v>
      </c>
      <c r="D95" s="260" t="s">
        <v>3292</v>
      </c>
      <c r="E95" s="185" t="str">
        <f>IF((C95=""),VLOOKUP(A95,Questions!B:G,4,FALSE),IF(C95="Yes",VLOOKUP(A95,Questions!B:G,6,FALSE),IF(C95="No",VLOOKUP(A95,Questions!B:G,5,FALSE),"N/A")))</f>
        <v>Describe plans to support password/passphrase aging requirements.</v>
      </c>
      <c r="F95" s="189" t="str">
        <f>VLOOKUP(A95,'Analyst Report'!$A$38:$E$287,5,FALSE)</f>
        <v xml:space="preserve"> </v>
      </c>
    </row>
    <row r="96" spans="1:256" ht="65" customHeight="1" x14ac:dyDescent="0.15">
      <c r="A96" s="12" t="s">
        <v>169</v>
      </c>
      <c r="B96" s="23" t="str">
        <f>VLOOKUP(A96,Questions!$B$3:$C$256,2,FALSE)</f>
        <v>Can you enforce password/passphrase complexity requirements [provided by the institution]?</v>
      </c>
      <c r="C96" s="251" t="s">
        <v>19</v>
      </c>
      <c r="D96" s="260" t="s">
        <v>3293</v>
      </c>
      <c r="E96" s="185" t="str">
        <f>IF((C96=""),VLOOKUP(A96,Questions!B:G,4,FALSE),IF(C96="Yes",VLOOKUP(A96,Questions!B:G,6,FALSE),IF(C96="No",VLOOKUP(A96,Questions!B:G,5,FALSE),"N/A")))</f>
        <v>Describe plans to support password/passphrase complexity requirements.</v>
      </c>
      <c r="F96" s="189" t="str">
        <f>VLOOKUP(A96,'Analyst Report'!$A$38:$E$287,5,FALSE)</f>
        <v xml:space="preserve"> </v>
      </c>
    </row>
    <row r="97" spans="1:6" ht="47" customHeight="1" x14ac:dyDescent="0.15">
      <c r="A97" s="12" t="s">
        <v>170</v>
      </c>
      <c r="B97" s="23" t="str">
        <f>VLOOKUP(A97,Questions!$B$3:$C$256,2,FALSE)</f>
        <v>Does the system have password complexity or length limitations and/or restrictions?</v>
      </c>
      <c r="C97" s="251" t="s">
        <v>16</v>
      </c>
      <c r="D97" s="254" t="s">
        <v>3294</v>
      </c>
      <c r="E97" s="185" t="str">
        <f>IF((C97=""),VLOOKUP(A97,Questions!B:G,4,FALSE),IF(C97="Yes",VLOOKUP(A97,Questions!B:G,6,FALSE),IF(C97="No",VLOOKUP(A97,Questions!B:G,5,FALSE),"N/A")))</f>
        <v>Describe these limitations and/or restrictions and state what lengths and complexities are supported.</v>
      </c>
      <c r="F97" s="189" t="str">
        <f>VLOOKUP(A97,'Analyst Report'!$A$38:$E$287,5,FALSE)</f>
        <v xml:space="preserve"> </v>
      </c>
    </row>
    <row r="98" spans="1:6" ht="55.25" customHeight="1" x14ac:dyDescent="0.15">
      <c r="A98" s="12" t="s">
        <v>171</v>
      </c>
      <c r="B98" s="23" t="str">
        <f>VLOOKUP(A98,Questions!$B$3:$C$256,2,FALSE)</f>
        <v>Do you have documented password/passphrase reset procedures that are currently implemented in the system and/or customer support?</v>
      </c>
      <c r="C98" s="251" t="s">
        <v>16</v>
      </c>
      <c r="D98" s="255" t="s">
        <v>3295</v>
      </c>
      <c r="E98" s="185" t="str">
        <f>IF((C98=""),VLOOKUP(A98,Questions!B:G,4,FALSE),IF(C98="Yes",VLOOKUP(A98,Questions!B:G,6,FALSE),IF(C98="No",VLOOKUP(A98,Questions!B:G,5,FALSE),"N/A")))</f>
        <v xml:space="preserve"> Describe your documented password/passphrase reset procedures that are currently implemented in the system and/or customer support.</v>
      </c>
      <c r="F98" s="189" t="str">
        <f>VLOOKUP(A98,'Analyst Report'!$A$38:$E$287,5,FALSE)</f>
        <v xml:space="preserve"> </v>
      </c>
    </row>
    <row r="99" spans="1:6" ht="48" customHeight="1" x14ac:dyDescent="0.15">
      <c r="A99" s="12" t="s">
        <v>172</v>
      </c>
      <c r="B99" s="23" t="str">
        <f>VLOOKUP(A99,Questions!$B$3:$C$256,2,FALSE)</f>
        <v>Does your organization participate in InCommon or another eduGAIN affiliated trust federation?</v>
      </c>
      <c r="C99" s="251" t="s">
        <v>16</v>
      </c>
      <c r="D99" s="255" t="s">
        <v>3296</v>
      </c>
      <c r="E99" s="185" t="str">
        <f>IF((C99=""),VLOOKUP(A99,Questions!B:G,4,FALSE),IF(C99="Yes",VLOOKUP(A99,Questions!B:G,6,FALSE),IF(C99="No",VLOOKUP(A99,Questions!B:G,5,FALSE),"N/A")))</f>
        <v>List the entityIds registered in the Additional Information column.</v>
      </c>
      <c r="F99" s="189" t="str">
        <f>VLOOKUP(A99,'Analyst Report'!$A$38:$E$287,5,FALSE)</f>
        <v xml:space="preserve"> </v>
      </c>
    </row>
    <row r="100" spans="1:6" ht="225" x14ac:dyDescent="0.15">
      <c r="A100" s="12" t="s">
        <v>173</v>
      </c>
      <c r="B100" s="23" t="str">
        <f>VLOOKUP(A100,Questions!$B$3:$C$256,2,FALSE)</f>
        <v>Does your application support integration with other authentication and authorization systems?</v>
      </c>
      <c r="C100" s="251" t="s">
        <v>16</v>
      </c>
      <c r="D100" s="256" t="s">
        <v>3333</v>
      </c>
      <c r="E100" s="185" t="str">
        <f>IF((C100=""),VLOOKUP(A100,Questions!B:G,4,FALSE),IF(C100="Yes",VLOOKUP(A100,Questions!B:G,6,FALSE),IF(C100="No",VLOOKUP(A100,Questions!B:G,5,FALSE),"N/A")))</f>
        <v>List which systems and versions supported (such as Active Directory, Kerberos, or other LDAP compatible directory) in Additional Info.</v>
      </c>
      <c r="F100" s="189" t="str">
        <f>VLOOKUP(A100,'Analyst Report'!$A$38:$E$287,5,FALSE)</f>
        <v xml:space="preserve"> </v>
      </c>
    </row>
    <row r="101" spans="1:6" ht="74.5" customHeight="1" x14ac:dyDescent="0.15">
      <c r="A101" s="12" t="s">
        <v>174</v>
      </c>
      <c r="B101" s="23" t="str">
        <f>VLOOKUP(A101,Questions!$B$3:$C$256,2,FALSE)</f>
        <v>Does your solution support any of the following Web SSO standards? [e.g., SAML2 (with redirect flow), OIDC, CAS, or other]</v>
      </c>
      <c r="C101" s="251" t="s">
        <v>16</v>
      </c>
      <c r="D101" s="256" t="s">
        <v>3169</v>
      </c>
      <c r="E101" s="185" t="str">
        <f>IF((C101=""),VLOOKUP(A101,Questions!B:G,4,FALSE),IF(C101="Yes",VLOOKUP(A101,Questions!B:G,6,FALSE),IF(C101="No",VLOOKUP(A101,Questions!B:G,5,FALSE),"N/A")))</f>
        <v>State the Web SSO standards supported by your solution and provide additional details about your support, including framework(s) in use, how information is exchanged securely, etc.</v>
      </c>
      <c r="F101" s="189" t="str">
        <f>VLOOKUP(A101,'Analyst Report'!$A$38:$E$287,5,FALSE)</f>
        <v xml:space="preserve"> </v>
      </c>
    </row>
    <row r="102" spans="1:6" ht="42" customHeight="1" x14ac:dyDescent="0.15">
      <c r="A102" s="12" t="s">
        <v>175</v>
      </c>
      <c r="B102" s="23" t="str">
        <f>VLOOKUP(A102,Questions!$B$3:$C$256,2,FALSE)</f>
        <v>Do you support differentiation between email address and user identifier?</v>
      </c>
      <c r="C102" s="251" t="s">
        <v>16</v>
      </c>
      <c r="D102" s="256" t="s">
        <v>3170</v>
      </c>
      <c r="E102" s="185" t="str">
        <f>IF((C102=""),VLOOKUP(A102,Questions!B:G,4,FALSE),IF(C102="Yes",VLOOKUP(A102,Questions!B:G,6,FALSE),IF(C102="No",VLOOKUP(A102,Questions!B:G,5,FALSE),"N/A")))</f>
        <v xml:space="preserve"> </v>
      </c>
      <c r="F102" s="189" t="str">
        <f>VLOOKUP(A102,'Analyst Report'!$A$38:$E$287,5,FALSE)</f>
        <v xml:space="preserve"> </v>
      </c>
    </row>
    <row r="103" spans="1:6" ht="105" x14ac:dyDescent="0.15">
      <c r="A103" s="12" t="s">
        <v>176</v>
      </c>
      <c r="B103" s="23" t="str">
        <f>VLOOKUP(A103,Questions!$B$3:$C$256,2,FALSE)</f>
        <v>Do you allow the customer to specify attribute mappings for any needed information beyond a user identifier? [e.g., Reference eduPerson, ePPA/ePPN/ePE ]</v>
      </c>
      <c r="C103" s="252" t="s">
        <v>16</v>
      </c>
      <c r="D103" s="255" t="s">
        <v>3171</v>
      </c>
      <c r="E103" s="185" t="str">
        <f>IF((C103=""),VLOOKUP(A103,Questions!B:G,4,FALSE),IF(C103="Yes",VLOOKUP(A103,Questions!B:G,6,FALSE),IF(C103="No",VLOOKUP(A103,Questions!B:G,5,FALSE),"N/A")))</f>
        <v xml:space="preserve"> </v>
      </c>
      <c r="F103" s="189" t="str">
        <f>VLOOKUP(A103,'Analyst Report'!$A$38:$E$287,5,FALSE)</f>
        <v xml:space="preserve"> </v>
      </c>
    </row>
    <row r="104" spans="1:6" ht="220" customHeight="1" x14ac:dyDescent="0.15">
      <c r="A104" s="12" t="s">
        <v>177</v>
      </c>
      <c r="B104" s="23" t="str">
        <f>VLOOKUP(A104,Questions!$B$3:$C$256,2,FALSE)</f>
        <v>If you don't support SSO, does your application and/or user-frontend/portal support multi-factor authentication? (e.g. Duo, Google Authenticator, OTP, etc.)</v>
      </c>
      <c r="C104" s="251" t="s">
        <v>16</v>
      </c>
      <c r="D104" s="255" t="s">
        <v>3172</v>
      </c>
      <c r="E104" s="185" t="str">
        <f>IF((C104=""),VLOOKUP(A104,Questions!B:G,4,FALSE),IF(C104="Yes",VLOOKUP(A104,Questions!B:G,6,FALSE),IF(C104="No",VLOOKUP(A104,Questions!B:G,5,FALSE),"N/A")))</f>
        <v>List all supported multi-factor authentication methods, technologies, and/or products and provide a brief summary of each.</v>
      </c>
      <c r="F104" s="189" t="str">
        <f>VLOOKUP(A104,'Analyst Report'!$A$38:$E$287,5,FALSE)</f>
        <v xml:space="preserve"> </v>
      </c>
    </row>
    <row r="105" spans="1:6" ht="60" x14ac:dyDescent="0.15">
      <c r="A105" s="12" t="s">
        <v>178</v>
      </c>
      <c r="B105" s="23" t="str">
        <f>VLOOKUP(A105,Questions!$B$3:$C$256,2,FALSE)</f>
        <v>Does your application automatically lock the session or log-out an account after a period of inactivity?</v>
      </c>
      <c r="C105" s="252" t="s">
        <v>16</v>
      </c>
      <c r="D105" s="256" t="s">
        <v>3173</v>
      </c>
      <c r="E105" s="185" t="str">
        <f>IF((C105=""),VLOOKUP(A105,Questions!B:G,4,FALSE),IF(C105="Yes",VLOOKUP(A105,Questions!B:G,6,FALSE),IF(C105="No",VLOOKUP(A105,Questions!B:G,5,FALSE),"N/A")))</f>
        <v>Describe the default behavior of this capability.</v>
      </c>
      <c r="F105" s="189" t="str">
        <f>VLOOKUP(A105,'Analyst Report'!$A$38:$E$287,5,FALSE)</f>
        <v xml:space="preserve"> </v>
      </c>
    </row>
    <row r="106" spans="1:6" ht="47" customHeight="1" x14ac:dyDescent="0.15">
      <c r="A106" s="12" t="s">
        <v>179</v>
      </c>
      <c r="B106" s="23" t="str">
        <f>VLOOKUP(A106,Questions!$B$3:$C$256,2,FALSE)</f>
        <v>Are there any passwords/passphrases hard coded into your systems or products?</v>
      </c>
      <c r="C106" s="252" t="s">
        <v>19</v>
      </c>
      <c r="D106" s="10"/>
      <c r="E106" s="185" t="str">
        <f>IF((C106=""),VLOOKUP(A106,Questions!B:G,4,FALSE),IF(C106="Yes",VLOOKUP(A106,Questions!B:G,6,FALSE),IF(C106="No",VLOOKUP(A106,Questions!B:G,5,FALSE),"N/A")))</f>
        <v xml:space="preserve"> </v>
      </c>
      <c r="F106" s="189" t="str">
        <f>VLOOKUP(A106,'Analyst Report'!$A$38:$E$287,5,FALSE)</f>
        <v xml:space="preserve"> </v>
      </c>
    </row>
    <row r="107" spans="1:6" ht="90" x14ac:dyDescent="0.15">
      <c r="A107" s="12" t="s">
        <v>180</v>
      </c>
      <c r="B107" s="23" t="str">
        <f>VLOOKUP(A107,Questions!$B$3:$C$256,2,FALSE)</f>
        <v>Are you storing any passwords in plaintext?</v>
      </c>
      <c r="C107" s="252" t="s">
        <v>19</v>
      </c>
      <c r="D107" s="255" t="s">
        <v>3174</v>
      </c>
      <c r="E107" s="185" t="str">
        <f>IF((C107=""),VLOOKUP(A107,Questions!B:G,4,FALSE),IF(C107="Yes",VLOOKUP(A107,Questions!B:G,6,FALSE),IF(C107="No",VLOOKUP(A107,Questions!B:G,5,FALSE),"N/A")))</f>
        <v xml:space="preserve"> </v>
      </c>
      <c r="F107" s="189" t="str">
        <f>VLOOKUP(A107,'Analyst Report'!$A$38:$E$287,5,FALSE)</f>
        <v xml:space="preserve"> </v>
      </c>
    </row>
    <row r="108" spans="1:6" ht="75" x14ac:dyDescent="0.15">
      <c r="A108" s="12" t="s">
        <v>181</v>
      </c>
      <c r="B108" s="23" t="str">
        <f>VLOOKUP(A108,Questions!$B$3:$C$256,2,FALSE)</f>
        <v>Does your application support directory integration for user accounts?</v>
      </c>
      <c r="C108" s="252" t="s">
        <v>16</v>
      </c>
      <c r="D108" s="256" t="s">
        <v>3175</v>
      </c>
      <c r="E108" s="185" t="str">
        <f>IF((C108=""),VLOOKUP(A108,Questions!B:G,4,FALSE),IF(C108="Yes",VLOOKUP(A108,Questions!B:G,6,FALSE),IF(C108="No",VLOOKUP(A108,Questions!B:G,5,FALSE),"N/A")))</f>
        <v xml:space="preserve"> Describe all authentication services supported by the system.</v>
      </c>
      <c r="F108" s="189" t="str">
        <f>VLOOKUP(A108,'Analyst Report'!$A$38:$E$287,5,FALSE)</f>
        <v xml:space="preserve"> </v>
      </c>
    </row>
    <row r="109" spans="1:6" ht="150" x14ac:dyDescent="0.15">
      <c r="A109" s="12" t="s">
        <v>182</v>
      </c>
      <c r="B109" s="23" t="str">
        <f>VLOOKUP(A109,Questions!$B$3:$C$256,2,FALSE)</f>
        <v>Are audit logs available that include AT LEAST all of the following; login, logout, actions performed, and source IP address?</v>
      </c>
      <c r="C109" s="251" t="s">
        <v>16</v>
      </c>
      <c r="D109" s="256" t="s">
        <v>3176</v>
      </c>
      <c r="E109" s="185" t="str">
        <f>IF((C109=""),VLOOKUP(A109,Questions!B:G,4,FALSE),IF(C109="Yes",VLOOKUP(A109,Questions!B:G,6,FALSE),IF(C109="No",VLOOKUP(A109,Questions!B:G,5,FALSE),"N/A")))</f>
        <v xml:space="preserve"> </v>
      </c>
      <c r="F109" s="189" t="str">
        <f>VLOOKUP(A109,'Analyst Report'!$A$38:$E$287,5,FALSE)</f>
        <v xml:space="preserve"> </v>
      </c>
    </row>
    <row r="110" spans="1:6" ht="301" customHeight="1" x14ac:dyDescent="0.15">
      <c r="A110" s="12" t="s">
        <v>2701</v>
      </c>
      <c r="B110" s="23" t="str">
        <f>VLOOKUP(A110,Questions!$B$3:$C$256,2,FALSE)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0" s="289" t="s">
        <v>3164</v>
      </c>
      <c r="D110" s="290"/>
      <c r="E110" s="185" t="str">
        <f>IF((C110=""),VLOOKUP(A110,Questions!B:G,4,FALSE),IF(C110="Yes",VLOOKUP(A110,Questions!B:G,6,FALSE),IF(C110="No",VLOOKUP(A110,Questions!B:G,5,FALSE),"N/A")))</f>
        <v>N/A</v>
      </c>
      <c r="F110" s="189" t="str">
        <f>VLOOKUP(A110,'Analyst Report'!$A$38:$E$287,5,FALSE)</f>
        <v xml:space="preserve"> </v>
      </c>
    </row>
    <row r="111" spans="1:6" ht="164" customHeight="1" x14ac:dyDescent="0.15">
      <c r="A111" s="12" t="s">
        <v>2702</v>
      </c>
      <c r="B111" s="23" t="str">
        <f>VLOOKUP(A111,Questions!$B$3:$C$256,2,FALSE)</f>
        <v>Describe or provide a reference to the retention period for those logs, how logs are protected, and whether they are accessible to the customer (and if so, how).</v>
      </c>
      <c r="C111" s="289" t="s">
        <v>3165</v>
      </c>
      <c r="D111" s="290"/>
      <c r="E111" s="185" t="str">
        <f>IF((C111=""),VLOOKUP(A111,Questions!B:G,4,FALSE),IF(C111="Yes",VLOOKUP(A111,Questions!B:G,6,FALSE),IF(C111="No",VLOOKUP(A111,Questions!B:G,5,FALSE),"N/A")))</f>
        <v>N/A</v>
      </c>
      <c r="F111" s="189" t="str">
        <f>VLOOKUP(A111,'Analyst Report'!$A$38:$E$287,5,FALSE)</f>
        <v xml:space="preserve"> </v>
      </c>
    </row>
    <row r="112" spans="1:6" ht="36" customHeight="1" x14ac:dyDescent="0.15">
      <c r="A112" s="288" t="str">
        <f>IF(OR($C$28="No",$C$28="Yes"),"BCP - Respond to as many questions below as possible.","Business Continuity Plan")</f>
        <v>BCP - Respond to as many questions below as possible.</v>
      </c>
      <c r="B112" s="288"/>
      <c r="C112" s="20" t="s">
        <v>13</v>
      </c>
      <c r="D112" s="20" t="s">
        <v>14</v>
      </c>
      <c r="E112" s="184" t="s">
        <v>15</v>
      </c>
      <c r="F112" s="188" t="s">
        <v>3107</v>
      </c>
    </row>
    <row r="113" spans="1:6" ht="60" x14ac:dyDescent="0.15">
      <c r="A113" s="12" t="s">
        <v>165</v>
      </c>
      <c r="B113" s="23" t="str">
        <f>VLOOKUP(A113,Questions!$B$3:$C$256,2,FALSE)</f>
        <v>Is an owner assigned who is responsible for the maintenance and review of the Business Continuity Plan?</v>
      </c>
      <c r="C113" s="251" t="s">
        <v>16</v>
      </c>
      <c r="D113" s="255" t="s">
        <v>3177</v>
      </c>
      <c r="E113" s="185" t="str">
        <f>IF((C113=""),VLOOKUP(A113,Questions!B:G,4,FALSE),IF(C113="Yes",VLOOKUP(A113,Questions!B:G,6,FALSE),IF(C113="No",VLOOKUP(A113,Questions!B:G,5,FALSE),"N/A")))</f>
        <v>Provide additional details, as needed.</v>
      </c>
      <c r="F113" s="189" t="str">
        <f>VLOOKUP(A113,'Analyst Report'!$A$38:$E$287,5,FALSE)</f>
        <v xml:space="preserve"> </v>
      </c>
    </row>
    <row r="114" spans="1:6" ht="225" x14ac:dyDescent="0.15">
      <c r="A114" s="12" t="s">
        <v>183</v>
      </c>
      <c r="B114" s="23" t="str">
        <f>VLOOKUP(A114,Questions!$B$3:$C$256,2,FALSE)</f>
        <v>Is there a defined problem/issue escalation plan in your BCP for impacted clients?</v>
      </c>
      <c r="C114" s="251" t="s">
        <v>16</v>
      </c>
      <c r="D114" s="255" t="s">
        <v>3178</v>
      </c>
      <c r="E114" s="185" t="str">
        <f>IF((C114=""),VLOOKUP(A114,Questions!B:G,4,FALSE),IF(C114="Yes",VLOOKUP(A114,Questions!B:G,6,FALSE),IF(C114="No",VLOOKUP(A114,Questions!B:G,5,FALSE),"N/A")))</f>
        <v xml:space="preserve"> Summarize your defined problem/issue escalation plan contained in your BCP.</v>
      </c>
      <c r="F114" s="189" t="str">
        <f>VLOOKUP(A114,'Analyst Report'!$A$38:$E$287,5,FALSE)</f>
        <v xml:space="preserve"> </v>
      </c>
    </row>
    <row r="115" spans="1:6" ht="408" customHeight="1" x14ac:dyDescent="0.15">
      <c r="A115" s="12" t="s">
        <v>184</v>
      </c>
      <c r="B115" s="23" t="str">
        <f>VLOOKUP(A115,Questions!$B$3:$C$256,2,FALSE)</f>
        <v>Is there a documented communication plan in your BCP for impacted clients?</v>
      </c>
      <c r="C115" s="251" t="s">
        <v>16</v>
      </c>
      <c r="D115" s="262" t="s">
        <v>3332</v>
      </c>
      <c r="E115" s="185" t="str">
        <f>IF((C115=""),VLOOKUP(A115,Questions!B:G,4,FALSE),IF(C115="Yes",VLOOKUP(A115,Questions!B:G,6,FALSE),IF(C115="No",VLOOKUP(A115,Questions!B:G,5,FALSE),"N/A")))</f>
        <v xml:space="preserve"> Summarize your documented communication plan contained in your BCP.</v>
      </c>
      <c r="F115" s="189" t="str">
        <f>VLOOKUP(A115,'Analyst Report'!$A$38:$E$287,5,FALSE)</f>
        <v xml:space="preserve"> </v>
      </c>
    </row>
    <row r="116" spans="1:6" ht="120" x14ac:dyDescent="0.15">
      <c r="A116" s="12" t="s">
        <v>185</v>
      </c>
      <c r="B116" s="23" t="str">
        <f>VLOOKUP(A116,Questions!$B$3:$C$256,2,FALSE)</f>
        <v>Are all components of the BCP reviewed at least annually and updated as needed to reflect change?</v>
      </c>
      <c r="C116" s="251" t="s">
        <v>16</v>
      </c>
      <c r="D116" s="256" t="s">
        <v>3179</v>
      </c>
      <c r="E116" s="185" t="str">
        <f>IF((C116=""),VLOOKUP(A116,Questions!B:G,4,FALSE),IF(C116="Yes",VLOOKUP(A116,Questions!B:G,6,FALSE),IF(C116="No",VLOOKUP(A116,Questions!B:G,5,FALSE),"N/A")))</f>
        <v xml:space="preserve"> Describe your BCP component review strategy.</v>
      </c>
      <c r="F116" s="189" t="str">
        <f>VLOOKUP(A116,'Analyst Report'!$A$38:$E$287,5,FALSE)</f>
        <v xml:space="preserve"> </v>
      </c>
    </row>
    <row r="117" spans="1:6" ht="60" x14ac:dyDescent="0.15">
      <c r="A117" s="12" t="s">
        <v>186</v>
      </c>
      <c r="B117" s="23" t="str">
        <f>VLOOKUP(A117,Questions!$B$3:$C$256,2,FALSE)</f>
        <v>Are specific crisis management roles and responsibilities defined and documented?</v>
      </c>
      <c r="C117" s="251" t="s">
        <v>16</v>
      </c>
      <c r="D117" s="255" t="s">
        <v>3180</v>
      </c>
      <c r="E117" s="185" t="str">
        <f>IF((C117=""),VLOOKUP(A117,Questions!B:G,4,FALSE),IF(C117="Yes",VLOOKUP(A117,Questions!B:G,6,FALSE),IF(C117="No",VLOOKUP(A117,Questions!B:G,5,FALSE),"N/A")))</f>
        <v xml:space="preserve"> Summarize these crisis management roles and responsibilities.</v>
      </c>
      <c r="F117" s="189" t="str">
        <f>VLOOKUP(A117,'Analyst Report'!$A$38:$E$287,5,FALSE)</f>
        <v xml:space="preserve"> </v>
      </c>
    </row>
    <row r="118" spans="1:6" ht="45" x14ac:dyDescent="0.15">
      <c r="A118" s="12" t="s">
        <v>187</v>
      </c>
      <c r="B118" s="23" t="str">
        <f>VLOOKUP(A118,Questions!$B$3:$C$256,2,FALSE)</f>
        <v>Does your organization conduct training and awareness activities to validate its employees understanding of their roles and responsibilities during a crisis?</v>
      </c>
      <c r="C118" s="251" t="s">
        <v>16</v>
      </c>
      <c r="D118" s="255" t="s">
        <v>3181</v>
      </c>
      <c r="E118" s="185" t="str">
        <f>IF((C118=""),VLOOKUP(A118,Questions!B:G,4,FALSE),IF(C118="Yes",VLOOKUP(A118,Questions!B:G,6,FALSE),IF(C118="No",VLOOKUP(A118,Questions!B:G,5,FALSE),"N/A")))</f>
        <v xml:space="preserve"> Describe your training and awareness activities.</v>
      </c>
      <c r="F118" s="189" t="str">
        <f>VLOOKUP(A118,'Analyst Report'!$A$38:$E$287,5,FALSE)</f>
        <v xml:space="preserve"> </v>
      </c>
    </row>
    <row r="119" spans="1:6" ht="180" x14ac:dyDescent="0.15">
      <c r="A119" s="12" t="s">
        <v>188</v>
      </c>
      <c r="B119" s="23" t="str">
        <f>VLOOKUP(A119,Questions!$B$3:$C$256,2,FALSE)</f>
        <v>Does your organization have an alternative business site or a contracted Business Recovery provider?</v>
      </c>
      <c r="C119" s="251" t="s">
        <v>16</v>
      </c>
      <c r="D119" s="255" t="s">
        <v>3182</v>
      </c>
      <c r="E119" s="185" t="str">
        <f>IF((C119=""),VLOOKUP(A119,Questions!B:G,4,FALSE),IF(C119="Yes",VLOOKUP(A119,Questions!B:G,6,FALSE),IF(C119="No",VLOOKUP(A119,Questions!B:G,5,FALSE),"N/A")))</f>
        <v>Provide the distance (in miles) between the primary and secondary locations.</v>
      </c>
      <c r="F119" s="189" t="str">
        <f>VLOOKUP(A119,'Analyst Report'!$A$38:$E$287,5,FALSE)</f>
        <v xml:space="preserve"> </v>
      </c>
    </row>
    <row r="120" spans="1:6" ht="60" x14ac:dyDescent="0.15">
      <c r="A120" s="12" t="s">
        <v>189</v>
      </c>
      <c r="B120" s="23" t="str">
        <f>VLOOKUP(A120,Questions!$B$3:$C$256,2,FALSE)</f>
        <v>Does your organization conduct an annual test of relocating to an alternate site for business recovery purposes?</v>
      </c>
      <c r="C120" s="251" t="s">
        <v>16</v>
      </c>
      <c r="D120" s="255" t="s">
        <v>3183</v>
      </c>
      <c r="E120" s="185" t="str">
        <f>IF((C120=""),VLOOKUP(A120,Questions!B:G,4,FALSE),IF(C120="Yes",VLOOKUP(A120,Questions!B:G,6,FALSE),IF(C120="No",VLOOKUP(A120,Questions!B:G,5,FALSE),"N/A")))</f>
        <v xml:space="preserve"> State the date of your last alternate site relocation test.</v>
      </c>
      <c r="F120" s="189" t="str">
        <f>VLOOKUP(A120,'Analyst Report'!$A$38:$E$287,5,FALSE)</f>
        <v xml:space="preserve"> </v>
      </c>
    </row>
    <row r="121" spans="1:6" ht="75" x14ac:dyDescent="0.15">
      <c r="A121" s="12" t="s">
        <v>190</v>
      </c>
      <c r="B121" s="23" t="str">
        <f>VLOOKUP(A121,Questions!$B$3:$C$256,2,FALSE)</f>
        <v>Is this product a core service of your organization, and as such, the top priority during business continuity planning?</v>
      </c>
      <c r="C121" s="251" t="s">
        <v>16</v>
      </c>
      <c r="D121" s="255" t="s">
        <v>3184</v>
      </c>
      <c r="E121" s="185" t="str">
        <f>IF((C121=""),VLOOKUP(A121,Questions!B:G,4,FALSE),IF(C121="Yes",VLOOKUP(A121,Questions!B:G,6,FALSE),IF(C121="No",VLOOKUP(A121,Questions!B:G,5,FALSE),"N/A")))</f>
        <v xml:space="preserve"> Provide a brief summary to support your selection.</v>
      </c>
      <c r="F121" s="189" t="str">
        <f>VLOOKUP(A121,'Analyst Report'!$A$38:$E$287,5,FALSE)</f>
        <v xml:space="preserve"> </v>
      </c>
    </row>
    <row r="122" spans="1:6" ht="180" x14ac:dyDescent="0.15">
      <c r="A122" s="12" t="s">
        <v>191</v>
      </c>
      <c r="B122" s="23" t="str">
        <f>VLOOKUP(A122,Questions!$B$3:$C$256,2,FALSE)</f>
        <v>Are all services that support your product fully redundant?</v>
      </c>
      <c r="C122" s="251" t="s">
        <v>16</v>
      </c>
      <c r="D122" s="255" t="s">
        <v>3185</v>
      </c>
      <c r="E122" s="185" t="str">
        <f>IF((C122=""),VLOOKUP(A122,Questions!B:G,4,FALSE),IF(C122="Yes",VLOOKUP(A122,Questions!B:G,6,FALSE),IF(C122="No",VLOOKUP(A122,Questions!B:G,5,FALSE),"N/A")))</f>
        <v>Describe or provide references explaining how tertiary services are redundant (i.e. DNS, ISP, etc.).</v>
      </c>
      <c r="F122" s="189" t="str">
        <f>VLOOKUP(A122,'Analyst Report'!$A$38:$E$287,5,FALSE)</f>
        <v xml:space="preserve"> </v>
      </c>
    </row>
    <row r="123" spans="1:6" ht="36" customHeight="1" x14ac:dyDescent="0.15">
      <c r="A123" s="288" t="s">
        <v>1765</v>
      </c>
      <c r="B123" s="288"/>
      <c r="C123" s="20" t="s">
        <v>13</v>
      </c>
      <c r="D123" s="20" t="s">
        <v>14</v>
      </c>
      <c r="E123" s="184" t="s">
        <v>15</v>
      </c>
      <c r="F123" s="188" t="s">
        <v>3107</v>
      </c>
    </row>
    <row r="124" spans="1:6" ht="68" customHeight="1" x14ac:dyDescent="0.15">
      <c r="A124" s="12" t="s">
        <v>192</v>
      </c>
      <c r="B124" s="23" t="str">
        <f>VLOOKUP(A124,Questions!$B$3:$C$256,2,FALSE)</f>
        <v>Does your Change Management process minimally include authorization, impact analysis, testing, and validation before moving changes to production?</v>
      </c>
      <c r="C124" s="251" t="s">
        <v>16</v>
      </c>
      <c r="D124" s="255" t="s">
        <v>3186</v>
      </c>
      <c r="E124" s="185" t="str">
        <f>IF((C124=""),VLOOKUP(A124,Questions!B:G,4,FALSE),IF(C124="Yes",VLOOKUP(A124,Questions!B:G,6,FALSE),IF(C124="No",VLOOKUP(A124,Questions!B:G,5,FALSE),"N/A")))</f>
        <v>Indicate all procedures that are implemented in your CMP. a.) An impact analysis of the upgrade is performed. b.) The change is appropriately authorized. c.) Changes are made first in a test environment. d.) The ability to implement the upgrades/changes in the production environment is limited to appropriate IT personnel.</v>
      </c>
      <c r="F124" s="189" t="str">
        <f>VLOOKUP(A124,'Analyst Report'!$A$38:$E$287,5,FALSE)</f>
        <v xml:space="preserve"> </v>
      </c>
    </row>
    <row r="125" spans="1:6" ht="75" x14ac:dyDescent="0.15">
      <c r="A125" s="12" t="s">
        <v>193</v>
      </c>
      <c r="B125" s="23" t="str">
        <f>VLOOKUP(A125,Questions!$B$3:$C$256,2,FALSE)</f>
        <v>Does your Change Management process also verify that all required third party libraries and dependencies are still supported with each major change?</v>
      </c>
      <c r="C125" s="251" t="s">
        <v>16</v>
      </c>
      <c r="D125" s="228" t="s">
        <v>3311</v>
      </c>
      <c r="E125" s="185" t="str">
        <f>IF((C125=""),VLOOKUP(A125,Questions!B:G,4,FALSE),IF(C125="Yes",VLOOKUP(A125,Questions!B:G,6,FALSE),IF(C125="No",VLOOKUP(A125,Questions!B:G,5,FALSE),"N/A")))</f>
        <v>Please describe your program to track these dependancies.</v>
      </c>
      <c r="F125" s="189" t="str">
        <f>VLOOKUP(A125,'Analyst Report'!$A$38:$E$287,5,FALSE)</f>
        <v xml:space="preserve"> </v>
      </c>
    </row>
    <row r="126" spans="1:6" ht="135" x14ac:dyDescent="0.15">
      <c r="A126" s="12" t="s">
        <v>194</v>
      </c>
      <c r="B126" s="23" t="str">
        <f>VLOOKUP(A126,Questions!$B$3:$C$256,2,FALSE)</f>
        <v>Will the institution be notified of major changes to your environment that could impact the institution's security posture?</v>
      </c>
      <c r="C126" s="251" t="s">
        <v>16</v>
      </c>
      <c r="D126" s="254" t="s">
        <v>3338</v>
      </c>
      <c r="E126" s="185" t="str">
        <f>IF((C126=""),VLOOKUP(A126,Questions!B:G,4,FALSE),IF(C126="Yes",VLOOKUP(A126,Questions!B:G,6,FALSE),IF(C126="No",VLOOKUP(A126,Questions!B:G,5,FALSE),"N/A")))</f>
        <v>State how and when the institution will be notified of major changes to your environment.</v>
      </c>
      <c r="F126" s="189" t="str">
        <f>VLOOKUP(A126,'Analyst Report'!$A$38:$E$287,5,FALSE)</f>
        <v xml:space="preserve"> </v>
      </c>
    </row>
    <row r="127" spans="1:6" ht="185" customHeight="1" x14ac:dyDescent="0.15">
      <c r="A127" s="12" t="s">
        <v>195</v>
      </c>
      <c r="B127" s="23" t="str">
        <f>VLOOKUP(A127,Questions!$B$3:$C$256,2,FALSE)</f>
        <v>Do clients have the option to not participate in or postpone an upgrade to a new release?</v>
      </c>
      <c r="C127" s="251" t="s">
        <v>16</v>
      </c>
      <c r="D127" s="253" t="s">
        <v>3187</v>
      </c>
      <c r="E127" s="185" t="str">
        <f>IF((C127=""),VLOOKUP(A127,Questions!B:G,4,FALSE),IF(C127="Yes",VLOOKUP(A127,Questions!B:G,6,FALSE),IF(C127="No",VLOOKUP(A127,Questions!B:G,5,FALSE),"N/A")))</f>
        <v>Provide reference the the process/procedure to manage releases.</v>
      </c>
      <c r="F127" s="189" t="str">
        <f>VLOOKUP(A127,'Analyst Report'!$A$38:$E$287,5,FALSE)</f>
        <v xml:space="preserve"> </v>
      </c>
    </row>
    <row r="128" spans="1:6" ht="64.25" customHeight="1" x14ac:dyDescent="0.15">
      <c r="A128" s="12" t="s">
        <v>196</v>
      </c>
      <c r="B128" s="23" t="str">
        <f>VLOOKUP(A128,Questions!$B$3:$C$256,2,FALSE)</f>
        <v>Do you have a fully implemented solution support strategy that defines how many concurrent versions you support?</v>
      </c>
      <c r="C128" s="251" t="s">
        <v>16</v>
      </c>
      <c r="D128" s="253" t="s">
        <v>3188</v>
      </c>
      <c r="E128" s="185" t="str">
        <f>IF((C128=""),VLOOKUP(A128,Questions!B:G,4,FALSE),IF(C128="Yes",VLOOKUP(A128,Questions!B:G,6,FALSE),IF(C128="No",VLOOKUP(A128,Questions!B:G,5,FALSE),"N/A")))</f>
        <v>Describe or provide a reference to your solution support strategy in relation to maintaining software currency. (i.e. how many concurrent versions are you willing to run and support?)</v>
      </c>
      <c r="F128" s="189" t="str">
        <f>VLOOKUP(A128,'Analyst Report'!$A$38:$E$287,5,FALSE)</f>
        <v xml:space="preserve"> </v>
      </c>
    </row>
    <row r="129" spans="1:256" ht="105" x14ac:dyDescent="0.15">
      <c r="A129" s="12" t="s">
        <v>197</v>
      </c>
      <c r="B129" s="23" t="str">
        <f>VLOOKUP(A129,Questions!$B$3:$C$256,2,FALSE)</f>
        <v>Does the system support client customizations from one release to another?</v>
      </c>
      <c r="C129" s="251" t="s">
        <v>16</v>
      </c>
      <c r="D129" s="253" t="s">
        <v>3189</v>
      </c>
      <c r="E129" s="185" t="str">
        <f>IF((C129=""),VLOOKUP(A129,Questions!B:G,4,FALSE),IF(C129="Yes",VLOOKUP(A129,Questions!B:G,6,FALSE),IF(C129="No",VLOOKUP(A129,Questions!B:G,5,FALSE),"N/A")))</f>
        <v xml:space="preserve"> </v>
      </c>
      <c r="F129" s="189" t="str">
        <f>VLOOKUP(A129,'Analyst Report'!$A$38:$E$287,5,FALSE)</f>
        <v xml:space="preserve"> </v>
      </c>
    </row>
    <row r="130" spans="1:256" ht="342" customHeight="1" x14ac:dyDescent="0.15">
      <c r="A130" s="12" t="s">
        <v>198</v>
      </c>
      <c r="B130" s="23" t="str">
        <f>VLOOKUP(A130,Questions!$B$3:$C$256,2,FALSE)</f>
        <v>Do you have a release schedule for product updates?</v>
      </c>
      <c r="C130" s="251" t="s">
        <v>16</v>
      </c>
      <c r="D130" s="253" t="s">
        <v>3190</v>
      </c>
      <c r="E130" s="185" t="str">
        <f>IF((C130=""),VLOOKUP(A130,Questions!B:G,4,FALSE),IF(C130="Yes",VLOOKUP(A130,Questions!B:G,6,FALSE),IF(C130="No",VLOOKUP(A130,Questions!B:G,5,FALSE),"N/A")))</f>
        <v xml:space="preserve"> Provide a reference to this product's release schedule.</v>
      </c>
      <c r="F130" s="189" t="str">
        <f>VLOOKUP(A130,'Analyst Report'!$A$38:$E$287,5,FALSE)</f>
        <v xml:space="preserve"> </v>
      </c>
    </row>
    <row r="131" spans="1:256" ht="240" x14ac:dyDescent="0.15">
      <c r="A131" s="12" t="s">
        <v>199</v>
      </c>
      <c r="B131" s="23" t="str">
        <f>VLOOKUP(A131,Questions!$B$3:$C$256,2,FALSE)</f>
        <v>Do you have a technology roadmap, for at least the next 2 years, for enhancements and bug fixes for the product/service being assessed?</v>
      </c>
      <c r="C131" s="251" t="s">
        <v>16</v>
      </c>
      <c r="D131" s="253" t="s">
        <v>3191</v>
      </c>
      <c r="E131" s="185" t="str">
        <f>IF((C131=""),VLOOKUP(A131,Questions!B:G,4,FALSE),IF(C131="Yes",VLOOKUP(A131,Questions!B:G,6,FALSE),IF(C131="No",VLOOKUP(A131,Questions!B:G,5,FALSE),"N/A")))</f>
        <v xml:space="preserve"> Provide a reference to your technology roadmap.</v>
      </c>
      <c r="F131" s="189" t="str">
        <f>VLOOKUP(A131,'Analyst Report'!$A$38:$E$287,5,FALSE)</f>
        <v xml:space="preserve"> </v>
      </c>
    </row>
    <row r="132" spans="1:256" ht="180" x14ac:dyDescent="0.15">
      <c r="A132" s="12" t="s">
        <v>200</v>
      </c>
      <c r="B132" s="23" t="str">
        <f>VLOOKUP(A132,Questions!$B$3:$C$256,2,FALSE)</f>
        <v>Is Institution involvement (i.e. technically or organizationally) required during product updates?</v>
      </c>
      <c r="C132" s="251" t="s">
        <v>19</v>
      </c>
      <c r="D132" s="253" t="s">
        <v>3192</v>
      </c>
      <c r="E132" s="185" t="str">
        <f>IF((C132=""),VLOOKUP(A132,Questions!B:G,4,FALSE),IF(C132="Yes",VLOOKUP(A132,Questions!B:G,6,FALSE),IF(C132="No",VLOOKUP(A132,Questions!B:G,5,FALSE),"N/A")))</f>
        <v xml:space="preserve"> </v>
      </c>
      <c r="F132" s="189" t="str">
        <f>VLOOKUP(A132,'Analyst Report'!$A$38:$E$287,5,FALSE)</f>
        <v xml:space="preserve"> </v>
      </c>
    </row>
    <row r="133" spans="1:256" ht="165" x14ac:dyDescent="0.15">
      <c r="A133" s="12" t="s">
        <v>201</v>
      </c>
      <c r="B133" s="23" t="str">
        <f>VLOOKUP(A133,Questions!$B$3:$C$256,2,FALSE)</f>
        <v>Do you have policy and procedure, currently implemented, managing how critical patches are applied to all systems and applications?</v>
      </c>
      <c r="C133" s="251" t="s">
        <v>16</v>
      </c>
      <c r="D133" s="254" t="s">
        <v>3331</v>
      </c>
      <c r="E133" s="185" t="str">
        <f>IF((C133=""),VLOOKUP(A133,Questions!B:G,4,FALSE),IF(C133="Yes",VLOOKUP(A133,Questions!B:G,6,FALSE),IF(C133="No",VLOOKUP(A133,Questions!B:G,5,FALSE),"N/A")))</f>
        <v xml:space="preserve"> Summarize the policy and procedure(s) managing how critical patches are applied to systems and applications.</v>
      </c>
      <c r="F133" s="189" t="str">
        <f>VLOOKUP(A133,'Analyst Report'!$A$38:$E$287,5,FALSE)</f>
        <v xml:space="preserve"> </v>
      </c>
    </row>
    <row r="134" spans="1:256" ht="195" x14ac:dyDescent="0.15">
      <c r="A134" s="12" t="s">
        <v>202</v>
      </c>
      <c r="B134" s="23" t="str">
        <f>VLOOKUP(A134,Questions!$B$3:$C$256,2,FALSE)</f>
        <v>Do you have policy and procedure, currently implemented, guiding how security risks are mitigated until patches can be applied?</v>
      </c>
      <c r="C134" s="251" t="s">
        <v>16</v>
      </c>
      <c r="D134" s="254" t="s">
        <v>3330</v>
      </c>
      <c r="E134" s="185" t="str">
        <f>IF((C134=""),VLOOKUP(A134,Questions!B:G,4,FALSE),IF(C134="Yes",VLOOKUP(A134,Questions!B:G,6,FALSE),IF(C134="No",VLOOKUP(A134,Questions!B:G,5,FALSE),"N/A")))</f>
        <v>Summarize the policy and procedure(s) guiding risk mitigation practices before critical patches can be applied.</v>
      </c>
      <c r="F134" s="189" t="str">
        <f>VLOOKUP(A134,'Analyst Report'!$A$38:$E$287,5,FALSE)</f>
        <v xml:space="preserve"> </v>
      </c>
    </row>
    <row r="135" spans="1:256" ht="105" x14ac:dyDescent="0.15">
      <c r="A135" s="12" t="s">
        <v>203</v>
      </c>
      <c r="B135" s="23" t="str">
        <f>VLOOKUP(A135,Questions!$B$3:$C$256,2,FALSE)</f>
        <v>Are upgrades or system changes installed during off-peak hours or in a manner that does not impact the customer?</v>
      </c>
      <c r="C135" s="251" t="s">
        <v>16</v>
      </c>
      <c r="D135" s="253" t="s">
        <v>3193</v>
      </c>
      <c r="E135" s="185" t="str">
        <f>IF((C135=""),VLOOKUP(A135,Questions!B:G,4,FALSE),IF(C135="Yes",VLOOKUP(A135,Questions!B:G,6,FALSE),IF(C135="No",VLOOKUP(A135,Questions!B:G,5,FALSE),"N/A")))</f>
        <v xml:space="preserve"> Define current off-peak hours, including time zones as necessary.</v>
      </c>
      <c r="F135" s="189" t="str">
        <f>VLOOKUP(A135,'Analyst Report'!$A$38:$E$287,5,FALSE)</f>
        <v xml:space="preserve"> </v>
      </c>
    </row>
    <row r="136" spans="1:256" ht="90" x14ac:dyDescent="0.15">
      <c r="A136" s="12" t="s">
        <v>204</v>
      </c>
      <c r="B136" s="23" t="str">
        <f>VLOOKUP(A136,Questions!$B$3:$C$256,2,FALSE)</f>
        <v>Do procedures exist to provide that emergency changes are documented and authorized (including after the fact approval)?</v>
      </c>
      <c r="C136" s="251" t="s">
        <v>16</v>
      </c>
      <c r="D136" s="253" t="s">
        <v>3194</v>
      </c>
      <c r="E136" s="185" t="str">
        <f>IF((C136=""),VLOOKUP(A136,Questions!B:G,4,FALSE),IF(C136="Yes",VLOOKUP(A136,Questions!B:G,6,FALSE),IF(C136="No",VLOOKUP(A136,Questions!B:G,5,FALSE),"N/A")))</f>
        <v xml:space="preserve"> Summarize implemented procedures ensuring that emergency changes are documented and authorized.</v>
      </c>
      <c r="F136" s="189" t="str">
        <f>VLOOKUP(A136,'Analyst Report'!$A$38:$E$287,5,FALSE)</f>
        <v xml:space="preserve"> </v>
      </c>
    </row>
    <row r="137" spans="1:256" ht="64.25" customHeight="1" x14ac:dyDescent="0.15">
      <c r="A137" s="12" t="s">
        <v>205</v>
      </c>
      <c r="B137" s="23" t="str">
        <f>VLOOKUP(A137,Questions!$B$3:$C$256,2,FALSE)</f>
        <v>Do you have an implemented system configuration management process? (e.g. secure "gold" images, etc.)</v>
      </c>
      <c r="C137" s="251" t="s">
        <v>16</v>
      </c>
      <c r="D137" s="253" t="s">
        <v>3195</v>
      </c>
      <c r="E137" s="185" t="str">
        <f>IF((C137=""),VLOOKUP(A137,Questions!B:G,4,FALSE),IF(C137="Yes",VLOOKUP(A137,Questions!B:G,6,FALSE),IF(C137="No",VLOOKUP(A137,Questions!B:G,5,FALSE),"N/A")))</f>
        <v>Summarize your implemented system configuration management precess.</v>
      </c>
      <c r="F137" s="189" t="str">
        <f>VLOOKUP(A137,'Analyst Report'!$A$38:$E$287,5,FALSE)</f>
        <v xml:space="preserve"> </v>
      </c>
    </row>
    <row r="138" spans="1:256" ht="90" x14ac:dyDescent="0.15">
      <c r="A138" s="12" t="s">
        <v>206</v>
      </c>
      <c r="B138" s="23" t="str">
        <f>VLOOKUP(A138,Questions!$B$3:$C$256,2,FALSE)</f>
        <v>Do you have a systems management and configuration strategy that encompasses servers, appliances, cloud services, applications, and mobile devices (company and employee owned)?</v>
      </c>
      <c r="C138" s="251" t="s">
        <v>16</v>
      </c>
      <c r="D138" s="253" t="s">
        <v>3196</v>
      </c>
      <c r="E138" s="185" t="str">
        <f>IF((C138=""),VLOOKUP(A138,Questions!B:G,4,FALSE),IF(C138="Yes",VLOOKUP(A138,Questions!B:G,6,FALSE),IF(C138="No",VLOOKUP(A138,Questions!B:G,5,FALSE),"N/A")))</f>
        <v>Summarize your systems management and configuration strategy.</v>
      </c>
      <c r="F138" s="189" t="str">
        <f>VLOOKUP(A138,'Analyst Report'!$A$38:$E$287,5,FALSE)</f>
        <v xml:space="preserve"> </v>
      </c>
    </row>
    <row r="139" spans="1:256" ht="36" customHeight="1" x14ac:dyDescent="0.2">
      <c r="A139" s="288" t="s">
        <v>1766</v>
      </c>
      <c r="B139" s="288"/>
      <c r="C139" s="20" t="s">
        <v>13</v>
      </c>
      <c r="D139" s="20" t="s">
        <v>14</v>
      </c>
      <c r="E139" s="184" t="s">
        <v>15</v>
      </c>
      <c r="F139" s="188" t="s">
        <v>3107</v>
      </c>
      <c r="G139"/>
      <c r="H139"/>
      <c r="I139"/>
      <c r="J139"/>
      <c r="K139"/>
      <c r="L139"/>
      <c r="M139"/>
      <c r="N139"/>
      <c r="O139"/>
      <c r="P139"/>
      <c r="Q139"/>
      <c r="R139"/>
      <c r="S139"/>
      <c r="T139"/>
      <c r="U139"/>
      <c r="V139"/>
      <c r="W139"/>
      <c r="X139"/>
      <c r="Y139"/>
      <c r="Z139"/>
      <c r="AA139"/>
      <c r="AB139"/>
      <c r="AC139"/>
      <c r="AD139"/>
      <c r="AE139"/>
      <c r="AF139"/>
      <c r="AG139"/>
      <c r="AH139"/>
      <c r="AI139"/>
      <c r="AJ139"/>
      <c r="AK139"/>
      <c r="AL139"/>
      <c r="AM139"/>
      <c r="AN139"/>
      <c r="AO139"/>
      <c r="AP139"/>
      <c r="AQ139"/>
      <c r="AR139"/>
      <c r="AS139"/>
      <c r="AT139"/>
      <c r="AU139"/>
      <c r="AV139"/>
      <c r="AW139"/>
      <c r="AX139"/>
      <c r="AY139"/>
      <c r="AZ139"/>
      <c r="BA139"/>
      <c r="BB139"/>
      <c r="BC139"/>
      <c r="BD139"/>
      <c r="BE139"/>
      <c r="BF139"/>
      <c r="BG139"/>
      <c r="BH139"/>
      <c r="BI139"/>
      <c r="BJ139"/>
      <c r="BK139"/>
      <c r="BL139"/>
      <c r="BM139"/>
      <c r="BN139"/>
      <c r="BO139"/>
      <c r="BP139"/>
      <c r="BQ139"/>
      <c r="BR139"/>
      <c r="BS139"/>
      <c r="BT139"/>
      <c r="BU139"/>
      <c r="BV139"/>
      <c r="BW139"/>
      <c r="BX139"/>
      <c r="BY139"/>
      <c r="BZ139"/>
      <c r="CA139"/>
      <c r="CB139"/>
      <c r="CC139"/>
      <c r="CD139"/>
      <c r="CE139"/>
      <c r="CF139"/>
      <c r="CG139"/>
      <c r="CH139"/>
      <c r="CI139"/>
      <c r="CJ139"/>
      <c r="CK139"/>
      <c r="CL139"/>
      <c r="CM139"/>
      <c r="CN139"/>
      <c r="CO139"/>
      <c r="CP139"/>
      <c r="CQ139"/>
      <c r="CR139"/>
      <c r="CS139"/>
      <c r="CT139"/>
      <c r="CU139"/>
      <c r="CV139"/>
      <c r="CW139"/>
      <c r="CX139"/>
      <c r="CY139"/>
      <c r="CZ139"/>
      <c r="DA139"/>
      <c r="DB139"/>
      <c r="DC139"/>
      <c r="DD139"/>
      <c r="DE139"/>
      <c r="DF139"/>
      <c r="DG139"/>
      <c r="DH139"/>
      <c r="DI139"/>
      <c r="DJ139"/>
      <c r="DK139"/>
      <c r="DL139"/>
      <c r="DM139"/>
      <c r="DN139"/>
      <c r="DO139"/>
      <c r="DP139"/>
      <c r="DQ139"/>
      <c r="DR139"/>
      <c r="DS139"/>
      <c r="DT139"/>
      <c r="DU139"/>
      <c r="DV139"/>
      <c r="DW139"/>
      <c r="DX139"/>
      <c r="DY139"/>
      <c r="DZ139"/>
      <c r="EA139"/>
      <c r="EB139"/>
      <c r="EC139"/>
      <c r="ED139"/>
      <c r="EE139"/>
      <c r="EF139"/>
      <c r="EG139"/>
      <c r="EH139"/>
      <c r="EI139"/>
      <c r="EJ139"/>
      <c r="EK139"/>
      <c r="EL139"/>
      <c r="EM139"/>
      <c r="EN139"/>
      <c r="EO139"/>
      <c r="EP139"/>
      <c r="EQ139"/>
      <c r="ER139"/>
      <c r="ES139"/>
      <c r="ET139"/>
      <c r="EU139"/>
      <c r="EV139"/>
      <c r="EW139"/>
      <c r="EX139"/>
      <c r="EY139"/>
      <c r="EZ139"/>
      <c r="FA139"/>
      <c r="FB139"/>
      <c r="FC139"/>
      <c r="FD139"/>
      <c r="FE139"/>
      <c r="FF139"/>
      <c r="FG139"/>
      <c r="FH139"/>
      <c r="FI139"/>
      <c r="FJ139"/>
      <c r="FK139"/>
      <c r="FL139"/>
      <c r="FM139"/>
      <c r="FN139"/>
      <c r="FO139"/>
      <c r="FP139"/>
      <c r="FQ139"/>
      <c r="FR139"/>
      <c r="FS139"/>
      <c r="FT139"/>
      <c r="FU139"/>
      <c r="FV139"/>
      <c r="FW139"/>
      <c r="FX139"/>
      <c r="FY139"/>
      <c r="FZ139"/>
      <c r="GA139"/>
      <c r="GB139"/>
      <c r="GC139"/>
      <c r="GD139"/>
      <c r="GE139"/>
      <c r="GF139"/>
      <c r="GG139"/>
      <c r="GH139"/>
      <c r="GI139"/>
      <c r="GJ139"/>
      <c r="GK139"/>
      <c r="GL139"/>
      <c r="GM139"/>
      <c r="GN139"/>
      <c r="GO139"/>
      <c r="GP139"/>
      <c r="GQ139"/>
      <c r="GR139"/>
      <c r="GS139"/>
      <c r="GT139"/>
      <c r="GU139"/>
      <c r="GV139"/>
      <c r="GW139"/>
      <c r="GX139"/>
      <c r="GY139"/>
      <c r="GZ139"/>
      <c r="HA139"/>
      <c r="HB139"/>
      <c r="HC139"/>
      <c r="HD139"/>
      <c r="HE139"/>
      <c r="HF139"/>
      <c r="HG139"/>
      <c r="HH139"/>
      <c r="HI139"/>
      <c r="HJ139"/>
      <c r="HK139"/>
      <c r="HL139"/>
      <c r="HM139"/>
      <c r="HN139"/>
      <c r="HO139"/>
      <c r="HP139"/>
      <c r="HQ139"/>
      <c r="HR139"/>
      <c r="HS139"/>
      <c r="HT139"/>
      <c r="HU139"/>
      <c r="HV139"/>
      <c r="HW139"/>
      <c r="HX139"/>
      <c r="HY139"/>
      <c r="HZ139"/>
      <c r="IA139"/>
      <c r="IB139"/>
      <c r="IC139"/>
      <c r="ID139"/>
      <c r="IE139"/>
      <c r="IF139"/>
      <c r="IG139"/>
      <c r="IH139"/>
      <c r="II139"/>
      <c r="IJ139"/>
      <c r="IK139"/>
      <c r="IL139"/>
      <c r="IM139"/>
      <c r="IN139"/>
      <c r="IO139"/>
      <c r="IP139"/>
      <c r="IQ139"/>
      <c r="IR139"/>
      <c r="IS139"/>
      <c r="IT139"/>
      <c r="IU139"/>
      <c r="IV139"/>
    </row>
    <row r="140" spans="1:256" ht="180" x14ac:dyDescent="0.15">
      <c r="A140" s="12" t="s">
        <v>207</v>
      </c>
      <c r="B140" s="23" t="str">
        <f>VLOOKUP(A140,Questions!$B$3:$C$256,2,FALSE)</f>
        <v>Does the environment provide for dedicated single-tenant capabilities? If not, describe how your product or environment separates data from different customers (e.g., logically, physically, single tenancy, multi-tenancy).</v>
      </c>
      <c r="C140" s="251" t="s">
        <v>19</v>
      </c>
      <c r="D140" s="256" t="s">
        <v>3197</v>
      </c>
      <c r="E140" s="185" t="str">
        <f>IF((C140=""),VLOOKUP(A140,Questions!B:G,4,FALSE),IF(C140="Yes",VLOOKUP(A140,Questions!B:G,6,FALSE),IF(C140="No",VLOOKUP(A140,Questions!B:G,5,FALSE),"N/A")))</f>
        <v>Describe your plan to separate institution data from other customers.</v>
      </c>
      <c r="F140" s="189" t="str">
        <f>VLOOKUP(A140,'Analyst Report'!$A$38:$E$287,5,FALSE)</f>
        <v xml:space="preserve"> </v>
      </c>
      <c r="G140"/>
      <c r="H140"/>
      <c r="I140"/>
      <c r="J140"/>
      <c r="K140"/>
      <c r="L140"/>
      <c r="M140"/>
      <c r="N140"/>
      <c r="O140"/>
      <c r="P140"/>
      <c r="Q140"/>
      <c r="R140"/>
      <c r="S140"/>
      <c r="T140"/>
      <c r="U140"/>
      <c r="V140"/>
      <c r="W140"/>
      <c r="X140"/>
      <c r="Y140"/>
      <c r="Z140"/>
      <c r="AA140"/>
      <c r="AB140"/>
      <c r="AC140"/>
      <c r="AD140"/>
      <c r="AE140"/>
      <c r="AF140"/>
      <c r="AG140"/>
      <c r="AH140"/>
      <c r="AI140"/>
      <c r="AJ140"/>
      <c r="AK140"/>
      <c r="AL140"/>
      <c r="AM140"/>
      <c r="AN140"/>
      <c r="AO140"/>
      <c r="AP140"/>
      <c r="AQ140"/>
      <c r="AR140"/>
      <c r="AS140"/>
      <c r="AT140"/>
      <c r="AU140"/>
      <c r="AV140"/>
      <c r="AW140"/>
      <c r="AX140"/>
      <c r="AY140"/>
      <c r="AZ140"/>
      <c r="BA140"/>
      <c r="BB140"/>
      <c r="BC140"/>
      <c r="BD140"/>
      <c r="BE140"/>
      <c r="BF140"/>
      <c r="BG140"/>
      <c r="BH140"/>
      <c r="BI140"/>
      <c r="BJ140"/>
      <c r="BK140"/>
      <c r="BL140"/>
      <c r="BM140"/>
      <c r="BN140"/>
      <c r="BO140"/>
      <c r="BP140"/>
      <c r="BQ140"/>
      <c r="BR140"/>
      <c r="BS140"/>
      <c r="BT140"/>
      <c r="BU140"/>
      <c r="BV140"/>
      <c r="BW140"/>
      <c r="BX140"/>
      <c r="BY140"/>
      <c r="BZ140"/>
      <c r="CA140"/>
      <c r="CB140"/>
      <c r="CC140"/>
      <c r="CD140"/>
      <c r="CE140"/>
      <c r="CF140"/>
      <c r="CG140"/>
      <c r="CH140"/>
      <c r="CI140"/>
      <c r="CJ140"/>
      <c r="CK140"/>
      <c r="CL140"/>
      <c r="CM140"/>
      <c r="CN140"/>
      <c r="CO140"/>
      <c r="CP140"/>
      <c r="CQ140"/>
      <c r="CR140"/>
      <c r="CS140"/>
      <c r="CT140"/>
      <c r="CU140"/>
      <c r="CV140"/>
      <c r="CW140"/>
      <c r="CX140"/>
      <c r="CY140"/>
      <c r="CZ140"/>
      <c r="DA140"/>
      <c r="DB140"/>
      <c r="DC140"/>
      <c r="DD140"/>
      <c r="DE140"/>
      <c r="DF140"/>
      <c r="DG140"/>
      <c r="DH140"/>
      <c r="DI140"/>
      <c r="DJ140"/>
      <c r="DK140"/>
      <c r="DL140"/>
      <c r="DM140"/>
      <c r="DN140"/>
      <c r="DO140"/>
      <c r="DP140"/>
      <c r="DQ140"/>
      <c r="DR140"/>
      <c r="DS140"/>
      <c r="DT140"/>
      <c r="DU140"/>
      <c r="DV140"/>
      <c r="DW140"/>
      <c r="DX140"/>
      <c r="DY140"/>
      <c r="DZ140"/>
      <c r="EA140"/>
      <c r="EB140"/>
      <c r="EC140"/>
      <c r="ED140"/>
      <c r="EE140"/>
      <c r="EF140"/>
      <c r="EG140"/>
      <c r="EH140"/>
      <c r="EI140"/>
      <c r="EJ140"/>
      <c r="EK140"/>
      <c r="EL140"/>
      <c r="EM140"/>
      <c r="EN140"/>
      <c r="EO140"/>
      <c r="EP140"/>
      <c r="EQ140"/>
      <c r="ER140"/>
      <c r="ES140"/>
      <c r="ET140"/>
      <c r="EU140"/>
      <c r="EV140"/>
      <c r="EW140"/>
      <c r="EX140"/>
      <c r="EY140"/>
      <c r="EZ140"/>
      <c r="FA140"/>
      <c r="FB140"/>
      <c r="FC140"/>
      <c r="FD140"/>
      <c r="FE140"/>
      <c r="FF140"/>
      <c r="FG140"/>
      <c r="FH140"/>
      <c r="FI140"/>
      <c r="FJ140"/>
      <c r="FK140"/>
      <c r="FL140"/>
      <c r="FM140"/>
      <c r="FN140"/>
      <c r="FO140"/>
      <c r="FP140"/>
      <c r="FQ140"/>
      <c r="FR140"/>
      <c r="FS140"/>
      <c r="FT140"/>
      <c r="FU140"/>
      <c r="FV140"/>
      <c r="FW140"/>
      <c r="FX140"/>
      <c r="FY140"/>
      <c r="FZ140"/>
      <c r="GA140"/>
      <c r="GB140"/>
      <c r="GC140"/>
      <c r="GD140"/>
      <c r="GE140"/>
      <c r="GF140"/>
      <c r="GG140"/>
      <c r="GH140"/>
      <c r="GI140"/>
      <c r="GJ140"/>
      <c r="GK140"/>
      <c r="GL140"/>
      <c r="GM140"/>
      <c r="GN140"/>
      <c r="GO140"/>
      <c r="GP140"/>
      <c r="GQ140"/>
      <c r="GR140"/>
      <c r="GS140"/>
      <c r="GT140"/>
      <c r="GU140"/>
      <c r="GV140"/>
      <c r="GW140"/>
      <c r="GX140"/>
      <c r="GY140"/>
      <c r="GZ140"/>
      <c r="HA140"/>
      <c r="HB140"/>
      <c r="HC140"/>
      <c r="HD140"/>
      <c r="HE140"/>
      <c r="HF140"/>
      <c r="HG140"/>
      <c r="HH140"/>
      <c r="HI140"/>
      <c r="HJ140"/>
      <c r="HK140"/>
      <c r="HL140"/>
      <c r="HM140"/>
      <c r="HN140"/>
      <c r="HO140"/>
      <c r="HP140"/>
      <c r="HQ140"/>
      <c r="HR140"/>
      <c r="HS140"/>
      <c r="HT140"/>
      <c r="HU140"/>
      <c r="HV140"/>
      <c r="HW140"/>
      <c r="HX140"/>
      <c r="HY140"/>
      <c r="HZ140"/>
      <c r="IA140"/>
      <c r="IB140"/>
      <c r="IC140"/>
      <c r="ID140"/>
      <c r="IE140"/>
      <c r="IF140"/>
      <c r="IG140"/>
      <c r="IH140"/>
      <c r="II140"/>
      <c r="IJ140"/>
      <c r="IK140"/>
      <c r="IL140"/>
      <c r="IM140"/>
      <c r="IN140"/>
      <c r="IO140"/>
      <c r="IP140"/>
      <c r="IQ140"/>
      <c r="IR140"/>
      <c r="IS140"/>
      <c r="IT140"/>
      <c r="IU140"/>
      <c r="IV140"/>
    </row>
    <row r="141" spans="1:256" ht="48" customHeight="1" x14ac:dyDescent="0.15">
      <c r="A141" s="12" t="s">
        <v>208</v>
      </c>
      <c r="B141" s="23" t="str">
        <f>VLOOKUP(A141,Questions!$B$3:$C$256,2,FALSE)</f>
        <v>Will Institution's data be stored on any devices (database servers, file servers, SAN, NAS, …) configured with non-RFC 1918/4193 (i.e. publicly routable) IP addresses?</v>
      </c>
      <c r="C141" s="251" t="s">
        <v>19</v>
      </c>
      <c r="D141" s="256" t="s">
        <v>3198</v>
      </c>
      <c r="E141" s="185" t="str">
        <f>IF((C141=""),VLOOKUP(A141,Questions!B:G,4,FALSE),IF(C141="Yes",VLOOKUP(A141,Questions!B:G,6,FALSE),IF(C141="No",VLOOKUP(A141,Questions!B:G,5,FALSE),"N/A")))</f>
        <v xml:space="preserve"> </v>
      </c>
      <c r="F141" s="189" t="str">
        <f>VLOOKUP(A141,'Analyst Report'!$A$38:$E$287,5,FALSE)</f>
        <v xml:space="preserve"> </v>
      </c>
      <c r="G141"/>
      <c r="H141"/>
      <c r="I141"/>
      <c r="J141"/>
      <c r="K141"/>
      <c r="L141"/>
      <c r="M141"/>
      <c r="N141"/>
      <c r="O141"/>
      <c r="P141"/>
      <c r="Q141"/>
      <c r="R141"/>
      <c r="S141"/>
      <c r="T141"/>
      <c r="U141"/>
      <c r="V141"/>
      <c r="W141"/>
      <c r="X141"/>
      <c r="Y141"/>
      <c r="Z141"/>
      <c r="AA141"/>
      <c r="AB141"/>
      <c r="AC141"/>
      <c r="AD141"/>
      <c r="AE141"/>
      <c r="AF141"/>
      <c r="AG141"/>
      <c r="AH141"/>
      <c r="AI141"/>
      <c r="AJ141"/>
      <c r="AK141"/>
      <c r="AL141"/>
      <c r="AM141"/>
      <c r="AN141"/>
      <c r="AO141"/>
      <c r="AP141"/>
      <c r="AQ141"/>
      <c r="AR141"/>
      <c r="AS141"/>
      <c r="AT141"/>
      <c r="AU141"/>
      <c r="AV141"/>
      <c r="AW141"/>
      <c r="AX141"/>
      <c r="AY141"/>
      <c r="AZ141"/>
      <c r="BA141"/>
      <c r="BB141"/>
      <c r="BC141"/>
      <c r="BD141"/>
      <c r="BE141"/>
      <c r="BF141"/>
      <c r="BG141"/>
      <c r="BH141"/>
      <c r="BI141"/>
      <c r="BJ141"/>
      <c r="BK141"/>
      <c r="BL141"/>
      <c r="BM141"/>
      <c r="BN141"/>
      <c r="BO141"/>
      <c r="BP141"/>
      <c r="BQ141"/>
      <c r="BR141"/>
      <c r="BS141"/>
      <c r="BT141"/>
      <c r="BU141"/>
      <c r="BV141"/>
      <c r="BW141"/>
      <c r="BX141"/>
      <c r="BY141"/>
      <c r="BZ141"/>
      <c r="CA141"/>
      <c r="CB141"/>
      <c r="CC141"/>
      <c r="CD141"/>
      <c r="CE141"/>
      <c r="CF141"/>
      <c r="CG141"/>
      <c r="CH141"/>
      <c r="CI141"/>
      <c r="CJ141"/>
      <c r="CK141"/>
      <c r="CL141"/>
      <c r="CM141"/>
      <c r="CN141"/>
      <c r="CO141"/>
      <c r="CP141"/>
      <c r="CQ141"/>
      <c r="CR141"/>
      <c r="CS141"/>
      <c r="CT141"/>
      <c r="CU141"/>
      <c r="CV141"/>
      <c r="CW141"/>
      <c r="CX141"/>
      <c r="CY141"/>
      <c r="CZ141"/>
      <c r="DA141"/>
      <c r="DB141"/>
      <c r="DC141"/>
      <c r="DD141"/>
      <c r="DE141"/>
      <c r="DF141"/>
      <c r="DG141"/>
      <c r="DH141"/>
      <c r="DI141"/>
      <c r="DJ141"/>
      <c r="DK141"/>
      <c r="DL141"/>
      <c r="DM141"/>
      <c r="DN141"/>
      <c r="DO141"/>
      <c r="DP141"/>
      <c r="DQ141"/>
      <c r="DR141"/>
      <c r="DS141"/>
      <c r="DT141"/>
      <c r="DU141"/>
      <c r="DV141"/>
      <c r="DW141"/>
      <c r="DX141"/>
      <c r="DY141"/>
      <c r="DZ141"/>
      <c r="EA141"/>
      <c r="EB141"/>
      <c r="EC141"/>
      <c r="ED141"/>
      <c r="EE141"/>
      <c r="EF141"/>
      <c r="EG141"/>
      <c r="EH141"/>
      <c r="EI141"/>
      <c r="EJ141"/>
      <c r="EK141"/>
      <c r="EL141"/>
      <c r="EM141"/>
      <c r="EN141"/>
      <c r="EO141"/>
      <c r="EP141"/>
      <c r="EQ141"/>
      <c r="ER141"/>
      <c r="ES141"/>
      <c r="ET141"/>
      <c r="EU141"/>
      <c r="EV141"/>
      <c r="EW141"/>
      <c r="EX141"/>
      <c r="EY141"/>
      <c r="EZ141"/>
      <c r="FA141"/>
      <c r="FB141"/>
      <c r="FC141"/>
      <c r="FD141"/>
      <c r="FE141"/>
      <c r="FF141"/>
      <c r="FG141"/>
      <c r="FH141"/>
      <c r="FI141"/>
      <c r="FJ141"/>
      <c r="FK141"/>
      <c r="FL141"/>
      <c r="FM141"/>
      <c r="FN141"/>
      <c r="FO141"/>
      <c r="FP141"/>
      <c r="FQ141"/>
      <c r="FR141"/>
      <c r="FS141"/>
      <c r="FT141"/>
      <c r="FU141"/>
      <c r="FV141"/>
      <c r="FW141"/>
      <c r="FX141"/>
      <c r="FY141"/>
      <c r="FZ141"/>
      <c r="GA141"/>
      <c r="GB141"/>
      <c r="GC141"/>
      <c r="GD141"/>
      <c r="GE141"/>
      <c r="GF141"/>
      <c r="GG141"/>
      <c r="GH141"/>
      <c r="GI141"/>
      <c r="GJ141"/>
      <c r="GK141"/>
      <c r="GL141"/>
      <c r="GM141"/>
      <c r="GN141"/>
      <c r="GO141"/>
      <c r="GP141"/>
      <c r="GQ141"/>
      <c r="GR141"/>
      <c r="GS141"/>
      <c r="GT141"/>
      <c r="GU141"/>
      <c r="GV141"/>
      <c r="GW141"/>
      <c r="GX141"/>
      <c r="GY141"/>
      <c r="GZ141"/>
      <c r="HA141"/>
      <c r="HB141"/>
      <c r="HC141"/>
      <c r="HD141"/>
      <c r="HE141"/>
      <c r="HF141"/>
      <c r="HG141"/>
      <c r="HH141"/>
      <c r="HI141"/>
      <c r="HJ141"/>
      <c r="HK141"/>
      <c r="HL141"/>
      <c r="HM141"/>
      <c r="HN141"/>
      <c r="HO141"/>
      <c r="HP141"/>
      <c r="HQ141"/>
      <c r="HR141"/>
      <c r="HS141"/>
      <c r="HT141"/>
      <c r="HU141"/>
      <c r="HV141"/>
      <c r="HW141"/>
      <c r="HX141"/>
      <c r="HY141"/>
      <c r="HZ141"/>
      <c r="IA141"/>
      <c r="IB141"/>
      <c r="IC141"/>
      <c r="ID141"/>
      <c r="IE141"/>
      <c r="IF141"/>
      <c r="IG141"/>
      <c r="IH141"/>
      <c r="II141"/>
      <c r="IJ141"/>
      <c r="IK141"/>
      <c r="IL141"/>
      <c r="IM141"/>
      <c r="IN141"/>
      <c r="IO141"/>
      <c r="IP141"/>
      <c r="IQ141"/>
      <c r="IR141"/>
      <c r="IS141"/>
      <c r="IT141"/>
      <c r="IU141"/>
      <c r="IV141"/>
    </row>
    <row r="142" spans="1:256" ht="120" x14ac:dyDescent="0.15">
      <c r="A142" s="12" t="s">
        <v>209</v>
      </c>
      <c r="B142" s="23" t="str">
        <f>VLOOKUP(A142,Questions!$B$3:$C$256,2,FALSE)</f>
        <v>Is sensitive data encrypted, using secure protocols/algorithms, in transport? (e.g. system-to-client)</v>
      </c>
      <c r="C142" s="251" t="s">
        <v>16</v>
      </c>
      <c r="D142" s="256" t="s">
        <v>3199</v>
      </c>
      <c r="E142" s="185" t="str">
        <f>IF((C142=""),VLOOKUP(A142,Questions!B:G,4,FALSE),IF(C142="Yes",VLOOKUP(A142,Questions!B:G,6,FALSE),IF(C142="No",VLOOKUP(A142,Questions!B:G,5,FALSE),"N/A")))</f>
        <v>Summarize your transport encryption strategy</v>
      </c>
      <c r="F142" s="189" t="str">
        <f>VLOOKUP(A142,'Analyst Report'!$A$38:$E$287,5,FALSE)</f>
        <v xml:space="preserve"> </v>
      </c>
      <c r="G142"/>
      <c r="H142"/>
      <c r="I142"/>
      <c r="J142"/>
      <c r="K142"/>
      <c r="L142"/>
      <c r="M142"/>
      <c r="N142"/>
      <c r="O142"/>
      <c r="P142"/>
      <c r="Q142"/>
      <c r="R142"/>
      <c r="S142"/>
      <c r="T142"/>
      <c r="U142"/>
      <c r="V142"/>
      <c r="W142"/>
      <c r="X142"/>
      <c r="Y142"/>
      <c r="Z142"/>
      <c r="AA142"/>
      <c r="AB142"/>
      <c r="AC142"/>
      <c r="AD142"/>
      <c r="AE142"/>
      <c r="AF142"/>
      <c r="AG142"/>
      <c r="AH142"/>
      <c r="AI142"/>
      <c r="AJ142"/>
      <c r="AK142"/>
      <c r="AL142"/>
      <c r="AM142"/>
      <c r="AN142"/>
      <c r="AO142"/>
      <c r="AP142"/>
      <c r="AQ142"/>
      <c r="AR142"/>
      <c r="AS142"/>
      <c r="AT142"/>
      <c r="AU142"/>
      <c r="AV142"/>
      <c r="AW142"/>
      <c r="AX142"/>
      <c r="AY142"/>
      <c r="AZ142"/>
      <c r="BA142"/>
      <c r="BB142"/>
      <c r="BC142"/>
      <c r="BD142"/>
      <c r="BE142"/>
      <c r="BF142"/>
      <c r="BG142"/>
      <c r="BH142"/>
      <c r="BI142"/>
      <c r="BJ142"/>
      <c r="BK142"/>
      <c r="BL142"/>
      <c r="BM142"/>
      <c r="BN142"/>
      <c r="BO142"/>
      <c r="BP142"/>
      <c r="BQ142"/>
      <c r="BR142"/>
      <c r="BS142"/>
      <c r="BT142"/>
      <c r="BU142"/>
      <c r="BV142"/>
      <c r="BW142"/>
      <c r="BX142"/>
      <c r="BY142"/>
      <c r="BZ142"/>
      <c r="CA142"/>
      <c r="CB142"/>
      <c r="CC142"/>
      <c r="CD142"/>
      <c r="CE142"/>
      <c r="CF142"/>
      <c r="CG142"/>
      <c r="CH142"/>
      <c r="CI142"/>
      <c r="CJ142"/>
      <c r="CK142"/>
      <c r="CL142"/>
      <c r="CM142"/>
      <c r="CN142"/>
      <c r="CO142"/>
      <c r="CP142"/>
      <c r="CQ142"/>
      <c r="CR142"/>
      <c r="CS142"/>
      <c r="CT142"/>
      <c r="CU142"/>
      <c r="CV142"/>
      <c r="CW142"/>
      <c r="CX142"/>
      <c r="CY142"/>
      <c r="CZ142"/>
      <c r="DA142"/>
      <c r="DB142"/>
      <c r="DC142"/>
      <c r="DD142"/>
      <c r="DE142"/>
      <c r="DF142"/>
      <c r="DG142"/>
      <c r="DH142"/>
      <c r="DI142"/>
      <c r="DJ142"/>
      <c r="DK142"/>
      <c r="DL142"/>
      <c r="DM142"/>
      <c r="DN142"/>
      <c r="DO142"/>
      <c r="DP142"/>
      <c r="DQ142"/>
      <c r="DR142"/>
      <c r="DS142"/>
      <c r="DT142"/>
      <c r="DU142"/>
      <c r="DV142"/>
      <c r="DW142"/>
      <c r="DX142"/>
      <c r="DY142"/>
      <c r="DZ142"/>
      <c r="EA142"/>
      <c r="EB142"/>
      <c r="EC142"/>
      <c r="ED142"/>
      <c r="EE142"/>
      <c r="EF142"/>
      <c r="EG142"/>
      <c r="EH142"/>
      <c r="EI142"/>
      <c r="EJ142"/>
      <c r="EK142"/>
      <c r="EL142"/>
      <c r="EM142"/>
      <c r="EN142"/>
      <c r="EO142"/>
      <c r="EP142"/>
      <c r="EQ142"/>
      <c r="ER142"/>
      <c r="ES142"/>
      <c r="ET142"/>
      <c r="EU142"/>
      <c r="EV142"/>
      <c r="EW142"/>
      <c r="EX142"/>
      <c r="EY142"/>
      <c r="EZ142"/>
      <c r="FA142"/>
      <c r="FB142"/>
      <c r="FC142"/>
      <c r="FD142"/>
      <c r="FE142"/>
      <c r="FF142"/>
      <c r="FG142"/>
      <c r="FH142"/>
      <c r="FI142"/>
      <c r="FJ142"/>
      <c r="FK142"/>
      <c r="FL142"/>
      <c r="FM142"/>
      <c r="FN142"/>
      <c r="FO142"/>
      <c r="FP142"/>
      <c r="FQ142"/>
      <c r="FR142"/>
      <c r="FS142"/>
      <c r="FT142"/>
      <c r="FU142"/>
      <c r="FV142"/>
      <c r="FW142"/>
      <c r="FX142"/>
      <c r="FY142"/>
      <c r="FZ142"/>
      <c r="GA142"/>
      <c r="GB142"/>
      <c r="GC142"/>
      <c r="GD142"/>
      <c r="GE142"/>
      <c r="GF142"/>
      <c r="GG142"/>
      <c r="GH142"/>
      <c r="GI142"/>
      <c r="GJ142"/>
      <c r="GK142"/>
      <c r="GL142"/>
      <c r="GM142"/>
      <c r="GN142"/>
      <c r="GO142"/>
      <c r="GP142"/>
      <c r="GQ142"/>
      <c r="GR142"/>
      <c r="GS142"/>
      <c r="GT142"/>
      <c r="GU142"/>
      <c r="GV142"/>
      <c r="GW142"/>
      <c r="GX142"/>
      <c r="GY142"/>
      <c r="GZ142"/>
      <c r="HA142"/>
      <c r="HB142"/>
      <c r="HC142"/>
      <c r="HD142"/>
      <c r="HE142"/>
      <c r="HF142"/>
      <c r="HG142"/>
      <c r="HH142"/>
      <c r="HI142"/>
      <c r="HJ142"/>
      <c r="HK142"/>
      <c r="HL142"/>
      <c r="HM142"/>
      <c r="HN142"/>
      <c r="HO142"/>
      <c r="HP142"/>
      <c r="HQ142"/>
      <c r="HR142"/>
      <c r="HS142"/>
      <c r="HT142"/>
      <c r="HU142"/>
      <c r="HV142"/>
      <c r="HW142"/>
      <c r="HX142"/>
      <c r="HY142"/>
      <c r="HZ142"/>
      <c r="IA142"/>
      <c r="IB142"/>
      <c r="IC142"/>
      <c r="ID142"/>
      <c r="IE142"/>
      <c r="IF142"/>
      <c r="IG142"/>
      <c r="IH142"/>
      <c r="II142"/>
      <c r="IJ142"/>
      <c r="IK142"/>
      <c r="IL142"/>
      <c r="IM142"/>
      <c r="IN142"/>
      <c r="IO142"/>
      <c r="IP142"/>
      <c r="IQ142"/>
      <c r="IR142"/>
      <c r="IS142"/>
      <c r="IT142"/>
      <c r="IU142"/>
      <c r="IV142"/>
    </row>
    <row r="143" spans="1:256" ht="48" customHeight="1" x14ac:dyDescent="0.15">
      <c r="A143" s="12" t="s">
        <v>210</v>
      </c>
      <c r="B143" s="23" t="str">
        <f>VLOOKUP(A143,Questions!$B$3:$C$256,2,FALSE)</f>
        <v>Is sensitive data encrypted, using secure protocols/algorithms, in storage? (e.g. disk encryption, at-rest, files, and within a running database)</v>
      </c>
      <c r="C143" s="251" t="s">
        <v>16</v>
      </c>
      <c r="D143" s="256" t="s">
        <v>3200</v>
      </c>
      <c r="E143" s="185" t="str">
        <f>IF((C143=""),VLOOKUP(A143,Questions!B:G,4,FALSE),IF(C143="Yes",VLOOKUP(A143,Questions!B:G,6,FALSE),IF(C143="No",VLOOKUP(A143,Questions!B:G,5,FALSE),"N/A")))</f>
        <v>Summarize your data encryption strategy and state what encryption options are available.</v>
      </c>
      <c r="F143" s="189" t="str">
        <f>VLOOKUP(A143,'Analyst Report'!$A$38:$E$287,5,FALSE)</f>
        <v xml:space="preserve"> </v>
      </c>
      <c r="G143"/>
      <c r="H143"/>
      <c r="I143"/>
      <c r="J143"/>
      <c r="K143"/>
      <c r="L143"/>
      <c r="M143"/>
      <c r="N143"/>
      <c r="O143"/>
      <c r="P143"/>
      <c r="Q143"/>
      <c r="R143"/>
      <c r="S143"/>
      <c r="T143"/>
      <c r="U143"/>
      <c r="V143"/>
      <c r="W143"/>
      <c r="X143"/>
      <c r="Y143"/>
      <c r="Z143"/>
      <c r="AA143"/>
      <c r="AB143"/>
      <c r="AC143"/>
      <c r="AD143"/>
      <c r="AE143"/>
      <c r="AF143"/>
      <c r="AG143"/>
      <c r="AH143"/>
      <c r="AI143"/>
      <c r="AJ143"/>
      <c r="AK143"/>
      <c r="AL143"/>
      <c r="AM143"/>
      <c r="AN143"/>
      <c r="AO143"/>
      <c r="AP143"/>
      <c r="AQ143"/>
      <c r="AR143"/>
      <c r="AS143"/>
      <c r="AT143"/>
      <c r="AU143"/>
      <c r="AV143"/>
      <c r="AW143"/>
      <c r="AX143"/>
      <c r="AY143"/>
      <c r="AZ143"/>
      <c r="BA143"/>
      <c r="BB143"/>
      <c r="BC143"/>
      <c r="BD143"/>
      <c r="BE143"/>
      <c r="BF143"/>
      <c r="BG143"/>
      <c r="BH143"/>
      <c r="BI143"/>
      <c r="BJ143"/>
      <c r="BK143"/>
      <c r="BL143"/>
      <c r="BM143"/>
      <c r="BN143"/>
      <c r="BO143"/>
      <c r="BP143"/>
      <c r="BQ143"/>
      <c r="BR143"/>
      <c r="BS143"/>
      <c r="BT143"/>
      <c r="BU143"/>
      <c r="BV143"/>
      <c r="BW143"/>
      <c r="BX143"/>
      <c r="BY143"/>
      <c r="BZ143"/>
      <c r="CA143"/>
      <c r="CB143"/>
      <c r="CC143"/>
      <c r="CD143"/>
      <c r="CE143"/>
      <c r="CF143"/>
      <c r="CG143"/>
      <c r="CH143"/>
      <c r="CI143"/>
      <c r="CJ143"/>
      <c r="CK143"/>
      <c r="CL143"/>
      <c r="CM143"/>
      <c r="CN143"/>
      <c r="CO143"/>
      <c r="CP143"/>
      <c r="CQ143"/>
      <c r="CR143"/>
      <c r="CS143"/>
      <c r="CT143"/>
      <c r="CU143"/>
      <c r="CV143"/>
      <c r="CW143"/>
      <c r="CX143"/>
      <c r="CY143"/>
      <c r="CZ143"/>
      <c r="DA143"/>
      <c r="DB143"/>
      <c r="DC143"/>
      <c r="DD143"/>
      <c r="DE143"/>
      <c r="DF143"/>
      <c r="DG143"/>
      <c r="DH143"/>
      <c r="DI143"/>
      <c r="DJ143"/>
      <c r="DK143"/>
      <c r="DL143"/>
      <c r="DM143"/>
      <c r="DN143"/>
      <c r="DO143"/>
      <c r="DP143"/>
      <c r="DQ143"/>
      <c r="DR143"/>
      <c r="DS143"/>
      <c r="DT143"/>
      <c r="DU143"/>
      <c r="DV143"/>
      <c r="DW143"/>
      <c r="DX143"/>
      <c r="DY143"/>
      <c r="DZ143"/>
      <c r="EA143"/>
      <c r="EB143"/>
      <c r="EC143"/>
      <c r="ED143"/>
      <c r="EE143"/>
      <c r="EF143"/>
      <c r="EG143"/>
      <c r="EH143"/>
      <c r="EI143"/>
      <c r="EJ143"/>
      <c r="EK143"/>
      <c r="EL143"/>
      <c r="EM143"/>
      <c r="EN143"/>
      <c r="EO143"/>
      <c r="EP143"/>
      <c r="EQ143"/>
      <c r="ER143"/>
      <c r="ES143"/>
      <c r="ET143"/>
      <c r="EU143"/>
      <c r="EV143"/>
      <c r="EW143"/>
      <c r="EX143"/>
      <c r="EY143"/>
      <c r="EZ143"/>
      <c r="FA143"/>
      <c r="FB143"/>
      <c r="FC143"/>
      <c r="FD143"/>
      <c r="FE143"/>
      <c r="FF143"/>
      <c r="FG143"/>
      <c r="FH143"/>
      <c r="FI143"/>
      <c r="FJ143"/>
      <c r="FK143"/>
      <c r="FL143"/>
      <c r="FM143"/>
      <c r="FN143"/>
      <c r="FO143"/>
      <c r="FP143"/>
      <c r="FQ143"/>
      <c r="FR143"/>
      <c r="FS143"/>
      <c r="FT143"/>
      <c r="FU143"/>
      <c r="FV143"/>
      <c r="FW143"/>
      <c r="FX143"/>
      <c r="FY143"/>
      <c r="FZ143"/>
      <c r="GA143"/>
      <c r="GB143"/>
      <c r="GC143"/>
      <c r="GD143"/>
      <c r="GE143"/>
      <c r="GF143"/>
      <c r="GG143"/>
      <c r="GH143"/>
      <c r="GI143"/>
      <c r="GJ143"/>
      <c r="GK143"/>
      <c r="GL143"/>
      <c r="GM143"/>
      <c r="GN143"/>
      <c r="GO143"/>
      <c r="GP143"/>
      <c r="GQ143"/>
      <c r="GR143"/>
      <c r="GS143"/>
      <c r="GT143"/>
      <c r="GU143"/>
      <c r="GV143"/>
      <c r="GW143"/>
      <c r="GX143"/>
      <c r="GY143"/>
      <c r="GZ143"/>
      <c r="HA143"/>
      <c r="HB143"/>
      <c r="HC143"/>
      <c r="HD143"/>
      <c r="HE143"/>
      <c r="HF143"/>
      <c r="HG143"/>
      <c r="HH143"/>
      <c r="HI143"/>
      <c r="HJ143"/>
      <c r="HK143"/>
      <c r="HL143"/>
      <c r="HM143"/>
      <c r="HN143"/>
      <c r="HO143"/>
      <c r="HP143"/>
      <c r="HQ143"/>
      <c r="HR143"/>
      <c r="HS143"/>
      <c r="HT143"/>
      <c r="HU143"/>
      <c r="HV143"/>
      <c r="HW143"/>
      <c r="HX143"/>
      <c r="HY143"/>
      <c r="HZ143"/>
      <c r="IA143"/>
      <c r="IB143"/>
      <c r="IC143"/>
      <c r="ID143"/>
      <c r="IE143"/>
      <c r="IF143"/>
      <c r="IG143"/>
      <c r="IH143"/>
      <c r="II143"/>
      <c r="IJ143"/>
      <c r="IK143"/>
      <c r="IL143"/>
      <c r="IM143"/>
      <c r="IN143"/>
      <c r="IO143"/>
      <c r="IP143"/>
      <c r="IQ143"/>
      <c r="IR143"/>
      <c r="IS143"/>
      <c r="IT143"/>
      <c r="IU143"/>
      <c r="IV143"/>
    </row>
    <row r="144" spans="1:256" ht="60" x14ac:dyDescent="0.15">
      <c r="A144" s="12" t="s">
        <v>211</v>
      </c>
      <c r="B144" s="23" t="str">
        <f>VLOOKUP(A144,Questions!$B$3:$C$256,2,FALSE)</f>
        <v>Do all cryptographic modules in use in your product conform to the Federal Information Processing Standards (FIPS PUB 140-2)?</v>
      </c>
      <c r="C144" s="251" t="s">
        <v>16</v>
      </c>
      <c r="D144" s="256" t="s">
        <v>3201</v>
      </c>
      <c r="E144" s="185">
        <f>IF((C144=""),VLOOKUP(A144,Questions!B:G,4,FALSE),IF(C144="Yes",VLOOKUP(A144,Questions!B:G,6,FALSE),IF(C144="No",VLOOKUP(A144,Questions!B:G,5,FALSE),"N/A")))</f>
        <v>0</v>
      </c>
      <c r="F144" s="189" t="str">
        <f>VLOOKUP(A144,'Analyst Report'!$A$38:$E$287,5,FALSE)</f>
        <v xml:space="preserve"> </v>
      </c>
      <c r="G144"/>
      <c r="H144"/>
      <c r="I144"/>
      <c r="J144"/>
      <c r="K144"/>
      <c r="L144"/>
      <c r="M144"/>
      <c r="N144"/>
      <c r="O144"/>
      <c r="P144"/>
      <c r="Q144"/>
      <c r="R144"/>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c r="BI144"/>
      <c r="BJ144"/>
      <c r="BK144"/>
      <c r="BL144"/>
      <c r="BM144"/>
      <c r="BN144"/>
      <c r="BO144"/>
      <c r="BP144"/>
      <c r="BQ144"/>
      <c r="BR144"/>
      <c r="BS144"/>
      <c r="BT144"/>
      <c r="BU144"/>
      <c r="BV144"/>
      <c r="BW144"/>
      <c r="BX144"/>
      <c r="BY144"/>
      <c r="BZ144"/>
      <c r="CA144"/>
      <c r="CB144"/>
      <c r="CC144"/>
      <c r="CD144"/>
      <c r="CE144"/>
      <c r="CF144"/>
      <c r="CG144"/>
      <c r="CH144"/>
      <c r="CI144"/>
      <c r="CJ144"/>
      <c r="CK144"/>
      <c r="CL144"/>
      <c r="CM144"/>
      <c r="CN144"/>
      <c r="CO144"/>
      <c r="CP144"/>
      <c r="CQ144"/>
      <c r="CR144"/>
      <c r="CS144"/>
      <c r="CT144"/>
      <c r="CU144"/>
      <c r="CV144"/>
      <c r="CW144"/>
      <c r="CX144"/>
      <c r="CY144"/>
      <c r="CZ144"/>
      <c r="DA144"/>
      <c r="DB144"/>
      <c r="DC144"/>
      <c r="DD144"/>
      <c r="DE144"/>
      <c r="DF144"/>
      <c r="DG144"/>
      <c r="DH144"/>
      <c r="DI144"/>
      <c r="DJ144"/>
      <c r="DK144"/>
      <c r="DL144"/>
      <c r="DM144"/>
      <c r="DN144"/>
      <c r="DO144"/>
      <c r="DP144"/>
      <c r="DQ144"/>
      <c r="DR144"/>
      <c r="DS144"/>
      <c r="DT144"/>
      <c r="DU144"/>
      <c r="DV144"/>
      <c r="DW144"/>
      <c r="DX144"/>
      <c r="DY144"/>
      <c r="DZ144"/>
      <c r="EA144"/>
      <c r="EB144"/>
      <c r="EC144"/>
      <c r="ED144"/>
      <c r="EE144"/>
      <c r="EF144"/>
      <c r="EG144"/>
      <c r="EH144"/>
      <c r="EI144"/>
      <c r="EJ144"/>
      <c r="EK144"/>
      <c r="EL144"/>
      <c r="EM144"/>
      <c r="EN144"/>
      <c r="EO144"/>
      <c r="EP144"/>
      <c r="EQ144"/>
      <c r="ER144"/>
      <c r="ES144"/>
      <c r="ET144"/>
      <c r="EU144"/>
      <c r="EV144"/>
      <c r="EW144"/>
      <c r="EX144"/>
      <c r="EY144"/>
      <c r="EZ144"/>
      <c r="FA144"/>
      <c r="FB144"/>
      <c r="FC144"/>
      <c r="FD144"/>
      <c r="FE144"/>
      <c r="FF144"/>
      <c r="FG144"/>
      <c r="FH144"/>
      <c r="FI144"/>
      <c r="FJ144"/>
      <c r="FK144"/>
      <c r="FL144"/>
      <c r="FM144"/>
      <c r="FN144"/>
      <c r="FO144"/>
      <c r="FP144"/>
      <c r="FQ144"/>
      <c r="FR144"/>
      <c r="FS144"/>
      <c r="FT144"/>
      <c r="FU144"/>
      <c r="FV144"/>
      <c r="FW144"/>
      <c r="FX144"/>
      <c r="FY144"/>
      <c r="FZ144"/>
      <c r="GA144"/>
      <c r="GB144"/>
      <c r="GC144"/>
      <c r="GD144"/>
      <c r="GE144"/>
      <c r="GF144"/>
      <c r="GG144"/>
      <c r="GH144"/>
      <c r="GI144"/>
      <c r="GJ144"/>
      <c r="GK144"/>
      <c r="GL144"/>
      <c r="GM144"/>
      <c r="GN144"/>
      <c r="GO144"/>
      <c r="GP144"/>
      <c r="GQ144"/>
      <c r="GR144"/>
      <c r="GS144"/>
      <c r="GT144"/>
      <c r="GU144"/>
      <c r="GV144"/>
      <c r="GW144"/>
      <c r="GX144"/>
      <c r="GY144"/>
      <c r="GZ144"/>
      <c r="HA144"/>
      <c r="HB144"/>
      <c r="HC144"/>
      <c r="HD144"/>
      <c r="HE144"/>
      <c r="HF144"/>
      <c r="HG144"/>
      <c r="HH144"/>
      <c r="HI144"/>
      <c r="HJ144"/>
      <c r="HK144"/>
      <c r="HL144"/>
      <c r="HM144"/>
      <c r="HN144"/>
      <c r="HO144"/>
      <c r="HP144"/>
      <c r="HQ144"/>
      <c r="HR144"/>
      <c r="HS144"/>
      <c r="HT144"/>
      <c r="HU144"/>
      <c r="HV144"/>
      <c r="HW144"/>
      <c r="HX144"/>
      <c r="HY144"/>
      <c r="HZ144"/>
      <c r="IA144"/>
      <c r="IB144"/>
      <c r="IC144"/>
      <c r="ID144"/>
      <c r="IE144"/>
      <c r="IF144"/>
      <c r="IG144"/>
      <c r="IH144"/>
      <c r="II144"/>
      <c r="IJ144"/>
      <c r="IK144"/>
      <c r="IL144"/>
      <c r="IM144"/>
      <c r="IN144"/>
      <c r="IO144"/>
      <c r="IP144"/>
      <c r="IQ144"/>
      <c r="IR144"/>
      <c r="IS144"/>
      <c r="IT144"/>
      <c r="IU144"/>
      <c r="IV144"/>
    </row>
    <row r="145" spans="1:256" ht="210" x14ac:dyDescent="0.15">
      <c r="A145" s="12" t="s">
        <v>212</v>
      </c>
      <c r="B145" s="23" t="str">
        <f>VLOOKUP(A145,Questions!$B$3:$C$256,2,FALSE)</f>
        <v>At the completion of this contract, will data be returned to the institution and deleted from all your systems and archives?</v>
      </c>
      <c r="C145" s="251" t="s">
        <v>16</v>
      </c>
      <c r="D145" s="256" t="s">
        <v>3202</v>
      </c>
      <c r="E145" s="185" t="str">
        <f>IF((C145=""),VLOOKUP(A145,Questions!B:G,4,FALSE),IF(C145="Yes",VLOOKUP(A145,Questions!B:G,6,FALSE),IF(C145="No",VLOOKUP(A145,Questions!B:G,5,FALSE),"N/A")))</f>
        <v>State the length of time that Institution's data will be available in the system at the completion of the contract.</v>
      </c>
      <c r="F145" s="189" t="str">
        <f>VLOOKUP(A145,'Analyst Report'!$A$38:$E$287,5,FALSE)</f>
        <v xml:space="preserve"> </v>
      </c>
      <c r="G145"/>
      <c r="H145"/>
      <c r="I145"/>
      <c r="J145"/>
      <c r="K145"/>
      <c r="L145"/>
      <c r="M145"/>
      <c r="N145"/>
      <c r="O145"/>
      <c r="P145"/>
      <c r="Q145"/>
      <c r="R145"/>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c r="BI145"/>
      <c r="BJ145"/>
      <c r="BK145"/>
      <c r="BL145"/>
      <c r="BM145"/>
      <c r="BN145"/>
      <c r="BO145"/>
      <c r="BP145"/>
      <c r="BQ145"/>
      <c r="BR145"/>
      <c r="BS145"/>
      <c r="BT145"/>
      <c r="BU145"/>
      <c r="BV145"/>
      <c r="BW145"/>
      <c r="BX145"/>
      <c r="BY145"/>
      <c r="BZ145"/>
      <c r="CA145"/>
      <c r="CB145"/>
      <c r="CC145"/>
      <c r="CD145"/>
      <c r="CE145"/>
      <c r="CF145"/>
      <c r="CG145"/>
      <c r="CH145"/>
      <c r="CI145"/>
      <c r="CJ145"/>
      <c r="CK145"/>
      <c r="CL145"/>
      <c r="CM145"/>
      <c r="CN145"/>
      <c r="CO145"/>
      <c r="CP145"/>
      <c r="CQ145"/>
      <c r="CR145"/>
      <c r="CS145"/>
      <c r="CT145"/>
      <c r="CU145"/>
      <c r="CV145"/>
      <c r="CW145"/>
      <c r="CX145"/>
      <c r="CY145"/>
      <c r="CZ145"/>
      <c r="DA145"/>
      <c r="DB145"/>
      <c r="DC145"/>
      <c r="DD145"/>
      <c r="DE145"/>
      <c r="DF145"/>
      <c r="DG145"/>
      <c r="DH145"/>
      <c r="DI145"/>
      <c r="DJ145"/>
      <c r="DK145"/>
      <c r="DL145"/>
      <c r="DM145"/>
      <c r="DN145"/>
      <c r="DO145"/>
      <c r="DP145"/>
      <c r="DQ145"/>
      <c r="DR145"/>
      <c r="DS145"/>
      <c r="DT145"/>
      <c r="DU145"/>
      <c r="DV145"/>
      <c r="DW145"/>
      <c r="DX145"/>
      <c r="DY145"/>
      <c r="DZ145"/>
      <c r="EA145"/>
      <c r="EB145"/>
      <c r="EC145"/>
      <c r="ED145"/>
      <c r="EE145"/>
      <c r="EF145"/>
      <c r="EG145"/>
      <c r="EH145"/>
      <c r="EI145"/>
      <c r="EJ145"/>
      <c r="EK145"/>
      <c r="EL145"/>
      <c r="EM145"/>
      <c r="EN145"/>
      <c r="EO145"/>
      <c r="EP145"/>
      <c r="EQ145"/>
      <c r="ER145"/>
      <c r="ES145"/>
      <c r="ET145"/>
      <c r="EU145"/>
      <c r="EV145"/>
      <c r="EW145"/>
      <c r="EX145"/>
      <c r="EY145"/>
      <c r="EZ145"/>
      <c r="FA145"/>
      <c r="FB145"/>
      <c r="FC145"/>
      <c r="FD145"/>
      <c r="FE145"/>
      <c r="FF145"/>
      <c r="FG145"/>
      <c r="FH145"/>
      <c r="FI145"/>
      <c r="FJ145"/>
      <c r="FK145"/>
      <c r="FL145"/>
      <c r="FM145"/>
      <c r="FN145"/>
      <c r="FO145"/>
      <c r="FP145"/>
      <c r="FQ145"/>
      <c r="FR145"/>
      <c r="FS145"/>
      <c r="FT145"/>
      <c r="FU145"/>
      <c r="FV145"/>
      <c r="FW145"/>
      <c r="FX145"/>
      <c r="FY145"/>
      <c r="FZ145"/>
      <c r="GA145"/>
      <c r="GB145"/>
      <c r="GC145"/>
      <c r="GD145"/>
      <c r="GE145"/>
      <c r="GF145"/>
      <c r="GG145"/>
      <c r="GH145"/>
      <c r="GI145"/>
      <c r="GJ145"/>
      <c r="GK145"/>
      <c r="GL145"/>
      <c r="GM145"/>
      <c r="GN145"/>
      <c r="GO145"/>
      <c r="GP145"/>
      <c r="GQ145"/>
      <c r="GR145"/>
      <c r="GS145"/>
      <c r="GT145"/>
      <c r="GU145"/>
      <c r="GV145"/>
      <c r="GW145"/>
      <c r="GX145"/>
      <c r="GY145"/>
      <c r="GZ145"/>
      <c r="HA145"/>
      <c r="HB145"/>
      <c r="HC145"/>
      <c r="HD145"/>
      <c r="HE145"/>
      <c r="HF145"/>
      <c r="HG145"/>
      <c r="HH145"/>
      <c r="HI145"/>
      <c r="HJ145"/>
      <c r="HK145"/>
      <c r="HL145"/>
      <c r="HM145"/>
      <c r="HN145"/>
      <c r="HO145"/>
      <c r="HP145"/>
      <c r="HQ145"/>
      <c r="HR145"/>
      <c r="HS145"/>
      <c r="HT145"/>
      <c r="HU145"/>
      <c r="HV145"/>
      <c r="HW145"/>
      <c r="HX145"/>
      <c r="HY145"/>
      <c r="HZ145"/>
      <c r="IA145"/>
      <c r="IB145"/>
      <c r="IC145"/>
      <c r="ID145"/>
      <c r="IE145"/>
      <c r="IF145"/>
      <c r="IG145"/>
      <c r="IH145"/>
      <c r="II145"/>
      <c r="IJ145"/>
      <c r="IK145"/>
      <c r="IL145"/>
      <c r="IM145"/>
      <c r="IN145"/>
      <c r="IO145"/>
      <c r="IP145"/>
      <c r="IQ145"/>
      <c r="IR145"/>
      <c r="IS145"/>
      <c r="IT145"/>
      <c r="IU145"/>
      <c r="IV145"/>
    </row>
    <row r="146" spans="1:256" ht="49" customHeight="1" x14ac:dyDescent="0.15">
      <c r="A146" s="12" t="s">
        <v>213</v>
      </c>
      <c r="B146" s="23" t="str">
        <f>VLOOKUP(A146,Questions!$B$3:$C$256,2,FALSE)</f>
        <v>Will the institution's data be available within the system for a period of time at the completion of this contract?</v>
      </c>
      <c r="C146" s="251" t="s">
        <v>16</v>
      </c>
      <c r="D146" s="256" t="s">
        <v>3203</v>
      </c>
      <c r="E146" s="185" t="str">
        <f>IF((C146=""),VLOOKUP(A146,Questions!B:G,4,FALSE),IF(C146="Yes",VLOOKUP(A146,Questions!B:G,6,FALSE),IF(C146="No",VLOOKUP(A146,Questions!B:G,5,FALSE),"N/A")))</f>
        <v>State the length of time that Institution's data will be available in the system at the completion of the contract</v>
      </c>
      <c r="F146" s="189" t="str">
        <f>VLOOKUP(A146,'Analyst Report'!$A$38:$E$287,5,FALSE)</f>
        <v xml:space="preserve"> </v>
      </c>
      <c r="G146"/>
      <c r="H146"/>
      <c r="I146"/>
      <c r="J146"/>
      <c r="K146"/>
      <c r="L146"/>
      <c r="M146"/>
      <c r="N146"/>
      <c r="O146"/>
      <c r="P146"/>
      <c r="Q146"/>
      <c r="R146"/>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c r="BI146"/>
      <c r="BJ146"/>
      <c r="BK146"/>
      <c r="BL146"/>
      <c r="BM146"/>
      <c r="BN146"/>
      <c r="BO146"/>
      <c r="BP146"/>
      <c r="BQ146"/>
      <c r="BR146"/>
      <c r="BS146"/>
      <c r="BT146"/>
      <c r="BU146"/>
      <c r="BV146"/>
      <c r="BW146"/>
      <c r="BX146"/>
      <c r="BY146"/>
      <c r="BZ146"/>
      <c r="CA146"/>
      <c r="CB146"/>
      <c r="CC146"/>
      <c r="CD146"/>
      <c r="CE146"/>
      <c r="CF146"/>
      <c r="CG146"/>
      <c r="CH146"/>
      <c r="CI146"/>
      <c r="CJ146"/>
      <c r="CK146"/>
      <c r="CL146"/>
      <c r="CM146"/>
      <c r="CN146"/>
      <c r="CO146"/>
      <c r="CP146"/>
      <c r="CQ146"/>
      <c r="CR146"/>
      <c r="CS146"/>
      <c r="CT146"/>
      <c r="CU146"/>
      <c r="CV146"/>
      <c r="CW146"/>
      <c r="CX146"/>
      <c r="CY146"/>
      <c r="CZ146"/>
      <c r="DA146"/>
      <c r="DB146"/>
      <c r="DC146"/>
      <c r="DD146"/>
      <c r="DE146"/>
      <c r="DF146"/>
      <c r="DG146"/>
      <c r="DH146"/>
      <c r="DI146"/>
      <c r="DJ146"/>
      <c r="DK146"/>
      <c r="DL146"/>
      <c r="DM146"/>
      <c r="DN146"/>
      <c r="DO146"/>
      <c r="DP146"/>
      <c r="DQ146"/>
      <c r="DR146"/>
      <c r="DS146"/>
      <c r="DT146"/>
      <c r="DU146"/>
      <c r="DV146"/>
      <c r="DW146"/>
      <c r="DX146"/>
      <c r="DY146"/>
      <c r="DZ146"/>
      <c r="EA146"/>
      <c r="EB146"/>
      <c r="EC146"/>
      <c r="ED146"/>
      <c r="EE146"/>
      <c r="EF146"/>
      <c r="EG146"/>
      <c r="EH146"/>
      <c r="EI146"/>
      <c r="EJ146"/>
      <c r="EK146"/>
      <c r="EL146"/>
      <c r="EM146"/>
      <c r="EN146"/>
      <c r="EO146"/>
      <c r="EP146"/>
      <c r="EQ146"/>
      <c r="ER146"/>
      <c r="ES146"/>
      <c r="ET146"/>
      <c r="EU146"/>
      <c r="EV146"/>
      <c r="EW146"/>
      <c r="EX146"/>
      <c r="EY146"/>
      <c r="EZ146"/>
      <c r="FA146"/>
      <c r="FB146"/>
      <c r="FC146"/>
      <c r="FD146"/>
      <c r="FE146"/>
      <c r="FF146"/>
      <c r="FG146"/>
      <c r="FH146"/>
      <c r="FI146"/>
      <c r="FJ146"/>
      <c r="FK146"/>
      <c r="FL146"/>
      <c r="FM146"/>
      <c r="FN146"/>
      <c r="FO146"/>
      <c r="FP146"/>
      <c r="FQ146"/>
      <c r="FR146"/>
      <c r="FS146"/>
      <c r="FT146"/>
      <c r="FU146"/>
      <c r="FV146"/>
      <c r="FW146"/>
      <c r="FX146"/>
      <c r="FY146"/>
      <c r="FZ146"/>
      <c r="GA146"/>
      <c r="GB146"/>
      <c r="GC146"/>
      <c r="GD146"/>
      <c r="GE146"/>
      <c r="GF146"/>
      <c r="GG146"/>
      <c r="GH146"/>
      <c r="GI146"/>
      <c r="GJ146"/>
      <c r="GK146"/>
      <c r="GL146"/>
      <c r="GM146"/>
      <c r="GN146"/>
      <c r="GO146"/>
      <c r="GP146"/>
      <c r="GQ146"/>
      <c r="GR146"/>
      <c r="GS146"/>
      <c r="GT146"/>
      <c r="GU146"/>
      <c r="GV146"/>
      <c r="GW146"/>
      <c r="GX146"/>
      <c r="GY146"/>
      <c r="GZ146"/>
      <c r="HA146"/>
      <c r="HB146"/>
      <c r="HC146"/>
      <c r="HD146"/>
      <c r="HE146"/>
      <c r="HF146"/>
      <c r="HG146"/>
      <c r="HH146"/>
      <c r="HI146"/>
      <c r="HJ146"/>
      <c r="HK146"/>
      <c r="HL146"/>
      <c r="HM146"/>
      <c r="HN146"/>
      <c r="HO146"/>
      <c r="HP146"/>
      <c r="HQ146"/>
      <c r="HR146"/>
      <c r="HS146"/>
      <c r="HT146"/>
      <c r="HU146"/>
      <c r="HV146"/>
      <c r="HW146"/>
      <c r="HX146"/>
      <c r="HY146"/>
      <c r="HZ146"/>
      <c r="IA146"/>
      <c r="IB146"/>
      <c r="IC146"/>
      <c r="ID146"/>
      <c r="IE146"/>
      <c r="IF146"/>
      <c r="IG146"/>
      <c r="IH146"/>
      <c r="II146"/>
      <c r="IJ146"/>
      <c r="IK146"/>
      <c r="IL146"/>
      <c r="IM146"/>
      <c r="IN146"/>
      <c r="IO146"/>
      <c r="IP146"/>
      <c r="IQ146"/>
      <c r="IR146"/>
      <c r="IS146"/>
      <c r="IT146"/>
      <c r="IU146"/>
      <c r="IV146"/>
    </row>
    <row r="147" spans="1:256" ht="150" x14ac:dyDescent="0.15">
      <c r="A147" s="12" t="s">
        <v>214</v>
      </c>
      <c r="B147" s="23" t="str">
        <f>VLOOKUP(A147,Questions!$B$3:$C$256,2,FALSE)</f>
        <v>Can the Institution extract a full or partial backup of data?</v>
      </c>
      <c r="C147" s="251" t="s">
        <v>16</v>
      </c>
      <c r="D147" s="256" t="s">
        <v>3204</v>
      </c>
      <c r="E147" s="185" t="str">
        <f>IF((C147=""),VLOOKUP(A147,Questions!B:G,4,FALSE),IF(C147="Yes",VLOOKUP(A147,Questions!B:G,6,FALSE),IF(C147="No",VLOOKUP(A147,Questions!B:G,5,FALSE),"N/A")))</f>
        <v>Provide a general summary of how full and partial backups of data can be extracted.</v>
      </c>
      <c r="F147" s="189" t="str">
        <f>VLOOKUP(A147,'Analyst Report'!$A$38:$E$287,5,FALSE)</f>
        <v xml:space="preserve"> </v>
      </c>
      <c r="G147"/>
      <c r="H147"/>
      <c r="I147"/>
      <c r="J147"/>
      <c r="K147"/>
      <c r="L147"/>
      <c r="M147"/>
      <c r="N147"/>
      <c r="O147"/>
      <c r="P147"/>
      <c r="Q147"/>
      <c r="R147"/>
      <c r="S147"/>
      <c r="T147"/>
      <c r="U147"/>
      <c r="V147"/>
      <c r="W147"/>
      <c r="X147"/>
      <c r="Y147"/>
      <c r="Z147"/>
      <c r="AA147"/>
      <c r="AB147"/>
      <c r="AC147"/>
      <c r="AD147"/>
      <c r="AE147"/>
      <c r="AF147"/>
      <c r="AG147"/>
      <c r="AH147"/>
      <c r="AI147"/>
      <c r="AJ147"/>
      <c r="AK147"/>
      <c r="AL147"/>
      <c r="AM147"/>
      <c r="AN147"/>
      <c r="AO147"/>
      <c r="AP147"/>
      <c r="AQ147"/>
      <c r="AR147"/>
      <c r="AS147"/>
      <c r="AT147"/>
      <c r="AU147"/>
      <c r="AV147"/>
      <c r="AW147"/>
      <c r="AX147"/>
      <c r="AY147"/>
      <c r="AZ147"/>
      <c r="BA147"/>
      <c r="BB147"/>
      <c r="BC147"/>
      <c r="BD147"/>
      <c r="BE147"/>
      <c r="BF147"/>
      <c r="BG147"/>
      <c r="BH147"/>
      <c r="BI147"/>
      <c r="BJ147"/>
      <c r="BK147"/>
      <c r="BL147"/>
      <c r="BM147"/>
      <c r="BN147"/>
      <c r="BO147"/>
      <c r="BP147"/>
      <c r="BQ147"/>
      <c r="BR147"/>
      <c r="BS147"/>
      <c r="BT147"/>
      <c r="BU147"/>
      <c r="BV147"/>
      <c r="BW147"/>
      <c r="BX147"/>
      <c r="BY147"/>
      <c r="BZ147"/>
      <c r="CA147"/>
      <c r="CB147"/>
      <c r="CC147"/>
      <c r="CD147"/>
      <c r="CE147"/>
      <c r="CF147"/>
      <c r="CG147"/>
      <c r="CH147"/>
      <c r="CI147"/>
      <c r="CJ147"/>
      <c r="CK147"/>
      <c r="CL147"/>
      <c r="CM147"/>
      <c r="CN147"/>
      <c r="CO147"/>
      <c r="CP147"/>
      <c r="CQ147"/>
      <c r="CR147"/>
      <c r="CS147"/>
      <c r="CT147"/>
      <c r="CU147"/>
      <c r="CV147"/>
      <c r="CW147"/>
      <c r="CX147"/>
      <c r="CY147"/>
      <c r="CZ147"/>
      <c r="DA147"/>
      <c r="DB147"/>
      <c r="DC147"/>
      <c r="DD147"/>
      <c r="DE147"/>
      <c r="DF147"/>
      <c r="DG147"/>
      <c r="DH147"/>
      <c r="DI147"/>
      <c r="DJ147"/>
      <c r="DK147"/>
      <c r="DL147"/>
      <c r="DM147"/>
      <c r="DN147"/>
      <c r="DO147"/>
      <c r="DP147"/>
      <c r="DQ147"/>
      <c r="DR147"/>
      <c r="DS147"/>
      <c r="DT147"/>
      <c r="DU147"/>
      <c r="DV147"/>
      <c r="DW147"/>
      <c r="DX147"/>
      <c r="DY147"/>
      <c r="DZ147"/>
      <c r="EA147"/>
      <c r="EB147"/>
      <c r="EC147"/>
      <c r="ED147"/>
      <c r="EE147"/>
      <c r="EF147"/>
      <c r="EG147"/>
      <c r="EH147"/>
      <c r="EI147"/>
      <c r="EJ147"/>
      <c r="EK147"/>
      <c r="EL147"/>
      <c r="EM147"/>
      <c r="EN147"/>
      <c r="EO147"/>
      <c r="EP147"/>
      <c r="EQ147"/>
      <c r="ER147"/>
      <c r="ES147"/>
      <c r="ET147"/>
      <c r="EU147"/>
      <c r="EV147"/>
      <c r="EW147"/>
      <c r="EX147"/>
      <c r="EY147"/>
      <c r="EZ147"/>
      <c r="FA147"/>
      <c r="FB147"/>
      <c r="FC147"/>
      <c r="FD147"/>
      <c r="FE147"/>
      <c r="FF147"/>
      <c r="FG147"/>
      <c r="FH147"/>
      <c r="FI147"/>
      <c r="FJ147"/>
      <c r="FK147"/>
      <c r="FL147"/>
      <c r="FM147"/>
      <c r="FN147"/>
      <c r="FO147"/>
      <c r="FP147"/>
      <c r="FQ147"/>
      <c r="FR147"/>
      <c r="FS147"/>
      <c r="FT147"/>
      <c r="FU147"/>
      <c r="FV147"/>
      <c r="FW147"/>
      <c r="FX147"/>
      <c r="FY147"/>
      <c r="FZ147"/>
      <c r="GA147"/>
      <c r="GB147"/>
      <c r="GC147"/>
      <c r="GD147"/>
      <c r="GE147"/>
      <c r="GF147"/>
      <c r="GG147"/>
      <c r="GH147"/>
      <c r="GI147"/>
      <c r="GJ147"/>
      <c r="GK147"/>
      <c r="GL147"/>
      <c r="GM147"/>
      <c r="GN147"/>
      <c r="GO147"/>
      <c r="GP147"/>
      <c r="GQ147"/>
      <c r="GR147"/>
      <c r="GS147"/>
      <c r="GT147"/>
      <c r="GU147"/>
      <c r="GV147"/>
      <c r="GW147"/>
      <c r="GX147"/>
      <c r="GY147"/>
      <c r="GZ147"/>
      <c r="HA147"/>
      <c r="HB147"/>
      <c r="HC147"/>
      <c r="HD147"/>
      <c r="HE147"/>
      <c r="HF147"/>
      <c r="HG147"/>
      <c r="HH147"/>
      <c r="HI147"/>
      <c r="HJ147"/>
      <c r="HK147"/>
      <c r="HL147"/>
      <c r="HM147"/>
      <c r="HN147"/>
      <c r="HO147"/>
      <c r="HP147"/>
      <c r="HQ147"/>
      <c r="HR147"/>
      <c r="HS147"/>
      <c r="HT147"/>
      <c r="HU147"/>
      <c r="HV147"/>
      <c r="HW147"/>
      <c r="HX147"/>
      <c r="HY147"/>
      <c r="HZ147"/>
      <c r="IA147"/>
      <c r="IB147"/>
      <c r="IC147"/>
      <c r="ID147"/>
      <c r="IE147"/>
      <c r="IF147"/>
      <c r="IG147"/>
      <c r="IH147"/>
      <c r="II147"/>
      <c r="IJ147"/>
      <c r="IK147"/>
      <c r="IL147"/>
      <c r="IM147"/>
      <c r="IN147"/>
      <c r="IO147"/>
      <c r="IP147"/>
      <c r="IQ147"/>
      <c r="IR147"/>
      <c r="IS147"/>
      <c r="IT147"/>
      <c r="IU147"/>
      <c r="IV147"/>
    </row>
    <row r="148" spans="1:256" ht="150" x14ac:dyDescent="0.15">
      <c r="A148" s="12" t="s">
        <v>215</v>
      </c>
      <c r="B148" s="23" t="str">
        <f>VLOOKUP(A148,Questions!$B$3:$C$256,2,FALSE)</f>
        <v>Are ownership rights to all data, inputs, outputs, and metadata retained by the institution?</v>
      </c>
      <c r="C148" s="251" t="s">
        <v>16</v>
      </c>
      <c r="D148" s="256" t="s">
        <v>3205</v>
      </c>
      <c r="E148" s="185" t="str">
        <f>IF((C148=""),VLOOKUP(A148,Questions!B:G,4,FALSE),IF(C148="Yes",VLOOKUP(A148,Questions!B:G,6,FALSE),IF(C148="No",VLOOKUP(A148,Questions!B:G,5,FALSE),"N/A")))</f>
        <v>Provide reference to your data ownership documention.</v>
      </c>
      <c r="F148" s="189" t="str">
        <f>VLOOKUP(A148,'Analyst Report'!$A$38:$E$287,5,FALSE)</f>
        <v xml:space="preserve"> </v>
      </c>
      <c r="G148"/>
      <c r="H148"/>
      <c r="I148"/>
      <c r="J148"/>
      <c r="K148"/>
      <c r="L148"/>
      <c r="M148"/>
      <c r="N148"/>
      <c r="O148"/>
      <c r="P148"/>
      <c r="Q148"/>
      <c r="R148"/>
      <c r="S148"/>
      <c r="T148"/>
      <c r="U148"/>
      <c r="V148"/>
      <c r="W148"/>
      <c r="X148"/>
      <c r="Y148"/>
      <c r="Z148"/>
      <c r="AA148"/>
      <c r="AB148"/>
      <c r="AC148"/>
      <c r="AD148"/>
      <c r="AE148"/>
      <c r="AF148"/>
      <c r="AG148"/>
      <c r="AH148"/>
      <c r="AI148"/>
      <c r="AJ148"/>
      <c r="AK148"/>
      <c r="AL148"/>
      <c r="AM148"/>
      <c r="AN148"/>
      <c r="AO148"/>
      <c r="AP148"/>
      <c r="AQ148"/>
      <c r="AR148"/>
      <c r="AS148"/>
      <c r="AT148"/>
      <c r="AU148"/>
      <c r="AV148"/>
      <c r="AW148"/>
      <c r="AX148"/>
      <c r="AY148"/>
      <c r="AZ148"/>
      <c r="BA148"/>
      <c r="BB148"/>
      <c r="BC148"/>
      <c r="BD148"/>
      <c r="BE148"/>
      <c r="BF148"/>
      <c r="BG148"/>
      <c r="BH148"/>
      <c r="BI148"/>
      <c r="BJ148"/>
      <c r="BK148"/>
      <c r="BL148"/>
      <c r="BM148"/>
      <c r="BN148"/>
      <c r="BO148"/>
      <c r="BP148"/>
      <c r="BQ148"/>
      <c r="BR148"/>
      <c r="BS148"/>
      <c r="BT148"/>
      <c r="BU148"/>
      <c r="BV148"/>
      <c r="BW148"/>
      <c r="BX148"/>
      <c r="BY148"/>
      <c r="BZ148"/>
      <c r="CA148"/>
      <c r="CB148"/>
      <c r="CC148"/>
      <c r="CD148"/>
      <c r="CE148"/>
      <c r="CF148"/>
      <c r="CG148"/>
      <c r="CH148"/>
      <c r="CI148"/>
      <c r="CJ148"/>
      <c r="CK148"/>
      <c r="CL148"/>
      <c r="CM148"/>
      <c r="CN148"/>
      <c r="CO148"/>
      <c r="CP148"/>
      <c r="CQ148"/>
      <c r="CR148"/>
      <c r="CS148"/>
      <c r="CT148"/>
      <c r="CU148"/>
      <c r="CV148"/>
      <c r="CW148"/>
      <c r="CX148"/>
      <c r="CY148"/>
      <c r="CZ148"/>
      <c r="DA148"/>
      <c r="DB148"/>
      <c r="DC148"/>
      <c r="DD148"/>
      <c r="DE148"/>
      <c r="DF148"/>
      <c r="DG148"/>
      <c r="DH148"/>
      <c r="DI148"/>
      <c r="DJ148"/>
      <c r="DK148"/>
      <c r="DL148"/>
      <c r="DM148"/>
      <c r="DN148"/>
      <c r="DO148"/>
      <c r="DP148"/>
      <c r="DQ148"/>
      <c r="DR148"/>
      <c r="DS148"/>
      <c r="DT148"/>
      <c r="DU148"/>
      <c r="DV148"/>
      <c r="DW148"/>
      <c r="DX148"/>
      <c r="DY148"/>
      <c r="DZ148"/>
      <c r="EA148"/>
      <c r="EB148"/>
      <c r="EC148"/>
      <c r="ED148"/>
      <c r="EE148"/>
      <c r="EF148"/>
      <c r="EG148"/>
      <c r="EH148"/>
      <c r="EI148"/>
      <c r="EJ148"/>
      <c r="EK148"/>
      <c r="EL148"/>
      <c r="EM148"/>
      <c r="EN148"/>
      <c r="EO148"/>
      <c r="EP148"/>
      <c r="EQ148"/>
      <c r="ER148"/>
      <c r="ES148"/>
      <c r="ET148"/>
      <c r="EU148"/>
      <c r="EV148"/>
      <c r="EW148"/>
      <c r="EX148"/>
      <c r="EY148"/>
      <c r="EZ148"/>
      <c r="FA148"/>
      <c r="FB148"/>
      <c r="FC148"/>
      <c r="FD148"/>
      <c r="FE148"/>
      <c r="FF148"/>
      <c r="FG148"/>
      <c r="FH148"/>
      <c r="FI148"/>
      <c r="FJ148"/>
      <c r="FK148"/>
      <c r="FL148"/>
      <c r="FM148"/>
      <c r="FN148"/>
      <c r="FO148"/>
      <c r="FP148"/>
      <c r="FQ148"/>
      <c r="FR148"/>
      <c r="FS148"/>
      <c r="FT148"/>
      <c r="FU148"/>
      <c r="FV148"/>
      <c r="FW148"/>
      <c r="FX148"/>
      <c r="FY148"/>
      <c r="FZ148"/>
      <c r="GA148"/>
      <c r="GB148"/>
      <c r="GC148"/>
      <c r="GD148"/>
      <c r="GE148"/>
      <c r="GF148"/>
      <c r="GG148"/>
      <c r="GH148"/>
      <c r="GI148"/>
      <c r="GJ148"/>
      <c r="GK148"/>
      <c r="GL148"/>
      <c r="GM148"/>
      <c r="GN148"/>
      <c r="GO148"/>
      <c r="GP148"/>
      <c r="GQ148"/>
      <c r="GR148"/>
      <c r="GS148"/>
      <c r="GT148"/>
      <c r="GU148"/>
      <c r="GV148"/>
      <c r="GW148"/>
      <c r="GX148"/>
      <c r="GY148"/>
      <c r="GZ148"/>
      <c r="HA148"/>
      <c r="HB148"/>
      <c r="HC148"/>
      <c r="HD148"/>
      <c r="HE148"/>
      <c r="HF148"/>
      <c r="HG148"/>
      <c r="HH148"/>
      <c r="HI148"/>
      <c r="HJ148"/>
      <c r="HK148"/>
      <c r="HL148"/>
      <c r="HM148"/>
      <c r="HN148"/>
      <c r="HO148"/>
      <c r="HP148"/>
      <c r="HQ148"/>
      <c r="HR148"/>
      <c r="HS148"/>
      <c r="HT148"/>
      <c r="HU148"/>
      <c r="HV148"/>
      <c r="HW148"/>
      <c r="HX148"/>
      <c r="HY148"/>
      <c r="HZ148"/>
      <c r="IA148"/>
      <c r="IB148"/>
      <c r="IC148"/>
      <c r="ID148"/>
      <c r="IE148"/>
      <c r="IF148"/>
      <c r="IG148"/>
      <c r="IH148"/>
      <c r="II148"/>
      <c r="IJ148"/>
      <c r="IK148"/>
      <c r="IL148"/>
      <c r="IM148"/>
      <c r="IN148"/>
      <c r="IO148"/>
      <c r="IP148"/>
      <c r="IQ148"/>
      <c r="IR148"/>
      <c r="IS148"/>
      <c r="IT148"/>
      <c r="IU148"/>
      <c r="IV148"/>
    </row>
    <row r="149" spans="1:256" ht="165" x14ac:dyDescent="0.15">
      <c r="A149" s="12" t="s">
        <v>216</v>
      </c>
      <c r="B149" s="23" t="str">
        <f>VLOOKUP(A149,Questions!$B$3:$C$256,2,FALSE)</f>
        <v>Are these rights retained even through a provider acquisition or bankruptcy event?</v>
      </c>
      <c r="C149" s="251" t="s">
        <v>16</v>
      </c>
      <c r="D149" s="256" t="s">
        <v>3206</v>
      </c>
      <c r="E149" s="185" t="str">
        <f>IF((C149=""),VLOOKUP(A149,Questions!B:G,4,FALSE),IF(C149="Yes",VLOOKUP(A149,Questions!B:G,6,FALSE),IF(C149="No",VLOOKUP(A149,Questions!B:G,5,FALSE),"N/A")))</f>
        <v xml:space="preserve"> Provide references, as needed.</v>
      </c>
      <c r="F149" s="189" t="str">
        <f>VLOOKUP(A149,'Analyst Report'!$A$38:$E$287,5,FALSE)</f>
        <v xml:space="preserve"> </v>
      </c>
      <c r="G149"/>
      <c r="H149"/>
      <c r="I149"/>
      <c r="J149"/>
      <c r="K149"/>
      <c r="L149"/>
      <c r="M149"/>
      <c r="N149"/>
      <c r="O149"/>
      <c r="P149"/>
      <c r="Q149"/>
      <c r="R149"/>
      <c r="S149"/>
      <c r="T149"/>
      <c r="U149"/>
      <c r="V149"/>
      <c r="W149"/>
      <c r="X149"/>
      <c r="Y149"/>
      <c r="Z149"/>
      <c r="AA149"/>
      <c r="AB149"/>
      <c r="AC149"/>
      <c r="AD149"/>
      <c r="AE149"/>
      <c r="AF149"/>
      <c r="AG149"/>
      <c r="AH149"/>
      <c r="AI149"/>
      <c r="AJ149"/>
      <c r="AK149"/>
      <c r="AL149"/>
      <c r="AM149"/>
      <c r="AN149"/>
      <c r="AO149"/>
      <c r="AP149"/>
      <c r="AQ149"/>
      <c r="AR149"/>
      <c r="AS149"/>
      <c r="AT149"/>
      <c r="AU149"/>
      <c r="AV149"/>
      <c r="AW149"/>
      <c r="AX149"/>
      <c r="AY149"/>
      <c r="AZ149"/>
      <c r="BA149"/>
      <c r="BB149"/>
      <c r="BC149"/>
      <c r="BD149"/>
      <c r="BE149"/>
      <c r="BF149"/>
      <c r="BG149"/>
      <c r="BH149"/>
      <c r="BI149"/>
      <c r="BJ149"/>
      <c r="BK149"/>
      <c r="BL149"/>
      <c r="BM149"/>
      <c r="BN149"/>
      <c r="BO149"/>
      <c r="BP149"/>
      <c r="BQ149"/>
      <c r="BR149"/>
      <c r="BS149"/>
      <c r="BT149"/>
      <c r="BU149"/>
      <c r="BV149"/>
      <c r="BW149"/>
      <c r="BX149"/>
      <c r="BY149"/>
      <c r="BZ149"/>
      <c r="CA149"/>
      <c r="CB149"/>
      <c r="CC149"/>
      <c r="CD149"/>
      <c r="CE149"/>
      <c r="CF149"/>
      <c r="CG149"/>
      <c r="CH149"/>
      <c r="CI149"/>
      <c r="CJ149"/>
      <c r="CK149"/>
      <c r="CL149"/>
      <c r="CM149"/>
      <c r="CN149"/>
      <c r="CO149"/>
      <c r="CP149"/>
      <c r="CQ149"/>
      <c r="CR149"/>
      <c r="CS149"/>
      <c r="CT149"/>
      <c r="CU149"/>
      <c r="CV149"/>
      <c r="CW149"/>
      <c r="CX149"/>
      <c r="CY149"/>
      <c r="CZ149"/>
      <c r="DA149"/>
      <c r="DB149"/>
      <c r="DC149"/>
      <c r="DD149"/>
      <c r="DE149"/>
      <c r="DF149"/>
      <c r="DG149"/>
      <c r="DH149"/>
      <c r="DI149"/>
      <c r="DJ149"/>
      <c r="DK149"/>
      <c r="DL149"/>
      <c r="DM149"/>
      <c r="DN149"/>
      <c r="DO149"/>
      <c r="DP149"/>
      <c r="DQ149"/>
      <c r="DR149"/>
      <c r="DS149"/>
      <c r="DT149"/>
      <c r="DU149"/>
      <c r="DV149"/>
      <c r="DW149"/>
      <c r="DX149"/>
      <c r="DY149"/>
      <c r="DZ149"/>
      <c r="EA149"/>
      <c r="EB149"/>
      <c r="EC149"/>
      <c r="ED149"/>
      <c r="EE149"/>
      <c r="EF149"/>
      <c r="EG149"/>
      <c r="EH149"/>
      <c r="EI149"/>
      <c r="EJ149"/>
      <c r="EK149"/>
      <c r="EL149"/>
      <c r="EM149"/>
      <c r="EN149"/>
      <c r="EO149"/>
      <c r="EP149"/>
      <c r="EQ149"/>
      <c r="ER149"/>
      <c r="ES149"/>
      <c r="ET149"/>
      <c r="EU149"/>
      <c r="EV149"/>
      <c r="EW149"/>
      <c r="EX149"/>
      <c r="EY149"/>
      <c r="EZ149"/>
      <c r="FA149"/>
      <c r="FB149"/>
      <c r="FC149"/>
      <c r="FD149"/>
      <c r="FE149"/>
      <c r="FF149"/>
      <c r="FG149"/>
      <c r="FH149"/>
      <c r="FI149"/>
      <c r="FJ149"/>
      <c r="FK149"/>
      <c r="FL149"/>
      <c r="FM149"/>
      <c r="FN149"/>
      <c r="FO149"/>
      <c r="FP149"/>
      <c r="FQ149"/>
      <c r="FR149"/>
      <c r="FS149"/>
      <c r="FT149"/>
      <c r="FU149"/>
      <c r="FV149"/>
      <c r="FW149"/>
      <c r="FX149"/>
      <c r="FY149"/>
      <c r="FZ149"/>
      <c r="GA149"/>
      <c r="GB149"/>
      <c r="GC149"/>
      <c r="GD149"/>
      <c r="GE149"/>
      <c r="GF149"/>
      <c r="GG149"/>
      <c r="GH149"/>
      <c r="GI149"/>
      <c r="GJ149"/>
      <c r="GK149"/>
      <c r="GL149"/>
      <c r="GM149"/>
      <c r="GN149"/>
      <c r="GO149"/>
      <c r="GP149"/>
      <c r="GQ149"/>
      <c r="GR149"/>
      <c r="GS149"/>
      <c r="GT149"/>
      <c r="GU149"/>
      <c r="GV149"/>
      <c r="GW149"/>
      <c r="GX149"/>
      <c r="GY149"/>
      <c r="GZ149"/>
      <c r="HA149"/>
      <c r="HB149"/>
      <c r="HC149"/>
      <c r="HD149"/>
      <c r="HE149"/>
      <c r="HF149"/>
      <c r="HG149"/>
      <c r="HH149"/>
      <c r="HI149"/>
      <c r="HJ149"/>
      <c r="HK149"/>
      <c r="HL149"/>
      <c r="HM149"/>
      <c r="HN149"/>
      <c r="HO149"/>
      <c r="HP149"/>
      <c r="HQ149"/>
      <c r="HR149"/>
      <c r="HS149"/>
      <c r="HT149"/>
      <c r="HU149"/>
      <c r="HV149"/>
      <c r="HW149"/>
      <c r="HX149"/>
      <c r="HY149"/>
      <c r="HZ149"/>
      <c r="IA149"/>
      <c r="IB149"/>
      <c r="IC149"/>
      <c r="ID149"/>
      <c r="IE149"/>
      <c r="IF149"/>
      <c r="IG149"/>
      <c r="IH149"/>
      <c r="II149"/>
      <c r="IJ149"/>
      <c r="IK149"/>
      <c r="IL149"/>
      <c r="IM149"/>
      <c r="IN149"/>
      <c r="IO149"/>
      <c r="IP149"/>
      <c r="IQ149"/>
      <c r="IR149"/>
      <c r="IS149"/>
      <c r="IT149"/>
      <c r="IU149"/>
      <c r="IV149"/>
    </row>
    <row r="150" spans="1:256" ht="165" x14ac:dyDescent="0.15">
      <c r="A150" s="12" t="s">
        <v>217</v>
      </c>
      <c r="B150" s="23" t="str">
        <f>VLOOKUP(A150,Questions!$B$3:$C$256,2,FALSE)</f>
        <v>In the event of imminent bankruptcy, closing of business, or retirement of service, will you provide 90 days for customers to get their data out of the system and migrate applications?</v>
      </c>
      <c r="C150" s="251" t="s">
        <v>16</v>
      </c>
      <c r="D150" s="256" t="s">
        <v>3207</v>
      </c>
      <c r="E150" s="185" t="str">
        <f>IF((C150=""),VLOOKUP(A150,Questions!B:G,4,FALSE),IF(C150="Yes",VLOOKUP(A150,Questions!B:G,6,FALSE),IF(C150="No",VLOOKUP(A150,Questions!B:G,5,FALSE),"N/A")))</f>
        <v>State how the institution will be notified of imminent termination</v>
      </c>
      <c r="F150" s="189" t="str">
        <f>VLOOKUP(A150,'Analyst Report'!$A$38:$E$287,5,FALSE)</f>
        <v xml:space="preserve"> </v>
      </c>
      <c r="G150"/>
      <c r="H150"/>
      <c r="I150"/>
      <c r="J150"/>
      <c r="K150"/>
      <c r="L150"/>
      <c r="M150"/>
      <c r="N150"/>
      <c r="O150"/>
      <c r="P150"/>
      <c r="Q150"/>
      <c r="R150"/>
      <c r="S150"/>
      <c r="T150"/>
      <c r="U150"/>
      <c r="V150"/>
      <c r="W150"/>
      <c r="X150"/>
      <c r="Y150"/>
      <c r="Z150"/>
      <c r="AA150"/>
      <c r="AB150"/>
      <c r="AC150"/>
      <c r="AD150"/>
      <c r="AE150"/>
      <c r="AF150"/>
      <c r="AG150"/>
      <c r="AH150"/>
      <c r="AI150"/>
      <c r="AJ150"/>
      <c r="AK150"/>
      <c r="AL150"/>
      <c r="AM150"/>
      <c r="AN150"/>
      <c r="AO150"/>
      <c r="AP150"/>
      <c r="AQ150"/>
      <c r="AR150"/>
      <c r="AS150"/>
      <c r="AT150"/>
      <c r="AU150"/>
      <c r="AV150"/>
      <c r="AW150"/>
      <c r="AX150"/>
      <c r="AY150"/>
      <c r="AZ150"/>
      <c r="BA150"/>
      <c r="BB150"/>
      <c r="BC150"/>
      <c r="BD150"/>
      <c r="BE150"/>
      <c r="BF150"/>
      <c r="BG150"/>
      <c r="BH150"/>
      <c r="BI150"/>
      <c r="BJ150"/>
      <c r="BK150"/>
      <c r="BL150"/>
      <c r="BM150"/>
      <c r="BN150"/>
      <c r="BO150"/>
      <c r="BP150"/>
      <c r="BQ150"/>
      <c r="BR150"/>
      <c r="BS150"/>
      <c r="BT150"/>
      <c r="BU150"/>
      <c r="BV150"/>
      <c r="BW150"/>
      <c r="BX150"/>
      <c r="BY150"/>
      <c r="BZ150"/>
      <c r="CA150"/>
      <c r="CB150"/>
      <c r="CC150"/>
      <c r="CD150"/>
      <c r="CE150"/>
      <c r="CF150"/>
      <c r="CG150"/>
      <c r="CH150"/>
      <c r="CI150"/>
      <c r="CJ150"/>
      <c r="CK150"/>
      <c r="CL150"/>
      <c r="CM150"/>
      <c r="CN150"/>
      <c r="CO150"/>
      <c r="CP150"/>
      <c r="CQ150"/>
      <c r="CR150"/>
      <c r="CS150"/>
      <c r="CT150"/>
      <c r="CU150"/>
      <c r="CV150"/>
      <c r="CW150"/>
      <c r="CX150"/>
      <c r="CY150"/>
      <c r="CZ150"/>
      <c r="DA150"/>
      <c r="DB150"/>
      <c r="DC150"/>
      <c r="DD150"/>
      <c r="DE150"/>
      <c r="DF150"/>
      <c r="DG150"/>
      <c r="DH150"/>
      <c r="DI150"/>
      <c r="DJ150"/>
      <c r="DK150"/>
      <c r="DL150"/>
      <c r="DM150"/>
      <c r="DN150"/>
      <c r="DO150"/>
      <c r="DP150"/>
      <c r="DQ150"/>
      <c r="DR150"/>
      <c r="DS150"/>
      <c r="DT150"/>
      <c r="DU150"/>
      <c r="DV150"/>
      <c r="DW150"/>
      <c r="DX150"/>
      <c r="DY150"/>
      <c r="DZ150"/>
      <c r="EA150"/>
      <c r="EB150"/>
      <c r="EC150"/>
      <c r="ED150"/>
      <c r="EE150"/>
      <c r="EF150"/>
      <c r="EG150"/>
      <c r="EH150"/>
      <c r="EI150"/>
      <c r="EJ150"/>
      <c r="EK150"/>
      <c r="EL150"/>
      <c r="EM150"/>
      <c r="EN150"/>
      <c r="EO150"/>
      <c r="EP150"/>
      <c r="EQ150"/>
      <c r="ER150"/>
      <c r="ES150"/>
      <c r="ET150"/>
      <c r="EU150"/>
      <c r="EV150"/>
      <c r="EW150"/>
      <c r="EX150"/>
      <c r="EY150"/>
      <c r="EZ150"/>
      <c r="FA150"/>
      <c r="FB150"/>
      <c r="FC150"/>
      <c r="FD150"/>
      <c r="FE150"/>
      <c r="FF150"/>
      <c r="FG150"/>
      <c r="FH150"/>
      <c r="FI150"/>
      <c r="FJ150"/>
      <c r="FK150"/>
      <c r="FL150"/>
      <c r="FM150"/>
      <c r="FN150"/>
      <c r="FO150"/>
      <c r="FP150"/>
      <c r="FQ150"/>
      <c r="FR150"/>
      <c r="FS150"/>
      <c r="FT150"/>
      <c r="FU150"/>
      <c r="FV150"/>
      <c r="FW150"/>
      <c r="FX150"/>
      <c r="FY150"/>
      <c r="FZ150"/>
      <c r="GA150"/>
      <c r="GB150"/>
      <c r="GC150"/>
      <c r="GD150"/>
      <c r="GE150"/>
      <c r="GF150"/>
      <c r="GG150"/>
      <c r="GH150"/>
      <c r="GI150"/>
      <c r="GJ150"/>
      <c r="GK150"/>
      <c r="GL150"/>
      <c r="GM150"/>
      <c r="GN150"/>
      <c r="GO150"/>
      <c r="GP150"/>
      <c r="GQ150"/>
      <c r="GR150"/>
      <c r="GS150"/>
      <c r="GT150"/>
      <c r="GU150"/>
      <c r="GV150"/>
      <c r="GW150"/>
      <c r="GX150"/>
      <c r="GY150"/>
      <c r="GZ150"/>
      <c r="HA150"/>
      <c r="HB150"/>
      <c r="HC150"/>
      <c r="HD150"/>
      <c r="HE150"/>
      <c r="HF150"/>
      <c r="HG150"/>
      <c r="HH150"/>
      <c r="HI150"/>
      <c r="HJ150"/>
      <c r="HK150"/>
      <c r="HL150"/>
      <c r="HM150"/>
      <c r="HN150"/>
      <c r="HO150"/>
      <c r="HP150"/>
      <c r="HQ150"/>
      <c r="HR150"/>
      <c r="HS150"/>
      <c r="HT150"/>
      <c r="HU150"/>
      <c r="HV150"/>
      <c r="HW150"/>
      <c r="HX150"/>
      <c r="HY150"/>
      <c r="HZ150"/>
      <c r="IA150"/>
      <c r="IB150"/>
      <c r="IC150"/>
      <c r="ID150"/>
      <c r="IE150"/>
      <c r="IF150"/>
      <c r="IG150"/>
      <c r="IH150"/>
      <c r="II150"/>
      <c r="IJ150"/>
      <c r="IK150"/>
      <c r="IL150"/>
      <c r="IM150"/>
      <c r="IN150"/>
      <c r="IO150"/>
      <c r="IP150"/>
      <c r="IQ150"/>
      <c r="IR150"/>
      <c r="IS150"/>
      <c r="IT150"/>
      <c r="IU150"/>
      <c r="IV150"/>
    </row>
    <row r="151" spans="1:256" ht="120" x14ac:dyDescent="0.15">
      <c r="A151" s="12" t="s">
        <v>218</v>
      </c>
      <c r="B151" s="23" t="str">
        <f>VLOOKUP(A151,Questions!$B$3:$C$256,2,FALSE)</f>
        <v>Are involatile backup copies made according to pre-defined schedules and securely stored and protected?</v>
      </c>
      <c r="C151" s="251" t="s">
        <v>16</v>
      </c>
      <c r="D151" s="256" t="s">
        <v>3208</v>
      </c>
      <c r="E151" s="185" t="str">
        <f>IF((C151=""),VLOOKUP(A151,Questions!B:G,4,FALSE),IF(C151="Yes",VLOOKUP(A151,Questions!B:G,6,FALSE),IF(C151="No",VLOOKUP(A151,Questions!B:G,5,FALSE),"N/A")))</f>
        <v>If your strategy uses different processes for services and data, ensure that all strategies are clearly stated and supported.</v>
      </c>
      <c r="F151" s="189" t="str">
        <f>VLOOKUP(A151,'Analyst Report'!$A$38:$E$287,5,FALSE)</f>
        <v xml:space="preserve"> </v>
      </c>
      <c r="G151"/>
      <c r="H151"/>
      <c r="I151"/>
      <c r="J151"/>
      <c r="K151"/>
      <c r="L151"/>
      <c r="M151"/>
      <c r="N151"/>
      <c r="O151"/>
      <c r="P151"/>
      <c r="Q151"/>
      <c r="R151"/>
      <c r="S151"/>
      <c r="T151"/>
      <c r="U151"/>
      <c r="V151"/>
      <c r="W151"/>
      <c r="X151"/>
      <c r="Y151"/>
      <c r="Z151"/>
      <c r="AA151"/>
      <c r="AB151"/>
      <c r="AC151"/>
      <c r="AD151"/>
      <c r="AE151"/>
      <c r="AF151"/>
      <c r="AG151"/>
      <c r="AH151"/>
      <c r="AI151"/>
      <c r="AJ151"/>
      <c r="AK151"/>
      <c r="AL151"/>
      <c r="AM151"/>
      <c r="AN151"/>
      <c r="AO151"/>
      <c r="AP151"/>
      <c r="AQ151"/>
      <c r="AR151"/>
      <c r="AS151"/>
      <c r="AT151"/>
      <c r="AU151"/>
      <c r="AV151"/>
      <c r="AW151"/>
      <c r="AX151"/>
      <c r="AY151"/>
      <c r="AZ151"/>
      <c r="BA151"/>
      <c r="BB151"/>
      <c r="BC151"/>
      <c r="BD151"/>
      <c r="BE151"/>
      <c r="BF151"/>
      <c r="BG151"/>
      <c r="BH151"/>
      <c r="BI151"/>
      <c r="BJ151"/>
      <c r="BK151"/>
      <c r="BL151"/>
      <c r="BM151"/>
      <c r="BN151"/>
      <c r="BO151"/>
      <c r="BP151"/>
      <c r="BQ151"/>
      <c r="BR151"/>
      <c r="BS151"/>
      <c r="BT151"/>
      <c r="BU151"/>
      <c r="BV151"/>
      <c r="BW151"/>
      <c r="BX151"/>
      <c r="BY151"/>
      <c r="BZ151"/>
      <c r="CA151"/>
      <c r="CB151"/>
      <c r="CC151"/>
      <c r="CD151"/>
      <c r="CE151"/>
      <c r="CF151"/>
      <c r="CG151"/>
      <c r="CH151"/>
      <c r="CI151"/>
      <c r="CJ151"/>
      <c r="CK151"/>
      <c r="CL151"/>
      <c r="CM151"/>
      <c r="CN151"/>
      <c r="CO151"/>
      <c r="CP151"/>
      <c r="CQ151"/>
      <c r="CR151"/>
      <c r="CS151"/>
      <c r="CT151"/>
      <c r="CU151"/>
      <c r="CV151"/>
      <c r="CW151"/>
      <c r="CX151"/>
      <c r="CY151"/>
      <c r="CZ151"/>
      <c r="DA151"/>
      <c r="DB151"/>
      <c r="DC151"/>
      <c r="DD151"/>
      <c r="DE151"/>
      <c r="DF151"/>
      <c r="DG151"/>
      <c r="DH151"/>
      <c r="DI151"/>
      <c r="DJ151"/>
      <c r="DK151"/>
      <c r="DL151"/>
      <c r="DM151"/>
      <c r="DN151"/>
      <c r="DO151"/>
      <c r="DP151"/>
      <c r="DQ151"/>
      <c r="DR151"/>
      <c r="DS151"/>
      <c r="DT151"/>
      <c r="DU151"/>
      <c r="DV151"/>
      <c r="DW151"/>
      <c r="DX151"/>
      <c r="DY151"/>
      <c r="DZ151"/>
      <c r="EA151"/>
      <c r="EB151"/>
      <c r="EC151"/>
      <c r="ED151"/>
      <c r="EE151"/>
      <c r="EF151"/>
      <c r="EG151"/>
      <c r="EH151"/>
      <c r="EI151"/>
      <c r="EJ151"/>
      <c r="EK151"/>
      <c r="EL151"/>
      <c r="EM151"/>
      <c r="EN151"/>
      <c r="EO151"/>
      <c r="EP151"/>
      <c r="EQ151"/>
      <c r="ER151"/>
      <c r="ES151"/>
      <c r="ET151"/>
      <c r="EU151"/>
      <c r="EV151"/>
      <c r="EW151"/>
      <c r="EX151"/>
      <c r="EY151"/>
      <c r="EZ151"/>
      <c r="FA151"/>
      <c r="FB151"/>
      <c r="FC151"/>
      <c r="FD151"/>
      <c r="FE151"/>
      <c r="FF151"/>
      <c r="FG151"/>
      <c r="FH151"/>
      <c r="FI151"/>
      <c r="FJ151"/>
      <c r="FK151"/>
      <c r="FL151"/>
      <c r="FM151"/>
      <c r="FN151"/>
      <c r="FO151"/>
      <c r="FP151"/>
      <c r="FQ151"/>
      <c r="FR151"/>
      <c r="FS151"/>
      <c r="FT151"/>
      <c r="FU151"/>
      <c r="FV151"/>
      <c r="FW151"/>
      <c r="FX151"/>
      <c r="FY151"/>
      <c r="FZ151"/>
      <c r="GA151"/>
      <c r="GB151"/>
      <c r="GC151"/>
      <c r="GD151"/>
      <c r="GE151"/>
      <c r="GF151"/>
      <c r="GG151"/>
      <c r="GH151"/>
      <c r="GI151"/>
      <c r="GJ151"/>
      <c r="GK151"/>
      <c r="GL151"/>
      <c r="GM151"/>
      <c r="GN151"/>
      <c r="GO151"/>
      <c r="GP151"/>
      <c r="GQ151"/>
      <c r="GR151"/>
      <c r="GS151"/>
      <c r="GT151"/>
      <c r="GU151"/>
      <c r="GV151"/>
      <c r="GW151"/>
      <c r="GX151"/>
      <c r="GY151"/>
      <c r="GZ151"/>
      <c r="HA151"/>
      <c r="HB151"/>
      <c r="HC151"/>
      <c r="HD151"/>
      <c r="HE151"/>
      <c r="HF151"/>
      <c r="HG151"/>
      <c r="HH151"/>
      <c r="HI151"/>
      <c r="HJ151"/>
      <c r="HK151"/>
      <c r="HL151"/>
      <c r="HM151"/>
      <c r="HN151"/>
      <c r="HO151"/>
      <c r="HP151"/>
      <c r="HQ151"/>
      <c r="HR151"/>
      <c r="HS151"/>
      <c r="HT151"/>
      <c r="HU151"/>
      <c r="HV151"/>
      <c r="HW151"/>
      <c r="HX151"/>
      <c r="HY151"/>
      <c r="HZ151"/>
      <c r="IA151"/>
      <c r="IB151"/>
      <c r="IC151"/>
      <c r="ID151"/>
      <c r="IE151"/>
      <c r="IF151"/>
      <c r="IG151"/>
      <c r="IH151"/>
      <c r="II151"/>
      <c r="IJ151"/>
      <c r="IK151"/>
      <c r="IL151"/>
      <c r="IM151"/>
      <c r="IN151"/>
      <c r="IO151"/>
      <c r="IP151"/>
      <c r="IQ151"/>
      <c r="IR151"/>
      <c r="IS151"/>
      <c r="IT151"/>
      <c r="IU151"/>
      <c r="IV151"/>
    </row>
    <row r="152" spans="1:256" ht="210" x14ac:dyDescent="0.15">
      <c r="A152" s="12" t="s">
        <v>219</v>
      </c>
      <c r="B152" s="23" t="str">
        <f>VLOOKUP(A152,Questions!$B$3:$C$256,2,FALSE)</f>
        <v>Do current backups include all operating system software, utilities, security software, application software, and data files necessary for recovery?</v>
      </c>
      <c r="C152" s="251" t="s">
        <v>16</v>
      </c>
      <c r="D152" s="256" t="s">
        <v>3209</v>
      </c>
      <c r="E152" s="185" t="str">
        <f>IF((C152=""),VLOOKUP(A152,Questions!B:G,4,FALSE),IF(C152="Yes",VLOOKUP(A152,Questions!B:G,6,FALSE),IF(C152="No",VLOOKUP(A152,Questions!B:G,5,FALSE),"N/A")))</f>
        <v>Decribe your overall strategy to accomplish these elements.</v>
      </c>
      <c r="F152" s="189" t="str">
        <f>VLOOKUP(A152,'Analyst Report'!$A$38:$E$287,5,FALSE)</f>
        <v xml:space="preserve"> </v>
      </c>
      <c r="G152"/>
      <c r="H152"/>
      <c r="I152"/>
      <c r="J152"/>
      <c r="K152"/>
      <c r="L152"/>
      <c r="M152"/>
      <c r="N152"/>
      <c r="O152"/>
      <c r="P152"/>
      <c r="Q152"/>
      <c r="R152"/>
      <c r="S152"/>
      <c r="T152"/>
      <c r="U152"/>
      <c r="V152"/>
      <c r="W152"/>
      <c r="X152"/>
      <c r="Y152"/>
      <c r="Z152"/>
      <c r="AA152"/>
      <c r="AB152"/>
      <c r="AC152"/>
      <c r="AD152"/>
      <c r="AE152"/>
      <c r="AF152"/>
      <c r="AG152"/>
      <c r="AH152"/>
      <c r="AI152"/>
      <c r="AJ152"/>
      <c r="AK152"/>
      <c r="AL152"/>
      <c r="AM152"/>
      <c r="AN152"/>
      <c r="AO152"/>
      <c r="AP152"/>
      <c r="AQ152"/>
      <c r="AR152"/>
      <c r="AS152"/>
      <c r="AT152"/>
      <c r="AU152"/>
      <c r="AV152"/>
      <c r="AW152"/>
      <c r="AX152"/>
      <c r="AY152"/>
      <c r="AZ152"/>
      <c r="BA152"/>
      <c r="BB152"/>
      <c r="BC152"/>
      <c r="BD152"/>
      <c r="BE152"/>
      <c r="BF152"/>
      <c r="BG152"/>
      <c r="BH152"/>
      <c r="BI152"/>
      <c r="BJ152"/>
      <c r="BK152"/>
      <c r="BL152"/>
      <c r="BM152"/>
      <c r="BN152"/>
      <c r="BO152"/>
      <c r="BP152"/>
      <c r="BQ152"/>
      <c r="BR152"/>
      <c r="BS152"/>
      <c r="BT152"/>
      <c r="BU152"/>
      <c r="BV152"/>
      <c r="BW152"/>
      <c r="BX152"/>
      <c r="BY152"/>
      <c r="BZ152"/>
      <c r="CA152"/>
      <c r="CB152"/>
      <c r="CC152"/>
      <c r="CD152"/>
      <c r="CE152"/>
      <c r="CF152"/>
      <c r="CG152"/>
      <c r="CH152"/>
      <c r="CI152"/>
      <c r="CJ152"/>
      <c r="CK152"/>
      <c r="CL152"/>
      <c r="CM152"/>
      <c r="CN152"/>
      <c r="CO152"/>
      <c r="CP152"/>
      <c r="CQ152"/>
      <c r="CR152"/>
      <c r="CS152"/>
      <c r="CT152"/>
      <c r="CU152"/>
      <c r="CV152"/>
      <c r="CW152"/>
      <c r="CX152"/>
      <c r="CY152"/>
      <c r="CZ152"/>
      <c r="DA152"/>
      <c r="DB152"/>
      <c r="DC152"/>
      <c r="DD152"/>
      <c r="DE152"/>
      <c r="DF152"/>
      <c r="DG152"/>
      <c r="DH152"/>
      <c r="DI152"/>
      <c r="DJ152"/>
      <c r="DK152"/>
      <c r="DL152"/>
      <c r="DM152"/>
      <c r="DN152"/>
      <c r="DO152"/>
      <c r="DP152"/>
      <c r="DQ152"/>
      <c r="DR152"/>
      <c r="DS152"/>
      <c r="DT152"/>
      <c r="DU152"/>
      <c r="DV152"/>
      <c r="DW152"/>
      <c r="DX152"/>
      <c r="DY152"/>
      <c r="DZ152"/>
      <c r="EA152"/>
      <c r="EB152"/>
      <c r="EC152"/>
      <c r="ED152"/>
      <c r="EE152"/>
      <c r="EF152"/>
      <c r="EG152"/>
      <c r="EH152"/>
      <c r="EI152"/>
      <c r="EJ152"/>
      <c r="EK152"/>
      <c r="EL152"/>
      <c r="EM152"/>
      <c r="EN152"/>
      <c r="EO152"/>
      <c r="EP152"/>
      <c r="EQ152"/>
      <c r="ER152"/>
      <c r="ES152"/>
      <c r="ET152"/>
      <c r="EU152"/>
      <c r="EV152"/>
      <c r="EW152"/>
      <c r="EX152"/>
      <c r="EY152"/>
      <c r="EZ152"/>
      <c r="FA152"/>
      <c r="FB152"/>
      <c r="FC152"/>
      <c r="FD152"/>
      <c r="FE152"/>
      <c r="FF152"/>
      <c r="FG152"/>
      <c r="FH152"/>
      <c r="FI152"/>
      <c r="FJ152"/>
      <c r="FK152"/>
      <c r="FL152"/>
      <c r="FM152"/>
      <c r="FN152"/>
      <c r="FO152"/>
      <c r="FP152"/>
      <c r="FQ152"/>
      <c r="FR152"/>
      <c r="FS152"/>
      <c r="FT152"/>
      <c r="FU152"/>
      <c r="FV152"/>
      <c r="FW152"/>
      <c r="FX152"/>
      <c r="FY152"/>
      <c r="FZ152"/>
      <c r="GA152"/>
      <c r="GB152"/>
      <c r="GC152"/>
      <c r="GD152"/>
      <c r="GE152"/>
      <c r="GF152"/>
      <c r="GG152"/>
      <c r="GH152"/>
      <c r="GI152"/>
      <c r="GJ152"/>
      <c r="GK152"/>
      <c r="GL152"/>
      <c r="GM152"/>
      <c r="GN152"/>
      <c r="GO152"/>
      <c r="GP152"/>
      <c r="GQ152"/>
      <c r="GR152"/>
      <c r="GS152"/>
      <c r="GT152"/>
      <c r="GU152"/>
      <c r="GV152"/>
      <c r="GW152"/>
      <c r="GX152"/>
      <c r="GY152"/>
      <c r="GZ152"/>
      <c r="HA152"/>
      <c r="HB152"/>
      <c r="HC152"/>
      <c r="HD152"/>
      <c r="HE152"/>
      <c r="HF152"/>
      <c r="HG152"/>
      <c r="HH152"/>
      <c r="HI152"/>
      <c r="HJ152"/>
      <c r="HK152"/>
      <c r="HL152"/>
      <c r="HM152"/>
      <c r="HN152"/>
      <c r="HO152"/>
      <c r="HP152"/>
      <c r="HQ152"/>
      <c r="HR152"/>
      <c r="HS152"/>
      <c r="HT152"/>
      <c r="HU152"/>
      <c r="HV152"/>
      <c r="HW152"/>
      <c r="HX152"/>
      <c r="HY152"/>
      <c r="HZ152"/>
      <c r="IA152"/>
      <c r="IB152"/>
      <c r="IC152"/>
      <c r="ID152"/>
      <c r="IE152"/>
      <c r="IF152"/>
      <c r="IG152"/>
      <c r="IH152"/>
      <c r="II152"/>
      <c r="IJ152"/>
      <c r="IK152"/>
      <c r="IL152"/>
      <c r="IM152"/>
      <c r="IN152"/>
      <c r="IO152"/>
      <c r="IP152"/>
      <c r="IQ152"/>
      <c r="IR152"/>
      <c r="IS152"/>
      <c r="IT152"/>
      <c r="IU152"/>
      <c r="IV152"/>
    </row>
    <row r="153" spans="1:256" ht="48" customHeight="1" x14ac:dyDescent="0.15">
      <c r="A153" s="12" t="s">
        <v>220</v>
      </c>
      <c r="B153" s="23" t="str">
        <f>VLOOKUP(A153,Questions!$B$3:$C$256,2,FALSE)</f>
        <v>Are you performing off site backups? (i.e. digitally moved off site)</v>
      </c>
      <c r="C153" s="251" t="s">
        <v>16</v>
      </c>
      <c r="D153" s="256" t="s">
        <v>3210</v>
      </c>
      <c r="E153" s="185" t="str">
        <f>IF((C153=""),VLOOKUP(A153,Questions!B:G,4,FALSE),IF(C153="Yes",VLOOKUP(A153,Questions!B:G,6,FALSE),IF(C153="No",VLOOKUP(A153,Questions!B:G,5,FALSE),"N/A")))</f>
        <v>Summarize your off site backup strategy.</v>
      </c>
      <c r="F153" s="189" t="str">
        <f>VLOOKUP(A153,'Analyst Report'!$A$38:$E$287,5,FALSE)</f>
        <v xml:space="preserve"> </v>
      </c>
      <c r="G153"/>
      <c r="H153"/>
      <c r="I153"/>
      <c r="J153"/>
      <c r="K153"/>
      <c r="L153"/>
      <c r="M153"/>
      <c r="N153"/>
      <c r="O153"/>
      <c r="P153"/>
      <c r="Q153"/>
      <c r="R153"/>
      <c r="S153"/>
      <c r="T153"/>
      <c r="U153"/>
      <c r="V153"/>
      <c r="W153"/>
      <c r="X153"/>
      <c r="Y153"/>
      <c r="Z153"/>
      <c r="AA153"/>
      <c r="AB153"/>
      <c r="AC153"/>
      <c r="AD153"/>
      <c r="AE153"/>
      <c r="AF153"/>
      <c r="AG153"/>
      <c r="AH153"/>
      <c r="AI153"/>
      <c r="AJ153"/>
      <c r="AK153"/>
      <c r="AL153"/>
      <c r="AM153"/>
      <c r="AN153"/>
      <c r="AO153"/>
      <c r="AP153"/>
      <c r="AQ153"/>
      <c r="AR153"/>
      <c r="AS153"/>
      <c r="AT153"/>
      <c r="AU153"/>
      <c r="AV153"/>
      <c r="AW153"/>
      <c r="AX153"/>
      <c r="AY153"/>
      <c r="AZ153"/>
      <c r="BA153"/>
      <c r="BB153"/>
      <c r="BC153"/>
      <c r="BD153"/>
      <c r="BE153"/>
      <c r="BF153"/>
      <c r="BG153"/>
      <c r="BH153"/>
      <c r="BI153"/>
      <c r="BJ153"/>
      <c r="BK153"/>
      <c r="BL153"/>
      <c r="BM153"/>
      <c r="BN153"/>
      <c r="BO153"/>
      <c r="BP153"/>
      <c r="BQ153"/>
      <c r="BR153"/>
      <c r="BS153"/>
      <c r="BT153"/>
      <c r="BU153"/>
      <c r="BV153"/>
      <c r="BW153"/>
      <c r="BX153"/>
      <c r="BY153"/>
      <c r="BZ153"/>
      <c r="CA153"/>
      <c r="CB153"/>
      <c r="CC153"/>
      <c r="CD153"/>
      <c r="CE153"/>
      <c r="CF153"/>
      <c r="CG153"/>
      <c r="CH153"/>
      <c r="CI153"/>
      <c r="CJ153"/>
      <c r="CK153"/>
      <c r="CL153"/>
      <c r="CM153"/>
      <c r="CN153"/>
      <c r="CO153"/>
      <c r="CP153"/>
      <c r="CQ153"/>
      <c r="CR153"/>
      <c r="CS153"/>
      <c r="CT153"/>
      <c r="CU153"/>
      <c r="CV153"/>
      <c r="CW153"/>
      <c r="CX153"/>
      <c r="CY153"/>
      <c r="CZ153"/>
      <c r="DA153"/>
      <c r="DB153"/>
      <c r="DC153"/>
      <c r="DD153"/>
      <c r="DE153"/>
      <c r="DF153"/>
      <c r="DG153"/>
      <c r="DH153"/>
      <c r="DI153"/>
      <c r="DJ153"/>
      <c r="DK153"/>
      <c r="DL153"/>
      <c r="DM153"/>
      <c r="DN153"/>
      <c r="DO153"/>
      <c r="DP153"/>
      <c r="DQ153"/>
      <c r="DR153"/>
      <c r="DS153"/>
      <c r="DT153"/>
      <c r="DU153"/>
      <c r="DV153"/>
      <c r="DW153"/>
      <c r="DX153"/>
      <c r="DY153"/>
      <c r="DZ153"/>
      <c r="EA153"/>
      <c r="EB153"/>
      <c r="EC153"/>
      <c r="ED153"/>
      <c r="EE153"/>
      <c r="EF153"/>
      <c r="EG153"/>
      <c r="EH153"/>
      <c r="EI153"/>
      <c r="EJ153"/>
      <c r="EK153"/>
      <c r="EL153"/>
      <c r="EM153"/>
      <c r="EN153"/>
      <c r="EO153"/>
      <c r="EP153"/>
      <c r="EQ153"/>
      <c r="ER153"/>
      <c r="ES153"/>
      <c r="ET153"/>
      <c r="EU153"/>
      <c r="EV153"/>
      <c r="EW153"/>
      <c r="EX153"/>
      <c r="EY153"/>
      <c r="EZ153"/>
      <c r="FA153"/>
      <c r="FB153"/>
      <c r="FC153"/>
      <c r="FD153"/>
      <c r="FE153"/>
      <c r="FF153"/>
      <c r="FG153"/>
      <c r="FH153"/>
      <c r="FI153"/>
      <c r="FJ153"/>
      <c r="FK153"/>
      <c r="FL153"/>
      <c r="FM153"/>
      <c r="FN153"/>
      <c r="FO153"/>
      <c r="FP153"/>
      <c r="FQ153"/>
      <c r="FR153"/>
      <c r="FS153"/>
      <c r="FT153"/>
      <c r="FU153"/>
      <c r="FV153"/>
      <c r="FW153"/>
      <c r="FX153"/>
      <c r="FY153"/>
      <c r="FZ153"/>
      <c r="GA153"/>
      <c r="GB153"/>
      <c r="GC153"/>
      <c r="GD153"/>
      <c r="GE153"/>
      <c r="GF153"/>
      <c r="GG153"/>
      <c r="GH153"/>
      <c r="GI153"/>
      <c r="GJ153"/>
      <c r="GK153"/>
      <c r="GL153"/>
      <c r="GM153"/>
      <c r="GN153"/>
      <c r="GO153"/>
      <c r="GP153"/>
      <c r="GQ153"/>
      <c r="GR153"/>
      <c r="GS153"/>
      <c r="GT153"/>
      <c r="GU153"/>
      <c r="GV153"/>
      <c r="GW153"/>
      <c r="GX153"/>
      <c r="GY153"/>
      <c r="GZ153"/>
      <c r="HA153"/>
      <c r="HB153"/>
      <c r="HC153"/>
      <c r="HD153"/>
      <c r="HE153"/>
      <c r="HF153"/>
      <c r="HG153"/>
      <c r="HH153"/>
      <c r="HI153"/>
      <c r="HJ153"/>
      <c r="HK153"/>
      <c r="HL153"/>
      <c r="HM153"/>
      <c r="HN153"/>
      <c r="HO153"/>
      <c r="HP153"/>
      <c r="HQ153"/>
      <c r="HR153"/>
      <c r="HS153"/>
      <c r="HT153"/>
      <c r="HU153"/>
      <c r="HV153"/>
      <c r="HW153"/>
      <c r="HX153"/>
      <c r="HY153"/>
      <c r="HZ153"/>
      <c r="IA153"/>
      <c r="IB153"/>
      <c r="IC153"/>
      <c r="ID153"/>
      <c r="IE153"/>
      <c r="IF153"/>
      <c r="IG153"/>
      <c r="IH153"/>
      <c r="II153"/>
      <c r="IJ153"/>
      <c r="IK153"/>
      <c r="IL153"/>
      <c r="IM153"/>
      <c r="IN153"/>
      <c r="IO153"/>
      <c r="IP153"/>
      <c r="IQ153"/>
      <c r="IR153"/>
      <c r="IS153"/>
      <c r="IT153"/>
      <c r="IU153"/>
      <c r="IV153"/>
    </row>
    <row r="154" spans="1:256" ht="48" customHeight="1" x14ac:dyDescent="0.15">
      <c r="A154" s="12" t="s">
        <v>221</v>
      </c>
      <c r="B154" s="23" t="str">
        <f>VLOOKUP(A154,Questions!$B$3:$C$256,2,FALSE)</f>
        <v>Are physical backups taken off site? (i.e. physically moved off site)</v>
      </c>
      <c r="C154" s="251" t="s">
        <v>19</v>
      </c>
      <c r="D154" s="26"/>
      <c r="E154" s="185" t="str">
        <f>IF((C154=""),VLOOKUP(A154,Questions!B:G,4,FALSE),IF(C154="Yes",VLOOKUP(A154,Questions!B:G,6,FALSE),IF(C154="No",VLOOKUP(A154,Questions!B:G,5,FALSE),"N/A")))</f>
        <v>State any plans to implement off site physical backups in your environment.</v>
      </c>
      <c r="F154" s="189" t="str">
        <f>VLOOKUP(A154,'Analyst Report'!$A$38:$E$287,5,FALSE)</f>
        <v xml:space="preserve"> </v>
      </c>
      <c r="G154"/>
      <c r="H154"/>
      <c r="I154"/>
      <c r="J154"/>
      <c r="K154"/>
      <c r="L154"/>
      <c r="M154"/>
      <c r="N154"/>
      <c r="O154"/>
      <c r="P154"/>
      <c r="Q154"/>
      <c r="R154"/>
      <c r="S154"/>
      <c r="T154"/>
      <c r="U154"/>
      <c r="V154"/>
      <c r="W154"/>
      <c r="X154"/>
      <c r="Y154"/>
      <c r="Z154"/>
      <c r="AA154"/>
      <c r="AB154"/>
      <c r="AC154"/>
      <c r="AD154"/>
      <c r="AE154"/>
      <c r="AF154"/>
      <c r="AG154"/>
      <c r="AH154"/>
      <c r="AI154"/>
      <c r="AJ154"/>
      <c r="AK154"/>
      <c r="AL154"/>
      <c r="AM154"/>
      <c r="AN154"/>
      <c r="AO154"/>
      <c r="AP154"/>
      <c r="AQ154"/>
      <c r="AR154"/>
      <c r="AS154"/>
      <c r="AT154"/>
      <c r="AU154"/>
      <c r="AV154"/>
      <c r="AW154"/>
      <c r="AX154"/>
      <c r="AY154"/>
      <c r="AZ154"/>
      <c r="BA154"/>
      <c r="BB154"/>
      <c r="BC154"/>
      <c r="BD154"/>
      <c r="BE154"/>
      <c r="BF154"/>
      <c r="BG154"/>
      <c r="BH154"/>
      <c r="BI154"/>
      <c r="BJ154"/>
      <c r="BK154"/>
      <c r="BL154"/>
      <c r="BM154"/>
      <c r="BN154"/>
      <c r="BO154"/>
      <c r="BP154"/>
      <c r="BQ154"/>
      <c r="BR154"/>
      <c r="BS154"/>
      <c r="BT154"/>
      <c r="BU154"/>
      <c r="BV154"/>
      <c r="BW154"/>
      <c r="BX154"/>
      <c r="BY154"/>
      <c r="BZ154"/>
      <c r="CA154"/>
      <c r="CB154"/>
      <c r="CC154"/>
      <c r="CD154"/>
      <c r="CE154"/>
      <c r="CF154"/>
      <c r="CG154"/>
      <c r="CH154"/>
      <c r="CI154"/>
      <c r="CJ154"/>
      <c r="CK154"/>
      <c r="CL154"/>
      <c r="CM154"/>
      <c r="CN154"/>
      <c r="CO154"/>
      <c r="CP154"/>
      <c r="CQ154"/>
      <c r="CR154"/>
      <c r="CS154"/>
      <c r="CT154"/>
      <c r="CU154"/>
      <c r="CV154"/>
      <c r="CW154"/>
      <c r="CX154"/>
      <c r="CY154"/>
      <c r="CZ154"/>
      <c r="DA154"/>
      <c r="DB154"/>
      <c r="DC154"/>
      <c r="DD154"/>
      <c r="DE154"/>
      <c r="DF154"/>
      <c r="DG154"/>
      <c r="DH154"/>
      <c r="DI154"/>
      <c r="DJ154"/>
      <c r="DK154"/>
      <c r="DL154"/>
      <c r="DM154"/>
      <c r="DN154"/>
      <c r="DO154"/>
      <c r="DP154"/>
      <c r="DQ154"/>
      <c r="DR154"/>
      <c r="DS154"/>
      <c r="DT154"/>
      <c r="DU154"/>
      <c r="DV154"/>
      <c r="DW154"/>
      <c r="DX154"/>
      <c r="DY154"/>
      <c r="DZ154"/>
      <c r="EA154"/>
      <c r="EB154"/>
      <c r="EC154"/>
      <c r="ED154"/>
      <c r="EE154"/>
      <c r="EF154"/>
      <c r="EG154"/>
      <c r="EH154"/>
      <c r="EI154"/>
      <c r="EJ154"/>
      <c r="EK154"/>
      <c r="EL154"/>
      <c r="EM154"/>
      <c r="EN154"/>
      <c r="EO154"/>
      <c r="EP154"/>
      <c r="EQ154"/>
      <c r="ER154"/>
      <c r="ES154"/>
      <c r="ET154"/>
      <c r="EU154"/>
      <c r="EV154"/>
      <c r="EW154"/>
      <c r="EX154"/>
      <c r="EY154"/>
      <c r="EZ154"/>
      <c r="FA154"/>
      <c r="FB154"/>
      <c r="FC154"/>
      <c r="FD154"/>
      <c r="FE154"/>
      <c r="FF154"/>
      <c r="FG154"/>
      <c r="FH154"/>
      <c r="FI154"/>
      <c r="FJ154"/>
      <c r="FK154"/>
      <c r="FL154"/>
      <c r="FM154"/>
      <c r="FN154"/>
      <c r="FO154"/>
      <c r="FP154"/>
      <c r="FQ154"/>
      <c r="FR154"/>
      <c r="FS154"/>
      <c r="FT154"/>
      <c r="FU154"/>
      <c r="FV154"/>
      <c r="FW154"/>
      <c r="FX154"/>
      <c r="FY154"/>
      <c r="FZ154"/>
      <c r="GA154"/>
      <c r="GB154"/>
      <c r="GC154"/>
      <c r="GD154"/>
      <c r="GE154"/>
      <c r="GF154"/>
      <c r="GG154"/>
      <c r="GH154"/>
      <c r="GI154"/>
      <c r="GJ154"/>
      <c r="GK154"/>
      <c r="GL154"/>
      <c r="GM154"/>
      <c r="GN154"/>
      <c r="GO154"/>
      <c r="GP154"/>
      <c r="GQ154"/>
      <c r="GR154"/>
      <c r="GS154"/>
      <c r="GT154"/>
      <c r="GU154"/>
      <c r="GV154"/>
      <c r="GW154"/>
      <c r="GX154"/>
      <c r="GY154"/>
      <c r="GZ154"/>
      <c r="HA154"/>
      <c r="HB154"/>
      <c r="HC154"/>
      <c r="HD154"/>
      <c r="HE154"/>
      <c r="HF154"/>
      <c r="HG154"/>
      <c r="HH154"/>
      <c r="HI154"/>
      <c r="HJ154"/>
      <c r="HK154"/>
      <c r="HL154"/>
      <c r="HM154"/>
      <c r="HN154"/>
      <c r="HO154"/>
      <c r="HP154"/>
      <c r="HQ154"/>
      <c r="HR154"/>
      <c r="HS154"/>
      <c r="HT154"/>
      <c r="HU154"/>
      <c r="HV154"/>
      <c r="HW154"/>
      <c r="HX154"/>
      <c r="HY154"/>
      <c r="HZ154"/>
      <c r="IA154"/>
      <c r="IB154"/>
      <c r="IC154"/>
      <c r="ID154"/>
      <c r="IE154"/>
      <c r="IF154"/>
      <c r="IG154"/>
      <c r="IH154"/>
      <c r="II154"/>
      <c r="IJ154"/>
      <c r="IK154"/>
      <c r="IL154"/>
      <c r="IM154"/>
      <c r="IN154"/>
      <c r="IO154"/>
      <c r="IP154"/>
      <c r="IQ154"/>
      <c r="IR154"/>
      <c r="IS154"/>
      <c r="IT154"/>
      <c r="IU154"/>
      <c r="IV154"/>
    </row>
    <row r="155" spans="1:256" ht="48" customHeight="1" x14ac:dyDescent="0.15">
      <c r="A155" s="12" t="s">
        <v>222</v>
      </c>
      <c r="B155" s="23" t="str">
        <f>VLOOKUP(A155,Questions!$B$3:$C$256,2,FALSE)</f>
        <v>Do backups containing the institution's data ever leave the Institution's Data Zone either physically or via network routing?</v>
      </c>
      <c r="C155" s="251" t="s">
        <v>19</v>
      </c>
      <c r="D155" s="26"/>
      <c r="E155" s="185" t="str">
        <f>IF((C155=""),VLOOKUP(A155,Questions!B:G,4,FALSE),IF(C155="Yes",VLOOKUP(A155,Questions!B:G,6,FALSE),IF(C155="No",VLOOKUP(A155,Questions!B:G,5,FALSE),"N/A")))</f>
        <v xml:space="preserve"> </v>
      </c>
      <c r="F155" s="189" t="str">
        <f>VLOOKUP(A155,'Analyst Report'!$A$38:$E$287,5,FALSE)</f>
        <v xml:space="preserve"> </v>
      </c>
      <c r="G155"/>
      <c r="H155"/>
      <c r="I155"/>
      <c r="J155"/>
      <c r="K155"/>
      <c r="L155"/>
      <c r="M155"/>
      <c r="N155"/>
      <c r="O155"/>
      <c r="P155"/>
      <c r="Q155"/>
      <c r="R155"/>
      <c r="S155"/>
      <c r="T155"/>
      <c r="U155"/>
      <c r="V155"/>
      <c r="W155"/>
      <c r="X155"/>
      <c r="Y155"/>
      <c r="Z155"/>
      <c r="AA155"/>
      <c r="AB155"/>
      <c r="AC155"/>
      <c r="AD155"/>
      <c r="AE155"/>
      <c r="AF155"/>
      <c r="AG155"/>
      <c r="AH155"/>
      <c r="AI155"/>
      <c r="AJ155"/>
      <c r="AK155"/>
      <c r="AL155"/>
      <c r="AM155"/>
      <c r="AN155"/>
      <c r="AO155"/>
      <c r="AP155"/>
      <c r="AQ155"/>
      <c r="AR155"/>
      <c r="AS155"/>
      <c r="AT155"/>
      <c r="AU155"/>
      <c r="AV155"/>
      <c r="AW155"/>
      <c r="AX155"/>
      <c r="AY155"/>
      <c r="AZ155"/>
      <c r="BA155"/>
      <c r="BB155"/>
      <c r="BC155"/>
      <c r="BD155"/>
      <c r="BE155"/>
      <c r="BF155"/>
      <c r="BG155"/>
      <c r="BH155"/>
      <c r="BI155"/>
      <c r="BJ155"/>
      <c r="BK155"/>
      <c r="BL155"/>
      <c r="BM155"/>
      <c r="BN155"/>
      <c r="BO155"/>
      <c r="BP155"/>
      <c r="BQ155"/>
      <c r="BR155"/>
      <c r="BS155"/>
      <c r="BT155"/>
      <c r="BU155"/>
      <c r="BV155"/>
      <c r="BW155"/>
      <c r="BX155"/>
      <c r="BY155"/>
      <c r="BZ155"/>
      <c r="CA155"/>
      <c r="CB155"/>
      <c r="CC155"/>
      <c r="CD155"/>
      <c r="CE155"/>
      <c r="CF155"/>
      <c r="CG155"/>
      <c r="CH155"/>
      <c r="CI155"/>
      <c r="CJ155"/>
      <c r="CK155"/>
      <c r="CL155"/>
      <c r="CM155"/>
      <c r="CN155"/>
      <c r="CO155"/>
      <c r="CP155"/>
      <c r="CQ155"/>
      <c r="CR155"/>
      <c r="CS155"/>
      <c r="CT155"/>
      <c r="CU155"/>
      <c r="CV155"/>
      <c r="CW155"/>
      <c r="CX155"/>
      <c r="CY155"/>
      <c r="CZ155"/>
      <c r="DA155"/>
      <c r="DB155"/>
      <c r="DC155"/>
      <c r="DD155"/>
      <c r="DE155"/>
      <c r="DF155"/>
      <c r="DG155"/>
      <c r="DH155"/>
      <c r="DI155"/>
      <c r="DJ155"/>
      <c r="DK155"/>
      <c r="DL155"/>
      <c r="DM155"/>
      <c r="DN155"/>
      <c r="DO155"/>
      <c r="DP155"/>
      <c r="DQ155"/>
      <c r="DR155"/>
      <c r="DS155"/>
      <c r="DT155"/>
      <c r="DU155"/>
      <c r="DV155"/>
      <c r="DW155"/>
      <c r="DX155"/>
      <c r="DY155"/>
      <c r="DZ155"/>
      <c r="EA155"/>
      <c r="EB155"/>
      <c r="EC155"/>
      <c r="ED155"/>
      <c r="EE155"/>
      <c r="EF155"/>
      <c r="EG155"/>
      <c r="EH155"/>
      <c r="EI155"/>
      <c r="EJ155"/>
      <c r="EK155"/>
      <c r="EL155"/>
      <c r="EM155"/>
      <c r="EN155"/>
      <c r="EO155"/>
      <c r="EP155"/>
      <c r="EQ155"/>
      <c r="ER155"/>
      <c r="ES155"/>
      <c r="ET155"/>
      <c r="EU155"/>
      <c r="EV155"/>
      <c r="EW155"/>
      <c r="EX155"/>
      <c r="EY155"/>
      <c r="EZ155"/>
      <c r="FA155"/>
      <c r="FB155"/>
      <c r="FC155"/>
      <c r="FD155"/>
      <c r="FE155"/>
      <c r="FF155"/>
      <c r="FG155"/>
      <c r="FH155"/>
      <c r="FI155"/>
      <c r="FJ155"/>
      <c r="FK155"/>
      <c r="FL155"/>
      <c r="FM155"/>
      <c r="FN155"/>
      <c r="FO155"/>
      <c r="FP155"/>
      <c r="FQ155"/>
      <c r="FR155"/>
      <c r="FS155"/>
      <c r="FT155"/>
      <c r="FU155"/>
      <c r="FV155"/>
      <c r="FW155"/>
      <c r="FX155"/>
      <c r="FY155"/>
      <c r="FZ155"/>
      <c r="GA155"/>
      <c r="GB155"/>
      <c r="GC155"/>
      <c r="GD155"/>
      <c r="GE155"/>
      <c r="GF155"/>
      <c r="GG155"/>
      <c r="GH155"/>
      <c r="GI155"/>
      <c r="GJ155"/>
      <c r="GK155"/>
      <c r="GL155"/>
      <c r="GM155"/>
      <c r="GN155"/>
      <c r="GO155"/>
      <c r="GP155"/>
      <c r="GQ155"/>
      <c r="GR155"/>
      <c r="GS155"/>
      <c r="GT155"/>
      <c r="GU155"/>
      <c r="GV155"/>
      <c r="GW155"/>
      <c r="GX155"/>
      <c r="GY155"/>
      <c r="GZ155"/>
      <c r="HA155"/>
      <c r="HB155"/>
      <c r="HC155"/>
      <c r="HD155"/>
      <c r="HE155"/>
      <c r="HF155"/>
      <c r="HG155"/>
      <c r="HH155"/>
      <c r="HI155"/>
      <c r="HJ155"/>
      <c r="HK155"/>
      <c r="HL155"/>
      <c r="HM155"/>
      <c r="HN155"/>
      <c r="HO155"/>
      <c r="HP155"/>
      <c r="HQ155"/>
      <c r="HR155"/>
      <c r="HS155"/>
      <c r="HT155"/>
      <c r="HU155"/>
      <c r="HV155"/>
      <c r="HW155"/>
      <c r="HX155"/>
      <c r="HY155"/>
      <c r="HZ155"/>
      <c r="IA155"/>
      <c r="IB155"/>
      <c r="IC155"/>
      <c r="ID155"/>
      <c r="IE155"/>
      <c r="IF155"/>
      <c r="IG155"/>
      <c r="IH155"/>
      <c r="II155"/>
      <c r="IJ155"/>
      <c r="IK155"/>
      <c r="IL155"/>
      <c r="IM155"/>
      <c r="IN155"/>
      <c r="IO155"/>
      <c r="IP155"/>
      <c r="IQ155"/>
      <c r="IR155"/>
      <c r="IS155"/>
      <c r="IT155"/>
      <c r="IU155"/>
      <c r="IV155"/>
    </row>
    <row r="156" spans="1:256" ht="48" customHeight="1" x14ac:dyDescent="0.15">
      <c r="A156" s="12" t="s">
        <v>223</v>
      </c>
      <c r="B156" s="23" t="str">
        <f>VLOOKUP(A156,Questions!$B$3:$C$256,2,FALSE)</f>
        <v>Are data backups encrypted?</v>
      </c>
      <c r="C156" s="251" t="s">
        <v>16</v>
      </c>
      <c r="D156" s="256" t="s">
        <v>3211</v>
      </c>
      <c r="E156" s="185" t="str">
        <f>IF((C156=""),VLOOKUP(A156,Questions!B:G,4,FALSE),IF(C156="Yes",VLOOKUP(A156,Questions!B:G,6,FALSE),IF(C156="No",VLOOKUP(A156,Questions!B:G,5,FALSE),"N/A")))</f>
        <v>Summarize the encryption algorithm/strategy you are using to secure backups.</v>
      </c>
      <c r="F156" s="189" t="str">
        <f>VLOOKUP(A156,'Analyst Report'!$A$38:$E$287,5,FALSE)</f>
        <v xml:space="preserve"> </v>
      </c>
      <c r="G156"/>
      <c r="H156"/>
      <c r="I156"/>
      <c r="J156"/>
      <c r="K156"/>
      <c r="L156"/>
      <c r="M156"/>
      <c r="N156"/>
      <c r="O156"/>
      <c r="P156"/>
      <c r="Q156"/>
      <c r="R156"/>
      <c r="S156"/>
      <c r="T156"/>
      <c r="U156"/>
      <c r="V156"/>
      <c r="W156"/>
      <c r="X156"/>
      <c r="Y156"/>
      <c r="Z156"/>
      <c r="AA156"/>
      <c r="AB156"/>
      <c r="AC156"/>
      <c r="AD156"/>
      <c r="AE156"/>
      <c r="AF156"/>
      <c r="AG156"/>
      <c r="AH156"/>
      <c r="AI156"/>
      <c r="AJ156"/>
      <c r="AK156"/>
      <c r="AL156"/>
      <c r="AM156"/>
      <c r="AN156"/>
      <c r="AO156"/>
      <c r="AP156"/>
      <c r="AQ156"/>
      <c r="AR156"/>
      <c r="AS156"/>
      <c r="AT156"/>
      <c r="AU156"/>
      <c r="AV156"/>
      <c r="AW156"/>
      <c r="AX156"/>
      <c r="AY156"/>
      <c r="AZ156"/>
      <c r="BA156"/>
      <c r="BB156"/>
      <c r="BC156"/>
      <c r="BD156"/>
      <c r="BE156"/>
      <c r="BF156"/>
      <c r="BG156"/>
      <c r="BH156"/>
      <c r="BI156"/>
      <c r="BJ156"/>
      <c r="BK156"/>
      <c r="BL156"/>
      <c r="BM156"/>
      <c r="BN156"/>
      <c r="BO156"/>
      <c r="BP156"/>
      <c r="BQ156"/>
      <c r="BR156"/>
      <c r="BS156"/>
      <c r="BT156"/>
      <c r="BU156"/>
      <c r="BV156"/>
      <c r="BW156"/>
      <c r="BX156"/>
      <c r="BY156"/>
      <c r="BZ156"/>
      <c r="CA156"/>
      <c r="CB156"/>
      <c r="CC156"/>
      <c r="CD156"/>
      <c r="CE156"/>
      <c r="CF156"/>
      <c r="CG156"/>
      <c r="CH156"/>
      <c r="CI156"/>
      <c r="CJ156"/>
      <c r="CK156"/>
      <c r="CL156"/>
      <c r="CM156"/>
      <c r="CN156"/>
      <c r="CO156"/>
      <c r="CP156"/>
      <c r="CQ156"/>
      <c r="CR156"/>
      <c r="CS156"/>
      <c r="CT156"/>
      <c r="CU156"/>
      <c r="CV156"/>
      <c r="CW156"/>
      <c r="CX156"/>
      <c r="CY156"/>
      <c r="CZ156"/>
      <c r="DA156"/>
      <c r="DB156"/>
      <c r="DC156"/>
      <c r="DD156"/>
      <c r="DE156"/>
      <c r="DF156"/>
      <c r="DG156"/>
      <c r="DH156"/>
      <c r="DI156"/>
      <c r="DJ156"/>
      <c r="DK156"/>
      <c r="DL156"/>
      <c r="DM156"/>
      <c r="DN156"/>
      <c r="DO156"/>
      <c r="DP156"/>
      <c r="DQ156"/>
      <c r="DR156"/>
      <c r="DS156"/>
      <c r="DT156"/>
      <c r="DU156"/>
      <c r="DV156"/>
      <c r="DW156"/>
      <c r="DX156"/>
      <c r="DY156"/>
      <c r="DZ156"/>
      <c r="EA156"/>
      <c r="EB156"/>
      <c r="EC156"/>
      <c r="ED156"/>
      <c r="EE156"/>
      <c r="EF156"/>
      <c r="EG156"/>
      <c r="EH156"/>
      <c r="EI156"/>
      <c r="EJ156"/>
      <c r="EK156"/>
      <c r="EL156"/>
      <c r="EM156"/>
      <c r="EN156"/>
      <c r="EO156"/>
      <c r="EP156"/>
      <c r="EQ156"/>
      <c r="ER156"/>
      <c r="ES156"/>
      <c r="ET156"/>
      <c r="EU156"/>
      <c r="EV156"/>
      <c r="EW156"/>
      <c r="EX156"/>
      <c r="EY156"/>
      <c r="EZ156"/>
      <c r="FA156"/>
      <c r="FB156"/>
      <c r="FC156"/>
      <c r="FD156"/>
      <c r="FE156"/>
      <c r="FF156"/>
      <c r="FG156"/>
      <c r="FH156"/>
      <c r="FI156"/>
      <c r="FJ156"/>
      <c r="FK156"/>
      <c r="FL156"/>
      <c r="FM156"/>
      <c r="FN156"/>
      <c r="FO156"/>
      <c r="FP156"/>
      <c r="FQ156"/>
      <c r="FR156"/>
      <c r="FS156"/>
      <c r="FT156"/>
      <c r="FU156"/>
      <c r="FV156"/>
      <c r="FW156"/>
      <c r="FX156"/>
      <c r="FY156"/>
      <c r="FZ156"/>
      <c r="GA156"/>
      <c r="GB156"/>
      <c r="GC156"/>
      <c r="GD156"/>
      <c r="GE156"/>
      <c r="GF156"/>
      <c r="GG156"/>
      <c r="GH156"/>
      <c r="GI156"/>
      <c r="GJ156"/>
      <c r="GK156"/>
      <c r="GL156"/>
      <c r="GM156"/>
      <c r="GN156"/>
      <c r="GO156"/>
      <c r="GP156"/>
      <c r="GQ156"/>
      <c r="GR156"/>
      <c r="GS156"/>
      <c r="GT156"/>
      <c r="GU156"/>
      <c r="GV156"/>
      <c r="GW156"/>
      <c r="GX156"/>
      <c r="GY156"/>
      <c r="GZ156"/>
      <c r="HA156"/>
      <c r="HB156"/>
      <c r="HC156"/>
      <c r="HD156"/>
      <c r="HE156"/>
      <c r="HF156"/>
      <c r="HG156"/>
      <c r="HH156"/>
      <c r="HI156"/>
      <c r="HJ156"/>
      <c r="HK156"/>
      <c r="HL156"/>
      <c r="HM156"/>
      <c r="HN156"/>
      <c r="HO156"/>
      <c r="HP156"/>
      <c r="HQ156"/>
      <c r="HR156"/>
      <c r="HS156"/>
      <c r="HT156"/>
      <c r="HU156"/>
      <c r="HV156"/>
      <c r="HW156"/>
      <c r="HX156"/>
      <c r="HY156"/>
      <c r="HZ156"/>
      <c r="IA156"/>
      <c r="IB156"/>
      <c r="IC156"/>
      <c r="ID156"/>
      <c r="IE156"/>
      <c r="IF156"/>
      <c r="IG156"/>
      <c r="IH156"/>
      <c r="II156"/>
      <c r="IJ156"/>
      <c r="IK156"/>
      <c r="IL156"/>
      <c r="IM156"/>
      <c r="IN156"/>
      <c r="IO156"/>
      <c r="IP156"/>
      <c r="IQ156"/>
      <c r="IR156"/>
      <c r="IS156"/>
      <c r="IT156"/>
      <c r="IU156"/>
      <c r="IV156"/>
    </row>
    <row r="157" spans="1:256" ht="150" x14ac:dyDescent="0.15">
      <c r="A157" s="12" t="s">
        <v>224</v>
      </c>
      <c r="B157" s="23" t="str">
        <f>VLOOKUP(A157,Questions!$B$3:$C$256,2,FALSE)</f>
        <v>Do you have a cryptographic key management process (generation, exchange, storage, safeguards, use, vetting, and replacement), that is documented and currently implemented, for all system components? (e.g. database, system, web, etc.)</v>
      </c>
      <c r="C157" s="251" t="s">
        <v>16</v>
      </c>
      <c r="D157" s="257" t="s">
        <v>3212</v>
      </c>
      <c r="E157" s="185" t="str">
        <f>IF((C157=""),VLOOKUP(A157,Questions!B:G,4,FALSE),IF(C157="Yes",VLOOKUP(A157,Questions!B:G,6,FALSE),IF(C157="No",VLOOKUP(A157,Questions!B:G,5,FALSE),"N/A")))</f>
        <v>Summarize your cryptographic key management process.</v>
      </c>
      <c r="F157" s="189" t="str">
        <f>VLOOKUP(A157,'Analyst Report'!$A$38:$E$287,5,FALSE)</f>
        <v xml:space="preserve"> </v>
      </c>
      <c r="G157"/>
      <c r="H157"/>
      <c r="I157"/>
      <c r="J157"/>
      <c r="K157"/>
      <c r="L157"/>
      <c r="M157"/>
      <c r="N157"/>
      <c r="O157"/>
      <c r="P157"/>
      <c r="Q157"/>
      <c r="R157"/>
      <c r="S157"/>
      <c r="T157"/>
      <c r="U157"/>
      <c r="V157"/>
      <c r="W157"/>
      <c r="X157"/>
      <c r="Y157"/>
      <c r="Z157"/>
      <c r="AA157"/>
      <c r="AB157"/>
      <c r="AC157"/>
      <c r="AD157"/>
      <c r="AE157"/>
      <c r="AF157"/>
      <c r="AG157"/>
      <c r="AH157"/>
      <c r="AI157"/>
      <c r="AJ157"/>
      <c r="AK157"/>
      <c r="AL157"/>
      <c r="AM157"/>
      <c r="AN157"/>
      <c r="AO157"/>
      <c r="AP157"/>
      <c r="AQ157"/>
      <c r="AR157"/>
      <c r="AS157"/>
      <c r="AT157"/>
      <c r="AU157"/>
      <c r="AV157"/>
      <c r="AW157"/>
      <c r="AX157"/>
      <c r="AY157"/>
      <c r="AZ157"/>
      <c r="BA157"/>
      <c r="BB157"/>
      <c r="BC157"/>
      <c r="BD157"/>
      <c r="BE157"/>
      <c r="BF157"/>
      <c r="BG157"/>
      <c r="BH157"/>
      <c r="BI157"/>
      <c r="BJ157"/>
      <c r="BK157"/>
      <c r="BL157"/>
      <c r="BM157"/>
      <c r="BN157"/>
      <c r="BO157"/>
      <c r="BP157"/>
      <c r="BQ157"/>
      <c r="BR157"/>
      <c r="BS157"/>
      <c r="BT157"/>
      <c r="BU157"/>
      <c r="BV157"/>
      <c r="BW157"/>
      <c r="BX157"/>
      <c r="BY157"/>
      <c r="BZ157"/>
      <c r="CA157"/>
      <c r="CB157"/>
      <c r="CC157"/>
      <c r="CD157"/>
      <c r="CE157"/>
      <c r="CF157"/>
      <c r="CG157"/>
      <c r="CH157"/>
      <c r="CI157"/>
      <c r="CJ157"/>
      <c r="CK157"/>
      <c r="CL157"/>
      <c r="CM157"/>
      <c r="CN157"/>
      <c r="CO157"/>
      <c r="CP157"/>
      <c r="CQ157"/>
      <c r="CR157"/>
      <c r="CS157"/>
      <c r="CT157"/>
      <c r="CU157"/>
      <c r="CV157"/>
      <c r="CW157"/>
      <c r="CX157"/>
      <c r="CY157"/>
      <c r="CZ157"/>
      <c r="DA157"/>
      <c r="DB157"/>
      <c r="DC157"/>
      <c r="DD157"/>
      <c r="DE157"/>
      <c r="DF157"/>
      <c r="DG157"/>
      <c r="DH157"/>
      <c r="DI157"/>
      <c r="DJ157"/>
      <c r="DK157"/>
      <c r="DL157"/>
      <c r="DM157"/>
      <c r="DN157"/>
      <c r="DO157"/>
      <c r="DP157"/>
      <c r="DQ157"/>
      <c r="DR157"/>
      <c r="DS157"/>
      <c r="DT157"/>
      <c r="DU157"/>
      <c r="DV157"/>
      <c r="DW157"/>
      <c r="DX157"/>
      <c r="DY157"/>
      <c r="DZ157"/>
      <c r="EA157"/>
      <c r="EB157"/>
      <c r="EC157"/>
      <c r="ED157"/>
      <c r="EE157"/>
      <c r="EF157"/>
      <c r="EG157"/>
      <c r="EH157"/>
      <c r="EI157"/>
      <c r="EJ157"/>
      <c r="EK157"/>
      <c r="EL157"/>
      <c r="EM157"/>
      <c r="EN157"/>
      <c r="EO157"/>
      <c r="EP157"/>
      <c r="EQ157"/>
      <c r="ER157"/>
      <c r="ES157"/>
      <c r="ET157"/>
      <c r="EU157"/>
      <c r="EV157"/>
      <c r="EW157"/>
      <c r="EX157"/>
      <c r="EY157"/>
      <c r="EZ157"/>
      <c r="FA157"/>
      <c r="FB157"/>
      <c r="FC157"/>
      <c r="FD157"/>
      <c r="FE157"/>
      <c r="FF157"/>
      <c r="FG157"/>
      <c r="FH157"/>
      <c r="FI157"/>
      <c r="FJ157"/>
      <c r="FK157"/>
      <c r="FL157"/>
      <c r="FM157"/>
      <c r="FN157"/>
      <c r="FO157"/>
      <c r="FP157"/>
      <c r="FQ157"/>
      <c r="FR157"/>
      <c r="FS157"/>
      <c r="FT157"/>
      <c r="FU157"/>
      <c r="FV157"/>
      <c r="FW157"/>
      <c r="FX157"/>
      <c r="FY157"/>
      <c r="FZ157"/>
      <c r="GA157"/>
      <c r="GB157"/>
      <c r="GC157"/>
      <c r="GD157"/>
      <c r="GE157"/>
      <c r="GF157"/>
      <c r="GG157"/>
      <c r="GH157"/>
      <c r="GI157"/>
      <c r="GJ157"/>
      <c r="GK157"/>
      <c r="GL157"/>
      <c r="GM157"/>
      <c r="GN157"/>
      <c r="GO157"/>
      <c r="GP157"/>
      <c r="GQ157"/>
      <c r="GR157"/>
      <c r="GS157"/>
      <c r="GT157"/>
      <c r="GU157"/>
      <c r="GV157"/>
      <c r="GW157"/>
      <c r="GX157"/>
      <c r="GY157"/>
      <c r="GZ157"/>
      <c r="HA157"/>
      <c r="HB157"/>
      <c r="HC157"/>
      <c r="HD157"/>
      <c r="HE157"/>
      <c r="HF157"/>
      <c r="HG157"/>
      <c r="HH157"/>
      <c r="HI157"/>
      <c r="HJ157"/>
      <c r="HK157"/>
      <c r="HL157"/>
      <c r="HM157"/>
      <c r="HN157"/>
      <c r="HO157"/>
      <c r="HP157"/>
      <c r="HQ157"/>
      <c r="HR157"/>
      <c r="HS157"/>
      <c r="HT157"/>
      <c r="HU157"/>
      <c r="HV157"/>
      <c r="HW157"/>
      <c r="HX157"/>
      <c r="HY157"/>
      <c r="HZ157"/>
      <c r="IA157"/>
      <c r="IB157"/>
      <c r="IC157"/>
      <c r="ID157"/>
      <c r="IE157"/>
      <c r="IF157"/>
      <c r="IG157"/>
      <c r="IH157"/>
      <c r="II157"/>
      <c r="IJ157"/>
      <c r="IK157"/>
      <c r="IL157"/>
      <c r="IM157"/>
      <c r="IN157"/>
      <c r="IO157"/>
      <c r="IP157"/>
      <c r="IQ157"/>
      <c r="IR157"/>
      <c r="IS157"/>
      <c r="IT157"/>
      <c r="IU157"/>
      <c r="IV157"/>
    </row>
    <row r="158" spans="1:256" ht="150" x14ac:dyDescent="0.15">
      <c r="A158" s="12" t="s">
        <v>225</v>
      </c>
      <c r="B158" s="23" t="str">
        <f>VLOOKUP(A158,Questions!$B$3:$C$256,2,FALSE)</f>
        <v>Do you have a media handling process, that is documented and currently implemented that meets established business needs and regulatory requirements, including end-of-life, repurposing, and data sanitization procedures?</v>
      </c>
      <c r="C158" s="251" t="s">
        <v>16</v>
      </c>
      <c r="D158" s="256" t="s">
        <v>3213</v>
      </c>
      <c r="E158" s="185" t="str">
        <f>IF((C158=""),VLOOKUP(A158,Questions!B:G,4,FALSE),IF(C158="Yes",VLOOKUP(A158,Questions!B:G,6,FALSE),IF(C158="No",VLOOKUP(A158,Questions!B:G,5,FALSE),"N/A")))</f>
        <v>Provide documented details of this process (link or attached).</v>
      </c>
      <c r="F158" s="189" t="str">
        <f>VLOOKUP(A158,'Analyst Report'!$A$38:$E$287,5,FALSE)</f>
        <v xml:space="preserve"> </v>
      </c>
      <c r="G158"/>
      <c r="H158"/>
      <c r="I158"/>
      <c r="J158"/>
      <c r="K158"/>
      <c r="L158"/>
      <c r="M158"/>
      <c r="N158"/>
      <c r="O158"/>
      <c r="P158"/>
      <c r="Q158"/>
      <c r="R158"/>
      <c r="S158"/>
      <c r="T158"/>
      <c r="U158"/>
      <c r="V158"/>
      <c r="W158"/>
      <c r="X158"/>
      <c r="Y158"/>
      <c r="Z158"/>
      <c r="AA158"/>
      <c r="AB158"/>
      <c r="AC158"/>
      <c r="AD158"/>
      <c r="AE158"/>
      <c r="AF158"/>
      <c r="AG158"/>
      <c r="AH158"/>
      <c r="AI158"/>
      <c r="AJ158"/>
      <c r="AK158"/>
      <c r="AL158"/>
      <c r="AM158"/>
      <c r="AN158"/>
      <c r="AO158"/>
      <c r="AP158"/>
      <c r="AQ158"/>
      <c r="AR158"/>
      <c r="AS158"/>
      <c r="AT158"/>
      <c r="AU158"/>
      <c r="AV158"/>
      <c r="AW158"/>
      <c r="AX158"/>
      <c r="AY158"/>
      <c r="AZ158"/>
      <c r="BA158"/>
      <c r="BB158"/>
      <c r="BC158"/>
      <c r="BD158"/>
      <c r="BE158"/>
      <c r="BF158"/>
      <c r="BG158"/>
      <c r="BH158"/>
      <c r="BI158"/>
      <c r="BJ158"/>
      <c r="BK158"/>
      <c r="BL158"/>
      <c r="BM158"/>
      <c r="BN158"/>
      <c r="BO158"/>
      <c r="BP158"/>
      <c r="BQ158"/>
      <c r="BR158"/>
      <c r="BS158"/>
      <c r="BT158"/>
      <c r="BU158"/>
      <c r="BV158"/>
      <c r="BW158"/>
      <c r="BX158"/>
      <c r="BY158"/>
      <c r="BZ158"/>
      <c r="CA158"/>
      <c r="CB158"/>
      <c r="CC158"/>
      <c r="CD158"/>
      <c r="CE158"/>
      <c r="CF158"/>
      <c r="CG158"/>
      <c r="CH158"/>
      <c r="CI158"/>
      <c r="CJ158"/>
      <c r="CK158"/>
      <c r="CL158"/>
      <c r="CM158"/>
      <c r="CN158"/>
      <c r="CO158"/>
      <c r="CP158"/>
      <c r="CQ158"/>
      <c r="CR158"/>
      <c r="CS158"/>
      <c r="CT158"/>
      <c r="CU158"/>
      <c r="CV158"/>
      <c r="CW158"/>
      <c r="CX158"/>
      <c r="CY158"/>
      <c r="CZ158"/>
      <c r="DA158"/>
      <c r="DB158"/>
      <c r="DC158"/>
      <c r="DD158"/>
      <c r="DE158"/>
      <c r="DF158"/>
      <c r="DG158"/>
      <c r="DH158"/>
      <c r="DI158"/>
      <c r="DJ158"/>
      <c r="DK158"/>
      <c r="DL158"/>
      <c r="DM158"/>
      <c r="DN158"/>
      <c r="DO158"/>
      <c r="DP158"/>
      <c r="DQ158"/>
      <c r="DR158"/>
      <c r="DS158"/>
      <c r="DT158"/>
      <c r="DU158"/>
      <c r="DV158"/>
      <c r="DW158"/>
      <c r="DX158"/>
      <c r="DY158"/>
      <c r="DZ158"/>
      <c r="EA158"/>
      <c r="EB158"/>
      <c r="EC158"/>
      <c r="ED158"/>
      <c r="EE158"/>
      <c r="EF158"/>
      <c r="EG158"/>
      <c r="EH158"/>
      <c r="EI158"/>
      <c r="EJ158"/>
      <c r="EK158"/>
      <c r="EL158"/>
      <c r="EM158"/>
      <c r="EN158"/>
      <c r="EO158"/>
      <c r="EP158"/>
      <c r="EQ158"/>
      <c r="ER158"/>
      <c r="ES158"/>
      <c r="ET158"/>
      <c r="EU158"/>
      <c r="EV158"/>
      <c r="EW158"/>
      <c r="EX158"/>
      <c r="EY158"/>
      <c r="EZ158"/>
      <c r="FA158"/>
      <c r="FB158"/>
      <c r="FC158"/>
      <c r="FD158"/>
      <c r="FE158"/>
      <c r="FF158"/>
      <c r="FG158"/>
      <c r="FH158"/>
      <c r="FI158"/>
      <c r="FJ158"/>
      <c r="FK158"/>
      <c r="FL158"/>
      <c r="FM158"/>
      <c r="FN158"/>
      <c r="FO158"/>
      <c r="FP158"/>
      <c r="FQ158"/>
      <c r="FR158"/>
      <c r="FS158"/>
      <c r="FT158"/>
      <c r="FU158"/>
      <c r="FV158"/>
      <c r="FW158"/>
      <c r="FX158"/>
      <c r="FY158"/>
      <c r="FZ158"/>
      <c r="GA158"/>
      <c r="GB158"/>
      <c r="GC158"/>
      <c r="GD158"/>
      <c r="GE158"/>
      <c r="GF158"/>
      <c r="GG158"/>
      <c r="GH158"/>
      <c r="GI158"/>
      <c r="GJ158"/>
      <c r="GK158"/>
      <c r="GL158"/>
      <c r="GM158"/>
      <c r="GN158"/>
      <c r="GO158"/>
      <c r="GP158"/>
      <c r="GQ158"/>
      <c r="GR158"/>
      <c r="GS158"/>
      <c r="GT158"/>
      <c r="GU158"/>
      <c r="GV158"/>
      <c r="GW158"/>
      <c r="GX158"/>
      <c r="GY158"/>
      <c r="GZ158"/>
      <c r="HA158"/>
      <c r="HB158"/>
      <c r="HC158"/>
      <c r="HD158"/>
      <c r="HE158"/>
      <c r="HF158"/>
      <c r="HG158"/>
      <c r="HH158"/>
      <c r="HI158"/>
      <c r="HJ158"/>
      <c r="HK158"/>
      <c r="HL158"/>
      <c r="HM158"/>
      <c r="HN158"/>
      <c r="HO158"/>
      <c r="HP158"/>
      <c r="HQ158"/>
      <c r="HR158"/>
      <c r="HS158"/>
      <c r="HT158"/>
      <c r="HU158"/>
      <c r="HV158"/>
      <c r="HW158"/>
      <c r="HX158"/>
      <c r="HY158"/>
      <c r="HZ158"/>
      <c r="IA158"/>
      <c r="IB158"/>
      <c r="IC158"/>
      <c r="ID158"/>
      <c r="IE158"/>
      <c r="IF158"/>
      <c r="IG158"/>
      <c r="IH158"/>
      <c r="II158"/>
      <c r="IJ158"/>
      <c r="IK158"/>
      <c r="IL158"/>
      <c r="IM158"/>
      <c r="IN158"/>
      <c r="IO158"/>
      <c r="IP158"/>
      <c r="IQ158"/>
      <c r="IR158"/>
      <c r="IS158"/>
      <c r="IT158"/>
      <c r="IU158"/>
      <c r="IV158"/>
    </row>
    <row r="159" spans="1:256" ht="90" x14ac:dyDescent="0.15">
      <c r="A159" s="12" t="s">
        <v>226</v>
      </c>
      <c r="B159" s="23" t="str">
        <f>VLOOKUP(A159,Questions!$B$3:$C$256,2,FALSE)</f>
        <v>Does the process described in DATA-19 adhere to DoD 5220.22-M and/or NIST SP 800-88 standards?</v>
      </c>
      <c r="C159" s="251" t="s">
        <v>16</v>
      </c>
      <c r="D159" s="256" t="s">
        <v>3214</v>
      </c>
      <c r="E159" s="185">
        <f>IF((C159=""),VLOOKUP(A159,Questions!B:G,4,FALSE),IF(C159="Yes",VLOOKUP(A159,Questions!B:G,6,FALSE),IF(C159="No",VLOOKUP(A159,Questions!B:G,5,FALSE),"N/A")))</f>
        <v>0</v>
      </c>
      <c r="F159" s="189" t="str">
        <f>VLOOKUP(A159,'Analyst Report'!$A$38:$E$287,5,FALSE)</f>
        <v xml:space="preserve"> </v>
      </c>
      <c r="G159"/>
      <c r="H159"/>
      <c r="I159"/>
      <c r="J159"/>
      <c r="K159"/>
      <c r="L159"/>
      <c r="M159"/>
      <c r="N159"/>
      <c r="O159"/>
      <c r="P159"/>
      <c r="Q159"/>
      <c r="R159"/>
      <c r="S159"/>
      <c r="T159"/>
      <c r="U159"/>
      <c r="V159"/>
      <c r="W159"/>
      <c r="X159"/>
      <c r="Y159"/>
      <c r="Z159"/>
      <c r="AA159"/>
      <c r="AB159"/>
      <c r="AC159"/>
      <c r="AD159"/>
      <c r="AE159"/>
      <c r="AF159"/>
      <c r="AG159"/>
      <c r="AH159"/>
      <c r="AI159"/>
      <c r="AJ159"/>
      <c r="AK159"/>
      <c r="AL159"/>
      <c r="AM159"/>
      <c r="AN159"/>
      <c r="AO159"/>
      <c r="AP159"/>
      <c r="AQ159"/>
      <c r="AR159"/>
      <c r="AS159"/>
      <c r="AT159"/>
      <c r="AU159"/>
      <c r="AV159"/>
      <c r="AW159"/>
      <c r="AX159"/>
      <c r="AY159"/>
      <c r="AZ159"/>
      <c r="BA159"/>
      <c r="BB159"/>
      <c r="BC159"/>
      <c r="BD159"/>
      <c r="BE159"/>
      <c r="BF159"/>
      <c r="BG159"/>
      <c r="BH159"/>
      <c r="BI159"/>
      <c r="BJ159"/>
      <c r="BK159"/>
      <c r="BL159"/>
      <c r="BM159"/>
      <c r="BN159"/>
      <c r="BO159"/>
      <c r="BP159"/>
      <c r="BQ159"/>
      <c r="BR159"/>
      <c r="BS159"/>
      <c r="BT159"/>
      <c r="BU159"/>
      <c r="BV159"/>
      <c r="BW159"/>
      <c r="BX159"/>
      <c r="BY159"/>
      <c r="BZ159"/>
      <c r="CA159"/>
      <c r="CB159"/>
      <c r="CC159"/>
      <c r="CD159"/>
      <c r="CE159"/>
      <c r="CF159"/>
      <c r="CG159"/>
      <c r="CH159"/>
      <c r="CI159"/>
      <c r="CJ159"/>
      <c r="CK159"/>
      <c r="CL159"/>
      <c r="CM159"/>
      <c r="CN159"/>
      <c r="CO159"/>
      <c r="CP159"/>
      <c r="CQ159"/>
      <c r="CR159"/>
      <c r="CS159"/>
      <c r="CT159"/>
      <c r="CU159"/>
      <c r="CV159"/>
      <c r="CW159"/>
      <c r="CX159"/>
      <c r="CY159"/>
      <c r="CZ159"/>
      <c r="DA159"/>
      <c r="DB159"/>
      <c r="DC159"/>
      <c r="DD159"/>
      <c r="DE159"/>
      <c r="DF159"/>
      <c r="DG159"/>
      <c r="DH159"/>
      <c r="DI159"/>
      <c r="DJ159"/>
      <c r="DK159"/>
      <c r="DL159"/>
      <c r="DM159"/>
      <c r="DN159"/>
      <c r="DO159"/>
      <c r="DP159"/>
      <c r="DQ159"/>
      <c r="DR159"/>
      <c r="DS159"/>
      <c r="DT159"/>
      <c r="DU159"/>
      <c r="DV159"/>
      <c r="DW159"/>
      <c r="DX159"/>
      <c r="DY159"/>
      <c r="DZ159"/>
      <c r="EA159"/>
      <c r="EB159"/>
      <c r="EC159"/>
      <c r="ED159"/>
      <c r="EE159"/>
      <c r="EF159"/>
      <c r="EG159"/>
      <c r="EH159"/>
      <c r="EI159"/>
      <c r="EJ159"/>
      <c r="EK159"/>
      <c r="EL159"/>
      <c r="EM159"/>
      <c r="EN159"/>
      <c r="EO159"/>
      <c r="EP159"/>
      <c r="EQ159"/>
      <c r="ER159"/>
      <c r="ES159"/>
      <c r="ET159"/>
      <c r="EU159"/>
      <c r="EV159"/>
      <c r="EW159"/>
      <c r="EX159"/>
      <c r="EY159"/>
      <c r="EZ159"/>
      <c r="FA159"/>
      <c r="FB159"/>
      <c r="FC159"/>
      <c r="FD159"/>
      <c r="FE159"/>
      <c r="FF159"/>
      <c r="FG159"/>
      <c r="FH159"/>
      <c r="FI159"/>
      <c r="FJ159"/>
      <c r="FK159"/>
      <c r="FL159"/>
      <c r="FM159"/>
      <c r="FN159"/>
      <c r="FO159"/>
      <c r="FP159"/>
      <c r="FQ159"/>
      <c r="FR159"/>
      <c r="FS159"/>
      <c r="FT159"/>
      <c r="FU159"/>
      <c r="FV159"/>
      <c r="FW159"/>
      <c r="FX159"/>
      <c r="FY159"/>
      <c r="FZ159"/>
      <c r="GA159"/>
      <c r="GB159"/>
      <c r="GC159"/>
      <c r="GD159"/>
      <c r="GE159"/>
      <c r="GF159"/>
      <c r="GG159"/>
      <c r="GH159"/>
      <c r="GI159"/>
      <c r="GJ159"/>
      <c r="GK159"/>
      <c r="GL159"/>
      <c r="GM159"/>
      <c r="GN159"/>
      <c r="GO159"/>
      <c r="GP159"/>
      <c r="GQ159"/>
      <c r="GR159"/>
      <c r="GS159"/>
      <c r="GT159"/>
      <c r="GU159"/>
      <c r="GV159"/>
      <c r="GW159"/>
      <c r="GX159"/>
      <c r="GY159"/>
      <c r="GZ159"/>
      <c r="HA159"/>
      <c r="HB159"/>
      <c r="HC159"/>
      <c r="HD159"/>
      <c r="HE159"/>
      <c r="HF159"/>
      <c r="HG159"/>
      <c r="HH159"/>
      <c r="HI159"/>
      <c r="HJ159"/>
      <c r="HK159"/>
      <c r="HL159"/>
      <c r="HM159"/>
      <c r="HN159"/>
      <c r="HO159"/>
      <c r="HP159"/>
      <c r="HQ159"/>
      <c r="HR159"/>
      <c r="HS159"/>
      <c r="HT159"/>
      <c r="HU159"/>
      <c r="HV159"/>
      <c r="HW159"/>
      <c r="HX159"/>
      <c r="HY159"/>
      <c r="HZ159"/>
      <c r="IA159"/>
      <c r="IB159"/>
      <c r="IC159"/>
      <c r="ID159"/>
      <c r="IE159"/>
      <c r="IF159"/>
      <c r="IG159"/>
      <c r="IH159"/>
      <c r="II159"/>
      <c r="IJ159"/>
      <c r="IK159"/>
      <c r="IL159"/>
      <c r="IM159"/>
      <c r="IN159"/>
      <c r="IO159"/>
      <c r="IP159"/>
      <c r="IQ159"/>
      <c r="IR159"/>
      <c r="IS159"/>
      <c r="IT159"/>
      <c r="IU159"/>
      <c r="IV159"/>
    </row>
    <row r="160" spans="1:256" ht="90" x14ac:dyDescent="0.15">
      <c r="A160" s="12" t="s">
        <v>227</v>
      </c>
      <c r="B160" s="23" t="str">
        <f>VLOOKUP(A160,Questions!$B$3:$C$256,2,FALSE)</f>
        <v>Is media used for long-term retention of business data and archival purposes stored in a secure, environmentally protected area?</v>
      </c>
      <c r="C160" s="251" t="s">
        <v>16</v>
      </c>
      <c r="D160" s="256" t="s">
        <v>3215</v>
      </c>
      <c r="E160" s="185" t="str">
        <f>IF((C160=""),VLOOKUP(A160,Questions!B:G,4,FALSE),IF(C160="Yes",VLOOKUP(A160,Questions!B:G,6,FALSE),IF(C160="No",VLOOKUP(A160,Questions!B:G,5,FALSE),"N/A")))</f>
        <v>Provide a general summary of your archival environment.</v>
      </c>
      <c r="F160" s="189" t="str">
        <f>VLOOKUP(A160,'Analyst Report'!$A$38:$E$287,5,FALSE)</f>
        <v xml:space="preserve"> </v>
      </c>
      <c r="G160"/>
      <c r="H160"/>
      <c r="I160"/>
      <c r="J160"/>
      <c r="K160"/>
      <c r="L160"/>
      <c r="M160"/>
      <c r="N160"/>
      <c r="O160"/>
      <c r="P160"/>
      <c r="Q160"/>
      <c r="R160"/>
      <c r="S160"/>
      <c r="T160"/>
      <c r="U160"/>
      <c r="V160"/>
      <c r="W160"/>
      <c r="X160"/>
      <c r="Y160"/>
      <c r="Z160"/>
      <c r="AA160"/>
      <c r="AB160"/>
      <c r="AC160"/>
      <c r="AD160"/>
      <c r="AE160"/>
      <c r="AF160"/>
      <c r="AG160"/>
      <c r="AH160"/>
      <c r="AI160"/>
      <c r="AJ160"/>
      <c r="AK160"/>
      <c r="AL160"/>
      <c r="AM160"/>
      <c r="AN160"/>
      <c r="AO160"/>
      <c r="AP160"/>
      <c r="AQ160"/>
      <c r="AR160"/>
      <c r="AS160"/>
      <c r="AT160"/>
      <c r="AU160"/>
      <c r="AV160"/>
      <c r="AW160"/>
      <c r="AX160"/>
      <c r="AY160"/>
      <c r="AZ160"/>
      <c r="BA160"/>
      <c r="BB160"/>
      <c r="BC160"/>
      <c r="BD160"/>
      <c r="BE160"/>
      <c r="BF160"/>
      <c r="BG160"/>
      <c r="BH160"/>
      <c r="BI160"/>
      <c r="BJ160"/>
      <c r="BK160"/>
      <c r="BL160"/>
      <c r="BM160"/>
      <c r="BN160"/>
      <c r="BO160"/>
      <c r="BP160"/>
      <c r="BQ160"/>
      <c r="BR160"/>
      <c r="BS160"/>
      <c r="BT160"/>
      <c r="BU160"/>
      <c r="BV160"/>
      <c r="BW160"/>
      <c r="BX160"/>
      <c r="BY160"/>
      <c r="BZ160"/>
      <c r="CA160"/>
      <c r="CB160"/>
      <c r="CC160"/>
      <c r="CD160"/>
      <c r="CE160"/>
      <c r="CF160"/>
      <c r="CG160"/>
      <c r="CH160"/>
      <c r="CI160"/>
      <c r="CJ160"/>
      <c r="CK160"/>
      <c r="CL160"/>
      <c r="CM160"/>
      <c r="CN160"/>
      <c r="CO160"/>
      <c r="CP160"/>
      <c r="CQ160"/>
      <c r="CR160"/>
      <c r="CS160"/>
      <c r="CT160"/>
      <c r="CU160"/>
      <c r="CV160"/>
      <c r="CW160"/>
      <c r="CX160"/>
      <c r="CY160"/>
      <c r="CZ160"/>
      <c r="DA160"/>
      <c r="DB160"/>
      <c r="DC160"/>
      <c r="DD160"/>
      <c r="DE160"/>
      <c r="DF160"/>
      <c r="DG160"/>
      <c r="DH160"/>
      <c r="DI160"/>
      <c r="DJ160"/>
      <c r="DK160"/>
      <c r="DL160"/>
      <c r="DM160"/>
      <c r="DN160"/>
      <c r="DO160"/>
      <c r="DP160"/>
      <c r="DQ160"/>
      <c r="DR160"/>
      <c r="DS160"/>
      <c r="DT160"/>
      <c r="DU160"/>
      <c r="DV160"/>
      <c r="DW160"/>
      <c r="DX160"/>
      <c r="DY160"/>
      <c r="DZ160"/>
      <c r="EA160"/>
      <c r="EB160"/>
      <c r="EC160"/>
      <c r="ED160"/>
      <c r="EE160"/>
      <c r="EF160"/>
      <c r="EG160"/>
      <c r="EH160"/>
      <c r="EI160"/>
      <c r="EJ160"/>
      <c r="EK160"/>
      <c r="EL160"/>
      <c r="EM160"/>
      <c r="EN160"/>
      <c r="EO160"/>
      <c r="EP160"/>
      <c r="EQ160"/>
      <c r="ER160"/>
      <c r="ES160"/>
      <c r="ET160"/>
      <c r="EU160"/>
      <c r="EV160"/>
      <c r="EW160"/>
      <c r="EX160"/>
      <c r="EY160"/>
      <c r="EZ160"/>
      <c r="FA160"/>
      <c r="FB160"/>
      <c r="FC160"/>
      <c r="FD160"/>
      <c r="FE160"/>
      <c r="FF160"/>
      <c r="FG160"/>
      <c r="FH160"/>
      <c r="FI160"/>
      <c r="FJ160"/>
      <c r="FK160"/>
      <c r="FL160"/>
      <c r="FM160"/>
      <c r="FN160"/>
      <c r="FO160"/>
      <c r="FP160"/>
      <c r="FQ160"/>
      <c r="FR160"/>
      <c r="FS160"/>
      <c r="FT160"/>
      <c r="FU160"/>
      <c r="FV160"/>
      <c r="FW160"/>
      <c r="FX160"/>
      <c r="FY160"/>
      <c r="FZ160"/>
      <c r="GA160"/>
      <c r="GB160"/>
      <c r="GC160"/>
      <c r="GD160"/>
      <c r="GE160"/>
      <c r="GF160"/>
      <c r="GG160"/>
      <c r="GH160"/>
      <c r="GI160"/>
      <c r="GJ160"/>
      <c r="GK160"/>
      <c r="GL160"/>
      <c r="GM160"/>
      <c r="GN160"/>
      <c r="GO160"/>
      <c r="GP160"/>
      <c r="GQ160"/>
      <c r="GR160"/>
      <c r="GS160"/>
      <c r="GT160"/>
      <c r="GU160"/>
      <c r="GV160"/>
      <c r="GW160"/>
      <c r="GX160"/>
      <c r="GY160"/>
      <c r="GZ160"/>
      <c r="HA160"/>
      <c r="HB160"/>
      <c r="HC160"/>
      <c r="HD160"/>
      <c r="HE160"/>
      <c r="HF160"/>
      <c r="HG160"/>
      <c r="HH160"/>
      <c r="HI160"/>
      <c r="HJ160"/>
      <c r="HK160"/>
      <c r="HL160"/>
      <c r="HM160"/>
      <c r="HN160"/>
      <c r="HO160"/>
      <c r="HP160"/>
      <c r="HQ160"/>
      <c r="HR160"/>
      <c r="HS160"/>
      <c r="HT160"/>
      <c r="HU160"/>
      <c r="HV160"/>
      <c r="HW160"/>
      <c r="HX160"/>
      <c r="HY160"/>
      <c r="HZ160"/>
      <c r="IA160"/>
      <c r="IB160"/>
      <c r="IC160"/>
      <c r="ID160"/>
      <c r="IE160"/>
      <c r="IF160"/>
      <c r="IG160"/>
      <c r="IH160"/>
      <c r="II160"/>
      <c r="IJ160"/>
      <c r="IK160"/>
      <c r="IL160"/>
      <c r="IM160"/>
      <c r="IN160"/>
      <c r="IO160"/>
      <c r="IP160"/>
      <c r="IQ160"/>
      <c r="IR160"/>
      <c r="IS160"/>
      <c r="IT160"/>
      <c r="IU160"/>
      <c r="IV160"/>
    </row>
    <row r="161" spans="1:256" ht="135" x14ac:dyDescent="0.15">
      <c r="A161" s="12" t="s">
        <v>228</v>
      </c>
      <c r="B161" s="23" t="str">
        <f>VLOOKUP(A161,Questions!$B$3:$C$256,2,FALSE)</f>
        <v>Will you handle data in a FERPA compliant manner?</v>
      </c>
      <c r="C161" s="251" t="s">
        <v>16</v>
      </c>
      <c r="D161" s="256" t="s">
        <v>3216</v>
      </c>
      <c r="E161" s="185" t="str">
        <f>IF((C161=""),VLOOKUP(A161,Questions!B:G,4,FALSE),IF(C161="Yes",VLOOKUP(A161,Questions!B:G,6,FALSE),IF(C161="No",VLOOKUP(A161,Questions!B:G,5,FALSE),"N/A")))</f>
        <v>Describe how FERPA compliance is integrated into your process and procedures.</v>
      </c>
      <c r="F161" s="189" t="str">
        <f>VLOOKUP(A161,'Analyst Report'!$A$38:$E$287,5,FALSE)</f>
        <v xml:space="preserve"> </v>
      </c>
      <c r="G161"/>
      <c r="H161"/>
      <c r="I161"/>
      <c r="J161"/>
      <c r="K161"/>
      <c r="L161"/>
      <c r="M161"/>
      <c r="N161"/>
      <c r="O161"/>
      <c r="P161"/>
      <c r="Q161"/>
      <c r="R161"/>
      <c r="S161"/>
      <c r="T161"/>
      <c r="U161"/>
      <c r="V161"/>
      <c r="W161"/>
      <c r="X161"/>
      <c r="Y161"/>
      <c r="Z161"/>
      <c r="AA161"/>
      <c r="AB161"/>
      <c r="AC161"/>
      <c r="AD161"/>
      <c r="AE161"/>
      <c r="AF161"/>
      <c r="AG161"/>
      <c r="AH161"/>
      <c r="AI161"/>
      <c r="AJ161"/>
      <c r="AK161"/>
      <c r="AL161"/>
      <c r="AM161"/>
      <c r="AN161"/>
      <c r="AO161"/>
      <c r="AP161"/>
      <c r="AQ161"/>
      <c r="AR161"/>
      <c r="AS161"/>
      <c r="AT161"/>
      <c r="AU161"/>
      <c r="AV161"/>
      <c r="AW161"/>
      <c r="AX161"/>
      <c r="AY161"/>
      <c r="AZ161"/>
      <c r="BA161"/>
      <c r="BB161"/>
      <c r="BC161"/>
      <c r="BD161"/>
      <c r="BE161"/>
      <c r="BF161"/>
      <c r="BG161"/>
      <c r="BH161"/>
      <c r="BI161"/>
      <c r="BJ161"/>
      <c r="BK161"/>
      <c r="BL161"/>
      <c r="BM161"/>
      <c r="BN161"/>
      <c r="BO161"/>
      <c r="BP161"/>
      <c r="BQ161"/>
      <c r="BR161"/>
      <c r="BS161"/>
      <c r="BT161"/>
      <c r="BU161"/>
      <c r="BV161"/>
      <c r="BW161"/>
      <c r="BX161"/>
      <c r="BY161"/>
      <c r="BZ161"/>
      <c r="CA161"/>
      <c r="CB161"/>
      <c r="CC161"/>
      <c r="CD161"/>
      <c r="CE161"/>
      <c r="CF161"/>
      <c r="CG161"/>
      <c r="CH161"/>
      <c r="CI161"/>
      <c r="CJ161"/>
      <c r="CK161"/>
      <c r="CL161"/>
      <c r="CM161"/>
      <c r="CN161"/>
      <c r="CO161"/>
      <c r="CP161"/>
      <c r="CQ161"/>
      <c r="CR161"/>
      <c r="CS161"/>
      <c r="CT161"/>
      <c r="CU161"/>
      <c r="CV161"/>
      <c r="CW161"/>
      <c r="CX161"/>
      <c r="CY161"/>
      <c r="CZ161"/>
      <c r="DA161"/>
      <c r="DB161"/>
      <c r="DC161"/>
      <c r="DD161"/>
      <c r="DE161"/>
      <c r="DF161"/>
      <c r="DG161"/>
      <c r="DH161"/>
      <c r="DI161"/>
      <c r="DJ161"/>
      <c r="DK161"/>
      <c r="DL161"/>
      <c r="DM161"/>
      <c r="DN161"/>
      <c r="DO161"/>
      <c r="DP161"/>
      <c r="DQ161"/>
      <c r="DR161"/>
      <c r="DS161"/>
      <c r="DT161"/>
      <c r="DU161"/>
      <c r="DV161"/>
      <c r="DW161"/>
      <c r="DX161"/>
      <c r="DY161"/>
      <c r="DZ161"/>
      <c r="EA161"/>
      <c r="EB161"/>
      <c r="EC161"/>
      <c r="ED161"/>
      <c r="EE161"/>
      <c r="EF161"/>
      <c r="EG161"/>
      <c r="EH161"/>
      <c r="EI161"/>
      <c r="EJ161"/>
      <c r="EK161"/>
      <c r="EL161"/>
      <c r="EM161"/>
      <c r="EN161"/>
      <c r="EO161"/>
      <c r="EP161"/>
      <c r="EQ161"/>
      <c r="ER161"/>
      <c r="ES161"/>
      <c r="ET161"/>
      <c r="EU161"/>
      <c r="EV161"/>
      <c r="EW161"/>
      <c r="EX161"/>
      <c r="EY161"/>
      <c r="EZ161"/>
      <c r="FA161"/>
      <c r="FB161"/>
      <c r="FC161"/>
      <c r="FD161"/>
      <c r="FE161"/>
      <c r="FF161"/>
      <c r="FG161"/>
      <c r="FH161"/>
      <c r="FI161"/>
      <c r="FJ161"/>
      <c r="FK161"/>
      <c r="FL161"/>
      <c r="FM161"/>
      <c r="FN161"/>
      <c r="FO161"/>
      <c r="FP161"/>
      <c r="FQ161"/>
      <c r="FR161"/>
      <c r="FS161"/>
      <c r="FT161"/>
      <c r="FU161"/>
      <c r="FV161"/>
      <c r="FW161"/>
      <c r="FX161"/>
      <c r="FY161"/>
      <c r="FZ161"/>
      <c r="GA161"/>
      <c r="GB161"/>
      <c r="GC161"/>
      <c r="GD161"/>
      <c r="GE161"/>
      <c r="GF161"/>
      <c r="GG161"/>
      <c r="GH161"/>
      <c r="GI161"/>
      <c r="GJ161"/>
      <c r="GK161"/>
      <c r="GL161"/>
      <c r="GM161"/>
      <c r="GN161"/>
      <c r="GO161"/>
      <c r="GP161"/>
      <c r="GQ161"/>
      <c r="GR161"/>
      <c r="GS161"/>
      <c r="GT161"/>
      <c r="GU161"/>
      <c r="GV161"/>
      <c r="GW161"/>
      <c r="GX161"/>
      <c r="GY161"/>
      <c r="GZ161"/>
      <c r="HA161"/>
      <c r="HB161"/>
      <c r="HC161"/>
      <c r="HD161"/>
      <c r="HE161"/>
      <c r="HF161"/>
      <c r="HG161"/>
      <c r="HH161"/>
      <c r="HI161"/>
      <c r="HJ161"/>
      <c r="HK161"/>
      <c r="HL161"/>
      <c r="HM161"/>
      <c r="HN161"/>
      <c r="HO161"/>
      <c r="HP161"/>
      <c r="HQ161"/>
      <c r="HR161"/>
      <c r="HS161"/>
      <c r="HT161"/>
      <c r="HU161"/>
      <c r="HV161"/>
      <c r="HW161"/>
      <c r="HX161"/>
      <c r="HY161"/>
      <c r="HZ161"/>
      <c r="IA161"/>
      <c r="IB161"/>
      <c r="IC161"/>
      <c r="ID161"/>
      <c r="IE161"/>
      <c r="IF161"/>
      <c r="IG161"/>
      <c r="IH161"/>
      <c r="II161"/>
      <c r="IJ161"/>
      <c r="IK161"/>
      <c r="IL161"/>
      <c r="IM161"/>
      <c r="IN161"/>
      <c r="IO161"/>
      <c r="IP161"/>
      <c r="IQ161"/>
      <c r="IR161"/>
      <c r="IS161"/>
      <c r="IT161"/>
      <c r="IU161"/>
      <c r="IV161"/>
    </row>
    <row r="162" spans="1:256" ht="249" customHeight="1" x14ac:dyDescent="0.15">
      <c r="A162" s="12" t="s">
        <v>229</v>
      </c>
      <c r="B162" s="23" t="str">
        <f>VLOOKUP(A162,Questions!$B$3:$C$256,2,FALSE)</f>
        <v>Does your staff (or third party) have access to Institutional data (e.g., financial, PHI or other sensitive information) through any means?</v>
      </c>
      <c r="C162" s="251" t="s">
        <v>16</v>
      </c>
      <c r="D162" s="258" t="s">
        <v>3217</v>
      </c>
      <c r="E162" s="185" t="str">
        <f>IF((C162=""),VLOOKUP(A162,Questions!B:G,4,FALSE),IF(C162="Yes",VLOOKUP(A162,Questions!B:G,6,FALSE),IF(C162="No",VLOOKUP(A162,Questions!B:G,5,FALSE),"N/A")))</f>
        <v>Summarize what access staff (or third parties) have to institutional data.</v>
      </c>
      <c r="F162" s="189" t="str">
        <f>VLOOKUP(A162,'Analyst Report'!$A$38:$E$287,5,FALSE)</f>
        <v xml:space="preserve"> </v>
      </c>
      <c r="G162"/>
      <c r="H162"/>
      <c r="I162"/>
      <c r="J162"/>
      <c r="K162"/>
      <c r="L162"/>
      <c r="M162"/>
      <c r="N162"/>
      <c r="O162"/>
      <c r="P162"/>
      <c r="Q162"/>
      <c r="R162"/>
      <c r="S162"/>
      <c r="T162"/>
      <c r="U162"/>
      <c r="V162"/>
      <c r="W162"/>
      <c r="X162"/>
      <c r="Y162"/>
      <c r="Z162"/>
      <c r="AA162"/>
      <c r="AB162"/>
      <c r="AC162"/>
      <c r="AD162"/>
      <c r="AE162"/>
      <c r="AF162"/>
      <c r="AG162"/>
      <c r="AH162"/>
      <c r="AI162"/>
      <c r="AJ162"/>
      <c r="AK162"/>
      <c r="AL162"/>
      <c r="AM162"/>
      <c r="AN162"/>
      <c r="AO162"/>
      <c r="AP162"/>
      <c r="AQ162"/>
      <c r="AR162"/>
      <c r="AS162"/>
      <c r="AT162"/>
      <c r="AU162"/>
      <c r="AV162"/>
      <c r="AW162"/>
      <c r="AX162"/>
      <c r="AY162"/>
      <c r="AZ162"/>
      <c r="BA162"/>
      <c r="BB162"/>
      <c r="BC162"/>
      <c r="BD162"/>
      <c r="BE162"/>
      <c r="BF162"/>
      <c r="BG162"/>
      <c r="BH162"/>
      <c r="BI162"/>
      <c r="BJ162"/>
      <c r="BK162"/>
      <c r="BL162"/>
      <c r="BM162"/>
      <c r="BN162"/>
      <c r="BO162"/>
      <c r="BP162"/>
      <c r="BQ162"/>
      <c r="BR162"/>
      <c r="BS162"/>
      <c r="BT162"/>
      <c r="BU162"/>
      <c r="BV162"/>
      <c r="BW162"/>
      <c r="BX162"/>
      <c r="BY162"/>
      <c r="BZ162"/>
      <c r="CA162"/>
      <c r="CB162"/>
      <c r="CC162"/>
      <c r="CD162"/>
      <c r="CE162"/>
      <c r="CF162"/>
      <c r="CG162"/>
      <c r="CH162"/>
      <c r="CI162"/>
      <c r="CJ162"/>
      <c r="CK162"/>
      <c r="CL162"/>
      <c r="CM162"/>
      <c r="CN162"/>
      <c r="CO162"/>
      <c r="CP162"/>
      <c r="CQ162"/>
      <c r="CR162"/>
      <c r="CS162"/>
      <c r="CT162"/>
      <c r="CU162"/>
      <c r="CV162"/>
      <c r="CW162"/>
      <c r="CX162"/>
      <c r="CY162"/>
      <c r="CZ162"/>
      <c r="DA162"/>
      <c r="DB162"/>
      <c r="DC162"/>
      <c r="DD162"/>
      <c r="DE162"/>
      <c r="DF162"/>
      <c r="DG162"/>
      <c r="DH162"/>
      <c r="DI162"/>
      <c r="DJ162"/>
      <c r="DK162"/>
      <c r="DL162"/>
      <c r="DM162"/>
      <c r="DN162"/>
      <c r="DO162"/>
      <c r="DP162"/>
      <c r="DQ162"/>
      <c r="DR162"/>
      <c r="DS162"/>
      <c r="DT162"/>
      <c r="DU162"/>
      <c r="DV162"/>
      <c r="DW162"/>
      <c r="DX162"/>
      <c r="DY162"/>
      <c r="DZ162"/>
      <c r="EA162"/>
      <c r="EB162"/>
      <c r="EC162"/>
      <c r="ED162"/>
      <c r="EE162"/>
      <c r="EF162"/>
      <c r="EG162"/>
      <c r="EH162"/>
      <c r="EI162"/>
      <c r="EJ162"/>
      <c r="EK162"/>
      <c r="EL162"/>
      <c r="EM162"/>
      <c r="EN162"/>
      <c r="EO162"/>
      <c r="EP162"/>
      <c r="EQ162"/>
      <c r="ER162"/>
      <c r="ES162"/>
      <c r="ET162"/>
      <c r="EU162"/>
      <c r="EV162"/>
      <c r="EW162"/>
      <c r="EX162"/>
      <c r="EY162"/>
      <c r="EZ162"/>
      <c r="FA162"/>
      <c r="FB162"/>
      <c r="FC162"/>
      <c r="FD162"/>
      <c r="FE162"/>
      <c r="FF162"/>
      <c r="FG162"/>
      <c r="FH162"/>
      <c r="FI162"/>
      <c r="FJ162"/>
      <c r="FK162"/>
      <c r="FL162"/>
      <c r="FM162"/>
      <c r="FN162"/>
      <c r="FO162"/>
      <c r="FP162"/>
      <c r="FQ162"/>
      <c r="FR162"/>
      <c r="FS162"/>
      <c r="FT162"/>
      <c r="FU162"/>
      <c r="FV162"/>
      <c r="FW162"/>
      <c r="FX162"/>
      <c r="FY162"/>
      <c r="FZ162"/>
      <c r="GA162"/>
      <c r="GB162"/>
      <c r="GC162"/>
      <c r="GD162"/>
      <c r="GE162"/>
      <c r="GF162"/>
      <c r="GG162"/>
      <c r="GH162"/>
      <c r="GI162"/>
      <c r="GJ162"/>
      <c r="GK162"/>
      <c r="GL162"/>
      <c r="GM162"/>
      <c r="GN162"/>
      <c r="GO162"/>
      <c r="GP162"/>
      <c r="GQ162"/>
      <c r="GR162"/>
      <c r="GS162"/>
      <c r="GT162"/>
      <c r="GU162"/>
      <c r="GV162"/>
      <c r="GW162"/>
      <c r="GX162"/>
      <c r="GY162"/>
      <c r="GZ162"/>
      <c r="HA162"/>
      <c r="HB162"/>
      <c r="HC162"/>
      <c r="HD162"/>
      <c r="HE162"/>
      <c r="HF162"/>
      <c r="HG162"/>
      <c r="HH162"/>
      <c r="HI162"/>
      <c r="HJ162"/>
      <c r="HK162"/>
      <c r="HL162"/>
      <c r="HM162"/>
      <c r="HN162"/>
      <c r="HO162"/>
      <c r="HP162"/>
      <c r="HQ162"/>
      <c r="HR162"/>
      <c r="HS162"/>
      <c r="HT162"/>
      <c r="HU162"/>
      <c r="HV162"/>
      <c r="HW162"/>
      <c r="HX162"/>
      <c r="HY162"/>
      <c r="HZ162"/>
      <c r="IA162"/>
      <c r="IB162"/>
      <c r="IC162"/>
      <c r="ID162"/>
      <c r="IE162"/>
      <c r="IF162"/>
      <c r="IG162"/>
      <c r="IH162"/>
      <c r="II162"/>
      <c r="IJ162"/>
      <c r="IK162"/>
      <c r="IL162"/>
      <c r="IM162"/>
      <c r="IN162"/>
      <c r="IO162"/>
      <c r="IP162"/>
      <c r="IQ162"/>
      <c r="IR162"/>
      <c r="IS162"/>
      <c r="IT162"/>
      <c r="IU162"/>
      <c r="IV162"/>
    </row>
    <row r="163" spans="1:256" ht="105" x14ac:dyDescent="0.15">
      <c r="A163" s="12" t="s">
        <v>230</v>
      </c>
      <c r="B163" s="23" t="str">
        <f>VLOOKUP(A163,Questions!$B$3:$C$256,2,FALSE)</f>
        <v>Do you have a documented and currently implemented strategy for securing employee workstations when they work remotely? (i.e. not in a trusted computing environment)</v>
      </c>
      <c r="C163" s="251" t="s">
        <v>16</v>
      </c>
      <c r="D163" s="256" t="s">
        <v>3218</v>
      </c>
      <c r="E163" s="185" t="str">
        <f>IF((C163=""),VLOOKUP(A163,Questions!B:G,4,FALSE),IF(C163="Yes",VLOOKUP(A163,Questions!B:G,6,FALSE),IF(C163="No",VLOOKUP(A163,Questions!B:G,5,FALSE),"N/A")))</f>
        <v>Provide a detailed summary outlining the security controls implemented to protect the Institution's data.</v>
      </c>
      <c r="F163" s="189" t="str">
        <f>VLOOKUP(A163,'Analyst Report'!$A$38:$E$287,5,FALSE)</f>
        <v xml:space="preserve"> </v>
      </c>
      <c r="G163"/>
      <c r="H163"/>
      <c r="I163"/>
      <c r="J163"/>
      <c r="K163"/>
      <c r="L163"/>
      <c r="M163"/>
      <c r="N163"/>
      <c r="O163"/>
      <c r="P163"/>
      <c r="Q163"/>
      <c r="R163"/>
      <c r="S163"/>
      <c r="T163"/>
      <c r="U163"/>
      <c r="V163"/>
      <c r="W163"/>
      <c r="X163"/>
      <c r="Y163"/>
      <c r="Z163"/>
      <c r="AA163"/>
      <c r="AB163"/>
      <c r="AC163"/>
      <c r="AD163"/>
      <c r="AE163"/>
      <c r="AF163"/>
      <c r="AG163"/>
      <c r="AH163"/>
      <c r="AI163"/>
      <c r="AJ163"/>
      <c r="AK163"/>
      <c r="AL163"/>
      <c r="AM163"/>
      <c r="AN163"/>
      <c r="AO163"/>
      <c r="AP163"/>
      <c r="AQ163"/>
      <c r="AR163"/>
      <c r="AS163"/>
      <c r="AT163"/>
      <c r="AU163"/>
      <c r="AV163"/>
      <c r="AW163"/>
      <c r="AX163"/>
      <c r="AY163"/>
      <c r="AZ163"/>
      <c r="BA163"/>
      <c r="BB163"/>
      <c r="BC163"/>
      <c r="BD163"/>
      <c r="BE163"/>
      <c r="BF163"/>
      <c r="BG163"/>
      <c r="BH163"/>
      <c r="BI163"/>
      <c r="BJ163"/>
      <c r="BK163"/>
      <c r="BL163"/>
      <c r="BM163"/>
      <c r="BN163"/>
      <c r="BO163"/>
      <c r="BP163"/>
      <c r="BQ163"/>
      <c r="BR163"/>
      <c r="BS163"/>
      <c r="BT163"/>
      <c r="BU163"/>
      <c r="BV163"/>
      <c r="BW163"/>
      <c r="BX163"/>
      <c r="BY163"/>
      <c r="BZ163"/>
      <c r="CA163"/>
      <c r="CB163"/>
      <c r="CC163"/>
      <c r="CD163"/>
      <c r="CE163"/>
      <c r="CF163"/>
      <c r="CG163"/>
      <c r="CH163"/>
      <c r="CI163"/>
      <c r="CJ163"/>
      <c r="CK163"/>
      <c r="CL163"/>
      <c r="CM163"/>
      <c r="CN163"/>
      <c r="CO163"/>
      <c r="CP163"/>
      <c r="CQ163"/>
      <c r="CR163"/>
      <c r="CS163"/>
      <c r="CT163"/>
      <c r="CU163"/>
      <c r="CV163"/>
      <c r="CW163"/>
      <c r="CX163"/>
      <c r="CY163"/>
      <c r="CZ163"/>
      <c r="DA163"/>
      <c r="DB163"/>
      <c r="DC163"/>
      <c r="DD163"/>
      <c r="DE163"/>
      <c r="DF163"/>
      <c r="DG163"/>
      <c r="DH163"/>
      <c r="DI163"/>
      <c r="DJ163"/>
      <c r="DK163"/>
      <c r="DL163"/>
      <c r="DM163"/>
      <c r="DN163"/>
      <c r="DO163"/>
      <c r="DP163"/>
      <c r="DQ163"/>
      <c r="DR163"/>
      <c r="DS163"/>
      <c r="DT163"/>
      <c r="DU163"/>
      <c r="DV163"/>
      <c r="DW163"/>
      <c r="DX163"/>
      <c r="DY163"/>
      <c r="DZ163"/>
      <c r="EA163"/>
      <c r="EB163"/>
      <c r="EC163"/>
      <c r="ED163"/>
      <c r="EE163"/>
      <c r="EF163"/>
      <c r="EG163"/>
      <c r="EH163"/>
      <c r="EI163"/>
      <c r="EJ163"/>
      <c r="EK163"/>
      <c r="EL163"/>
      <c r="EM163"/>
      <c r="EN163"/>
      <c r="EO163"/>
      <c r="EP163"/>
      <c r="EQ163"/>
      <c r="ER163"/>
      <c r="ES163"/>
      <c r="ET163"/>
      <c r="EU163"/>
      <c r="EV163"/>
      <c r="EW163"/>
      <c r="EX163"/>
      <c r="EY163"/>
      <c r="EZ163"/>
      <c r="FA163"/>
      <c r="FB163"/>
      <c r="FC163"/>
      <c r="FD163"/>
      <c r="FE163"/>
      <c r="FF163"/>
      <c r="FG163"/>
      <c r="FH163"/>
      <c r="FI163"/>
      <c r="FJ163"/>
      <c r="FK163"/>
      <c r="FL163"/>
      <c r="FM163"/>
      <c r="FN163"/>
      <c r="FO163"/>
      <c r="FP163"/>
      <c r="FQ163"/>
      <c r="FR163"/>
      <c r="FS163"/>
      <c r="FT163"/>
      <c r="FU163"/>
      <c r="FV163"/>
      <c r="FW163"/>
      <c r="FX163"/>
      <c r="FY163"/>
      <c r="FZ163"/>
      <c r="GA163"/>
      <c r="GB163"/>
      <c r="GC163"/>
      <c r="GD163"/>
      <c r="GE163"/>
      <c r="GF163"/>
      <c r="GG163"/>
      <c r="GH163"/>
      <c r="GI163"/>
      <c r="GJ163"/>
      <c r="GK163"/>
      <c r="GL163"/>
      <c r="GM163"/>
      <c r="GN163"/>
      <c r="GO163"/>
      <c r="GP163"/>
      <c r="GQ163"/>
      <c r="GR163"/>
      <c r="GS163"/>
      <c r="GT163"/>
      <c r="GU163"/>
      <c r="GV163"/>
      <c r="GW163"/>
      <c r="GX163"/>
      <c r="GY163"/>
      <c r="GZ163"/>
      <c r="HA163"/>
      <c r="HB163"/>
      <c r="HC163"/>
      <c r="HD163"/>
      <c r="HE163"/>
      <c r="HF163"/>
      <c r="HG163"/>
      <c r="HH163"/>
      <c r="HI163"/>
      <c r="HJ163"/>
      <c r="HK163"/>
      <c r="HL163"/>
      <c r="HM163"/>
      <c r="HN163"/>
      <c r="HO163"/>
      <c r="HP163"/>
      <c r="HQ163"/>
      <c r="HR163"/>
      <c r="HS163"/>
      <c r="HT163"/>
      <c r="HU163"/>
      <c r="HV163"/>
      <c r="HW163"/>
      <c r="HX163"/>
      <c r="HY163"/>
      <c r="HZ163"/>
      <c r="IA163"/>
      <c r="IB163"/>
      <c r="IC163"/>
      <c r="ID163"/>
      <c r="IE163"/>
      <c r="IF163"/>
      <c r="IG163"/>
      <c r="IH163"/>
      <c r="II163"/>
      <c r="IJ163"/>
      <c r="IK163"/>
      <c r="IL163"/>
      <c r="IM163"/>
      <c r="IN163"/>
      <c r="IO163"/>
      <c r="IP163"/>
      <c r="IQ163"/>
      <c r="IR163"/>
      <c r="IS163"/>
      <c r="IT163"/>
      <c r="IU163"/>
      <c r="IV163"/>
    </row>
    <row r="164" spans="1:256" ht="36" customHeight="1" x14ac:dyDescent="0.2">
      <c r="A164" s="288" t="s">
        <v>1767</v>
      </c>
      <c r="B164" s="288"/>
      <c r="C164" s="20" t="s">
        <v>13</v>
      </c>
      <c r="D164" s="20" t="s">
        <v>14</v>
      </c>
      <c r="E164" s="184" t="s">
        <v>15</v>
      </c>
      <c r="F164" s="188" t="s">
        <v>3107</v>
      </c>
      <c r="G164"/>
      <c r="H164"/>
      <c r="I164"/>
      <c r="J164"/>
      <c r="K164"/>
      <c r="L164"/>
      <c r="M164"/>
      <c r="N164"/>
      <c r="O164"/>
      <c r="P164"/>
      <c r="Q164"/>
      <c r="R164"/>
      <c r="S164"/>
      <c r="T164"/>
      <c r="U164"/>
      <c r="V164"/>
      <c r="W164"/>
      <c r="X164"/>
      <c r="Y164"/>
      <c r="Z164"/>
      <c r="AA164"/>
      <c r="AB164"/>
      <c r="AC164"/>
      <c r="AD164"/>
      <c r="AE164"/>
      <c r="AF164"/>
      <c r="AG164"/>
      <c r="AH164"/>
      <c r="AI164"/>
      <c r="AJ164"/>
      <c r="AK164"/>
      <c r="AL164"/>
      <c r="AM164"/>
      <c r="AN164"/>
      <c r="AO164"/>
      <c r="AP164"/>
      <c r="AQ164"/>
      <c r="AR164"/>
      <c r="AS164"/>
      <c r="AT164"/>
      <c r="AU164"/>
      <c r="AV164"/>
      <c r="AW164"/>
      <c r="AX164"/>
      <c r="AY164"/>
      <c r="AZ164"/>
      <c r="BA164"/>
      <c r="BB164"/>
      <c r="BC164"/>
      <c r="BD164"/>
      <c r="BE164"/>
      <c r="BF164"/>
      <c r="BG164"/>
      <c r="BH164"/>
      <c r="BI164"/>
      <c r="BJ164"/>
      <c r="BK164"/>
      <c r="BL164"/>
      <c r="BM164"/>
      <c r="BN164"/>
      <c r="BO164"/>
      <c r="BP164"/>
      <c r="BQ164"/>
      <c r="BR164"/>
      <c r="BS164"/>
      <c r="BT164"/>
      <c r="BU164"/>
      <c r="BV164"/>
      <c r="BW164"/>
      <c r="BX164"/>
      <c r="BY164"/>
      <c r="BZ164"/>
      <c r="CA164"/>
      <c r="CB164"/>
      <c r="CC164"/>
      <c r="CD164"/>
      <c r="CE164"/>
      <c r="CF164"/>
      <c r="CG164"/>
      <c r="CH164"/>
      <c r="CI164"/>
      <c r="CJ164"/>
      <c r="CK164"/>
      <c r="CL164"/>
      <c r="CM164"/>
      <c r="CN164"/>
      <c r="CO164"/>
      <c r="CP164"/>
      <c r="CQ164"/>
      <c r="CR164"/>
      <c r="CS164"/>
      <c r="CT164"/>
      <c r="CU164"/>
      <c r="CV164"/>
      <c r="CW164"/>
      <c r="CX164"/>
      <c r="CY164"/>
      <c r="CZ164"/>
      <c r="DA164"/>
      <c r="DB164"/>
      <c r="DC164"/>
      <c r="DD164"/>
      <c r="DE164"/>
      <c r="DF164"/>
      <c r="DG164"/>
      <c r="DH164"/>
      <c r="DI164"/>
      <c r="DJ164"/>
      <c r="DK164"/>
      <c r="DL164"/>
      <c r="DM164"/>
      <c r="DN164"/>
      <c r="DO164"/>
      <c r="DP164"/>
      <c r="DQ164"/>
      <c r="DR164"/>
      <c r="DS164"/>
      <c r="DT164"/>
      <c r="DU164"/>
      <c r="DV164"/>
      <c r="DW164"/>
      <c r="DX164"/>
      <c r="DY164"/>
      <c r="DZ164"/>
      <c r="EA164"/>
      <c r="EB164"/>
      <c r="EC164"/>
      <c r="ED164"/>
      <c r="EE164"/>
      <c r="EF164"/>
      <c r="EG164"/>
      <c r="EH164"/>
      <c r="EI164"/>
      <c r="EJ164"/>
      <c r="EK164"/>
      <c r="EL164"/>
      <c r="EM164"/>
      <c r="EN164"/>
      <c r="EO164"/>
      <c r="EP164"/>
      <c r="EQ164"/>
      <c r="ER164"/>
      <c r="ES164"/>
      <c r="ET164"/>
      <c r="EU164"/>
      <c r="EV164"/>
      <c r="EW164"/>
      <c r="EX164"/>
      <c r="EY164"/>
      <c r="EZ164"/>
      <c r="FA164"/>
      <c r="FB164"/>
      <c r="FC164"/>
      <c r="FD164"/>
      <c r="FE164"/>
      <c r="FF164"/>
      <c r="FG164"/>
      <c r="FH164"/>
      <c r="FI164"/>
      <c r="FJ164"/>
      <c r="FK164"/>
      <c r="FL164"/>
      <c r="FM164"/>
      <c r="FN164"/>
      <c r="FO164"/>
      <c r="FP164"/>
      <c r="FQ164"/>
      <c r="FR164"/>
      <c r="FS164"/>
      <c r="FT164"/>
      <c r="FU164"/>
      <c r="FV164"/>
      <c r="FW164"/>
      <c r="FX164"/>
      <c r="FY164"/>
      <c r="FZ164"/>
      <c r="GA164"/>
      <c r="GB164"/>
      <c r="GC164"/>
      <c r="GD164"/>
      <c r="GE164"/>
      <c r="GF164"/>
      <c r="GG164"/>
      <c r="GH164"/>
      <c r="GI164"/>
      <c r="GJ164"/>
      <c r="GK164"/>
      <c r="GL164"/>
      <c r="GM164"/>
      <c r="GN164"/>
      <c r="GO164"/>
      <c r="GP164"/>
      <c r="GQ164"/>
      <c r="GR164"/>
      <c r="GS164"/>
      <c r="GT164"/>
      <c r="GU164"/>
      <c r="GV164"/>
      <c r="GW164"/>
      <c r="GX164"/>
      <c r="GY164"/>
      <c r="GZ164"/>
      <c r="HA164"/>
      <c r="HB164"/>
      <c r="HC164"/>
      <c r="HD164"/>
      <c r="HE164"/>
      <c r="HF164"/>
      <c r="HG164"/>
      <c r="HH164"/>
      <c r="HI164"/>
      <c r="HJ164"/>
      <c r="HK164"/>
      <c r="HL164"/>
      <c r="HM164"/>
      <c r="HN164"/>
      <c r="HO164"/>
      <c r="HP164"/>
      <c r="HQ164"/>
      <c r="HR164"/>
      <c r="HS164"/>
      <c r="HT164"/>
      <c r="HU164"/>
      <c r="HV164"/>
      <c r="HW164"/>
      <c r="HX164"/>
      <c r="HY164"/>
      <c r="HZ164"/>
      <c r="IA164"/>
      <c r="IB164"/>
      <c r="IC164"/>
      <c r="ID164"/>
      <c r="IE164"/>
      <c r="IF164"/>
      <c r="IG164"/>
      <c r="IH164"/>
      <c r="II164"/>
      <c r="IJ164"/>
      <c r="IK164"/>
      <c r="IL164"/>
      <c r="IM164"/>
      <c r="IN164"/>
      <c r="IO164"/>
      <c r="IP164"/>
      <c r="IQ164"/>
      <c r="IR164"/>
      <c r="IS164"/>
      <c r="IT164"/>
      <c r="IU164"/>
      <c r="IV164"/>
    </row>
    <row r="165" spans="1:256" ht="49.25" customHeight="1" x14ac:dyDescent="0.15">
      <c r="A165" s="12" t="s">
        <v>231</v>
      </c>
      <c r="B165" s="23" t="str">
        <f>VLOOKUP(A165,Questions!$B$3:$C$256,2,FALSE)</f>
        <v>Does the hosting provider have a SOC 2 Type 2 report available?</v>
      </c>
      <c r="C165" s="9"/>
      <c r="D165" s="10"/>
      <c r="E165" s="185" t="str">
        <f>IF((C165=""),VLOOKUP(A165,Questions!B:G,4,FALSE),IF(C165="Yes",VLOOKUP(A165,Questions!B:G,6,FALSE),IF(C165="No",VLOOKUP(A165,Questions!B:G,5,FALSE),"N/A")))</f>
        <v xml:space="preserve"> </v>
      </c>
      <c r="F165" s="189" t="str">
        <f>VLOOKUP(A165,'Analyst Report'!$A$38:$E$287,5,FALSE)</f>
        <v xml:space="preserve"> </v>
      </c>
      <c r="G165"/>
      <c r="H165"/>
      <c r="I165"/>
      <c r="J165"/>
      <c r="K165"/>
      <c r="L165"/>
      <c r="M165"/>
      <c r="N165"/>
      <c r="O165"/>
      <c r="P165"/>
      <c r="Q165"/>
      <c r="R165"/>
      <c r="S165"/>
      <c r="T165"/>
      <c r="U165"/>
      <c r="V165"/>
      <c r="W165"/>
      <c r="X165"/>
      <c r="Y165"/>
      <c r="Z165"/>
      <c r="AA165"/>
      <c r="AB165"/>
      <c r="AC165"/>
      <c r="AD165"/>
      <c r="AE165"/>
      <c r="AF165"/>
      <c r="AG165"/>
      <c r="AH165"/>
      <c r="AI165"/>
      <c r="AJ165"/>
      <c r="AK165"/>
      <c r="AL165"/>
      <c r="AM165"/>
      <c r="AN165"/>
      <c r="AO165"/>
      <c r="AP165"/>
      <c r="AQ165"/>
      <c r="AR165"/>
      <c r="AS165"/>
      <c r="AT165"/>
      <c r="AU165"/>
      <c r="AV165"/>
      <c r="AW165"/>
      <c r="AX165"/>
      <c r="AY165"/>
      <c r="AZ165"/>
      <c r="BA165"/>
      <c r="BB165"/>
      <c r="BC165"/>
      <c r="BD165"/>
      <c r="BE165"/>
      <c r="BF165"/>
      <c r="BG165"/>
      <c r="BH165"/>
      <c r="BI165"/>
      <c r="BJ165"/>
      <c r="BK165"/>
      <c r="BL165"/>
      <c r="BM165"/>
      <c r="BN165"/>
      <c r="BO165"/>
      <c r="BP165"/>
      <c r="BQ165"/>
      <c r="BR165"/>
      <c r="BS165"/>
      <c r="BT165"/>
      <c r="BU165"/>
      <c r="BV165"/>
      <c r="BW165"/>
      <c r="BX165"/>
      <c r="BY165"/>
      <c r="BZ165"/>
      <c r="CA165"/>
      <c r="CB165"/>
      <c r="CC165"/>
      <c r="CD165"/>
      <c r="CE165"/>
      <c r="CF165"/>
      <c r="CG165"/>
      <c r="CH165"/>
      <c r="CI165"/>
      <c r="CJ165"/>
      <c r="CK165"/>
      <c r="CL165"/>
      <c r="CM165"/>
      <c r="CN165"/>
      <c r="CO165"/>
      <c r="CP165"/>
      <c r="CQ165"/>
      <c r="CR165"/>
      <c r="CS165"/>
      <c r="CT165"/>
      <c r="CU165"/>
      <c r="CV165"/>
      <c r="CW165"/>
      <c r="CX165"/>
      <c r="CY165"/>
      <c r="CZ165"/>
      <c r="DA165"/>
      <c r="DB165"/>
      <c r="DC165"/>
      <c r="DD165"/>
      <c r="DE165"/>
      <c r="DF165"/>
      <c r="DG165"/>
      <c r="DH165"/>
      <c r="DI165"/>
      <c r="DJ165"/>
      <c r="DK165"/>
      <c r="DL165"/>
      <c r="DM165"/>
      <c r="DN165"/>
      <c r="DO165"/>
      <c r="DP165"/>
      <c r="DQ165"/>
      <c r="DR165"/>
      <c r="DS165"/>
      <c r="DT165"/>
      <c r="DU165"/>
      <c r="DV165"/>
      <c r="DW165"/>
      <c r="DX165"/>
      <c r="DY165"/>
      <c r="DZ165"/>
      <c r="EA165"/>
      <c r="EB165"/>
      <c r="EC165"/>
      <c r="ED165"/>
      <c r="EE165"/>
      <c r="EF165"/>
      <c r="EG165"/>
      <c r="EH165"/>
      <c r="EI165"/>
      <c r="EJ165"/>
      <c r="EK165"/>
      <c r="EL165"/>
      <c r="EM165"/>
      <c r="EN165"/>
      <c r="EO165"/>
      <c r="EP165"/>
      <c r="EQ165"/>
      <c r="ER165"/>
      <c r="ES165"/>
      <c r="ET165"/>
      <c r="EU165"/>
      <c r="EV165"/>
      <c r="EW165"/>
      <c r="EX165"/>
      <c r="EY165"/>
      <c r="EZ165"/>
      <c r="FA165"/>
      <c r="FB165"/>
      <c r="FC165"/>
      <c r="FD165"/>
      <c r="FE165"/>
      <c r="FF165"/>
      <c r="FG165"/>
      <c r="FH165"/>
      <c r="FI165"/>
      <c r="FJ165"/>
      <c r="FK165"/>
      <c r="FL165"/>
      <c r="FM165"/>
      <c r="FN165"/>
      <c r="FO165"/>
      <c r="FP165"/>
      <c r="FQ165"/>
      <c r="FR165"/>
      <c r="FS165"/>
      <c r="FT165"/>
      <c r="FU165"/>
      <c r="FV165"/>
      <c r="FW165"/>
      <c r="FX165"/>
      <c r="FY165"/>
      <c r="FZ165"/>
      <c r="GA165"/>
      <c r="GB165"/>
      <c r="GC165"/>
      <c r="GD165"/>
      <c r="GE165"/>
      <c r="GF165"/>
      <c r="GG165"/>
      <c r="GH165"/>
      <c r="GI165"/>
      <c r="GJ165"/>
      <c r="GK165"/>
      <c r="GL165"/>
      <c r="GM165"/>
      <c r="GN165"/>
      <c r="GO165"/>
      <c r="GP165"/>
      <c r="GQ165"/>
      <c r="GR165"/>
      <c r="GS165"/>
      <c r="GT165"/>
      <c r="GU165"/>
      <c r="GV165"/>
      <c r="GW165"/>
      <c r="GX165"/>
      <c r="GY165"/>
      <c r="GZ165"/>
      <c r="HA165"/>
      <c r="HB165"/>
      <c r="HC165"/>
      <c r="HD165"/>
      <c r="HE165"/>
      <c r="HF165"/>
      <c r="HG165"/>
      <c r="HH165"/>
      <c r="HI165"/>
      <c r="HJ165"/>
      <c r="HK165"/>
      <c r="HL165"/>
      <c r="HM165"/>
      <c r="HN165"/>
      <c r="HO165"/>
      <c r="HP165"/>
      <c r="HQ165"/>
      <c r="HR165"/>
      <c r="HS165"/>
      <c r="HT165"/>
      <c r="HU165"/>
      <c r="HV165"/>
      <c r="HW165"/>
      <c r="HX165"/>
      <c r="HY165"/>
      <c r="HZ165"/>
      <c r="IA165"/>
      <c r="IB165"/>
      <c r="IC165"/>
      <c r="ID165"/>
      <c r="IE165"/>
      <c r="IF165"/>
      <c r="IG165"/>
      <c r="IH165"/>
      <c r="II165"/>
      <c r="IJ165"/>
      <c r="IK165"/>
      <c r="IL165"/>
      <c r="IM165"/>
      <c r="IN165"/>
      <c r="IO165"/>
      <c r="IP165"/>
      <c r="IQ165"/>
      <c r="IR165"/>
      <c r="IS165"/>
      <c r="IT165"/>
      <c r="IU165"/>
      <c r="IV165"/>
    </row>
    <row r="166" spans="1:256" ht="165" x14ac:dyDescent="0.15">
      <c r="A166" s="12" t="s">
        <v>232</v>
      </c>
      <c r="B166" s="23" t="str">
        <f>VLOOKUP(A166,Questions!$B$3:$C$256,2,FALSE)</f>
        <v>Are you generally able to accommodate storing each institution's data within their geographic region?</v>
      </c>
      <c r="C166" s="251" t="s">
        <v>16</v>
      </c>
      <c r="D166" s="255" t="s">
        <v>3219</v>
      </c>
      <c r="E166" s="185">
        <f>IF((C166=""),VLOOKUP(A166,Questions!B:G,4,FALSE),IF(C166="Yes",VLOOKUP(A166,Questions!B:G,6,FALSE),IF(C166="No",VLOOKUP(A166,Questions!B:G,5,FALSE),"N/A")))</f>
        <v>0</v>
      </c>
      <c r="F166" s="189" t="str">
        <f>VLOOKUP(A166,'Analyst Report'!$A$38:$E$287,5,FALSE)</f>
        <v xml:space="preserve"> </v>
      </c>
      <c r="G166"/>
      <c r="H166"/>
      <c r="I166"/>
      <c r="J166"/>
      <c r="K166"/>
      <c r="L166"/>
      <c r="M166"/>
      <c r="N166"/>
      <c r="O166"/>
      <c r="P166"/>
      <c r="Q166"/>
      <c r="R166"/>
      <c r="S166"/>
      <c r="T166"/>
      <c r="U166"/>
      <c r="V166"/>
      <c r="W166"/>
      <c r="X166"/>
      <c r="Y166"/>
      <c r="Z166"/>
      <c r="AA166"/>
      <c r="AB166"/>
      <c r="AC166"/>
      <c r="AD166"/>
      <c r="AE166"/>
      <c r="AF166"/>
      <c r="AG166"/>
      <c r="AH166"/>
      <c r="AI166"/>
      <c r="AJ166"/>
      <c r="AK166"/>
      <c r="AL166"/>
      <c r="AM166"/>
      <c r="AN166"/>
      <c r="AO166"/>
      <c r="AP166"/>
      <c r="AQ166"/>
      <c r="AR166"/>
      <c r="AS166"/>
      <c r="AT166"/>
      <c r="AU166"/>
      <c r="AV166"/>
      <c r="AW166"/>
      <c r="AX166"/>
      <c r="AY166"/>
      <c r="AZ166"/>
      <c r="BA166"/>
      <c r="BB166"/>
      <c r="BC166"/>
      <c r="BD166"/>
      <c r="BE166"/>
      <c r="BF166"/>
      <c r="BG166"/>
      <c r="BH166"/>
      <c r="BI166"/>
      <c r="BJ166"/>
      <c r="BK166"/>
      <c r="BL166"/>
      <c r="BM166"/>
      <c r="BN166"/>
      <c r="BO166"/>
      <c r="BP166"/>
      <c r="BQ166"/>
      <c r="BR166"/>
      <c r="BS166"/>
      <c r="BT166"/>
      <c r="BU166"/>
      <c r="BV166"/>
      <c r="BW166"/>
      <c r="BX166"/>
      <c r="BY166"/>
      <c r="BZ166"/>
      <c r="CA166"/>
      <c r="CB166"/>
      <c r="CC166"/>
      <c r="CD166"/>
      <c r="CE166"/>
      <c r="CF166"/>
      <c r="CG166"/>
      <c r="CH166"/>
      <c r="CI166"/>
      <c r="CJ166"/>
      <c r="CK166"/>
      <c r="CL166"/>
      <c r="CM166"/>
      <c r="CN166"/>
      <c r="CO166"/>
      <c r="CP166"/>
      <c r="CQ166"/>
      <c r="CR166"/>
      <c r="CS166"/>
      <c r="CT166"/>
      <c r="CU166"/>
      <c r="CV166"/>
      <c r="CW166"/>
      <c r="CX166"/>
      <c r="CY166"/>
      <c r="CZ166"/>
      <c r="DA166"/>
      <c r="DB166"/>
      <c r="DC166"/>
      <c r="DD166"/>
      <c r="DE166"/>
      <c r="DF166"/>
      <c r="DG166"/>
      <c r="DH166"/>
      <c r="DI166"/>
      <c r="DJ166"/>
      <c r="DK166"/>
      <c r="DL166"/>
      <c r="DM166"/>
      <c r="DN166"/>
      <c r="DO166"/>
      <c r="DP166"/>
      <c r="DQ166"/>
      <c r="DR166"/>
      <c r="DS166"/>
      <c r="DT166"/>
      <c r="DU166"/>
      <c r="DV166"/>
      <c r="DW166"/>
      <c r="DX166"/>
      <c r="DY166"/>
      <c r="DZ166"/>
      <c r="EA166"/>
      <c r="EB166"/>
      <c r="EC166"/>
      <c r="ED166"/>
      <c r="EE166"/>
      <c r="EF166"/>
      <c r="EG166"/>
      <c r="EH166"/>
      <c r="EI166"/>
      <c r="EJ166"/>
      <c r="EK166"/>
      <c r="EL166"/>
      <c r="EM166"/>
      <c r="EN166"/>
      <c r="EO166"/>
      <c r="EP166"/>
      <c r="EQ166"/>
      <c r="ER166"/>
      <c r="ES166"/>
      <c r="ET166"/>
      <c r="EU166"/>
      <c r="EV166"/>
      <c r="EW166"/>
      <c r="EX166"/>
      <c r="EY166"/>
      <c r="EZ166"/>
      <c r="FA166"/>
      <c r="FB166"/>
      <c r="FC166"/>
      <c r="FD166"/>
      <c r="FE166"/>
      <c r="FF166"/>
      <c r="FG166"/>
      <c r="FH166"/>
      <c r="FI166"/>
      <c r="FJ166"/>
      <c r="FK166"/>
      <c r="FL166"/>
      <c r="FM166"/>
      <c r="FN166"/>
      <c r="FO166"/>
      <c r="FP166"/>
      <c r="FQ166"/>
      <c r="FR166"/>
      <c r="FS166"/>
      <c r="FT166"/>
      <c r="FU166"/>
      <c r="FV166"/>
      <c r="FW166"/>
      <c r="FX166"/>
      <c r="FY166"/>
      <c r="FZ166"/>
      <c r="GA166"/>
      <c r="GB166"/>
      <c r="GC166"/>
      <c r="GD166"/>
      <c r="GE166"/>
      <c r="GF166"/>
      <c r="GG166"/>
      <c r="GH166"/>
      <c r="GI166"/>
      <c r="GJ166"/>
      <c r="GK166"/>
      <c r="GL166"/>
      <c r="GM166"/>
      <c r="GN166"/>
      <c r="GO166"/>
      <c r="GP166"/>
      <c r="GQ166"/>
      <c r="GR166"/>
      <c r="GS166"/>
      <c r="GT166"/>
      <c r="GU166"/>
      <c r="GV166"/>
      <c r="GW166"/>
      <c r="GX166"/>
      <c r="GY166"/>
      <c r="GZ166"/>
      <c r="HA166"/>
      <c r="HB166"/>
      <c r="HC166"/>
      <c r="HD166"/>
      <c r="HE166"/>
      <c r="HF166"/>
      <c r="HG166"/>
      <c r="HH166"/>
      <c r="HI166"/>
      <c r="HJ166"/>
      <c r="HK166"/>
      <c r="HL166"/>
      <c r="HM166"/>
      <c r="HN166"/>
      <c r="HO166"/>
      <c r="HP166"/>
      <c r="HQ166"/>
      <c r="HR166"/>
      <c r="HS166"/>
      <c r="HT166"/>
      <c r="HU166"/>
      <c r="HV166"/>
      <c r="HW166"/>
      <c r="HX166"/>
      <c r="HY166"/>
      <c r="HZ166"/>
      <c r="IA166"/>
      <c r="IB166"/>
      <c r="IC166"/>
      <c r="ID166"/>
      <c r="IE166"/>
      <c r="IF166"/>
      <c r="IG166"/>
      <c r="IH166"/>
      <c r="II166"/>
      <c r="IJ166"/>
      <c r="IK166"/>
      <c r="IL166"/>
      <c r="IM166"/>
      <c r="IN166"/>
      <c r="IO166"/>
      <c r="IP166"/>
      <c r="IQ166"/>
      <c r="IR166"/>
      <c r="IS166"/>
      <c r="IT166"/>
      <c r="IU166"/>
      <c r="IV166"/>
    </row>
    <row r="167" spans="1:256" ht="48" customHeight="1" x14ac:dyDescent="0.15">
      <c r="A167" s="12" t="s">
        <v>233</v>
      </c>
      <c r="B167" s="23" t="str">
        <f>VLOOKUP(A167,Questions!$B$3:$C$256,2,FALSE)</f>
        <v>Are the data centers staffed 24 hours a day, seven days a week (i.e., 24x7x365)?</v>
      </c>
      <c r="C167" s="9"/>
      <c r="D167" s="10"/>
      <c r="E167" s="185" t="str">
        <f>IF((C167=""),VLOOKUP(A167,Questions!B:G,4,FALSE),IF(C167="Yes",VLOOKUP(A167,Questions!B:G,6,FALSE),IF(C167="No",VLOOKUP(A167,Questions!B:G,5,FALSE),"N/A")))</f>
        <v xml:space="preserve"> </v>
      </c>
      <c r="F167" s="189" t="str">
        <f>VLOOKUP(A167,'Analyst Report'!$A$38:$E$287,5,FALSE)</f>
        <v xml:space="preserve"> </v>
      </c>
      <c r="G167"/>
      <c r="H167"/>
      <c r="I167"/>
      <c r="J167"/>
      <c r="K167"/>
      <c r="L167"/>
      <c r="M167"/>
      <c r="N167"/>
      <c r="O167"/>
      <c r="P167"/>
      <c r="Q167"/>
      <c r="R167"/>
      <c r="S167"/>
      <c r="T167"/>
      <c r="U167"/>
      <c r="V167"/>
      <c r="W167"/>
      <c r="X167"/>
      <c r="Y167"/>
      <c r="Z167"/>
      <c r="AA167"/>
      <c r="AB167"/>
      <c r="AC167"/>
      <c r="AD167"/>
      <c r="AE167"/>
      <c r="AF167"/>
      <c r="AG167"/>
      <c r="AH167"/>
      <c r="AI167"/>
      <c r="AJ167"/>
      <c r="AK167"/>
      <c r="AL167"/>
      <c r="AM167"/>
      <c r="AN167"/>
      <c r="AO167"/>
      <c r="AP167"/>
      <c r="AQ167"/>
      <c r="AR167"/>
      <c r="AS167"/>
      <c r="AT167"/>
      <c r="AU167"/>
      <c r="AV167"/>
      <c r="AW167"/>
      <c r="AX167"/>
      <c r="AY167"/>
      <c r="AZ167"/>
      <c r="BA167"/>
      <c r="BB167"/>
      <c r="BC167"/>
      <c r="BD167"/>
      <c r="BE167"/>
      <c r="BF167"/>
      <c r="BG167"/>
      <c r="BH167"/>
      <c r="BI167"/>
      <c r="BJ167"/>
      <c r="BK167"/>
      <c r="BL167"/>
      <c r="BM167"/>
      <c r="BN167"/>
      <c r="BO167"/>
      <c r="BP167"/>
      <c r="BQ167"/>
      <c r="BR167"/>
      <c r="BS167"/>
      <c r="BT167"/>
      <c r="BU167"/>
      <c r="BV167"/>
      <c r="BW167"/>
      <c r="BX167"/>
      <c r="BY167"/>
      <c r="BZ167"/>
      <c r="CA167"/>
      <c r="CB167"/>
      <c r="CC167"/>
      <c r="CD167"/>
      <c r="CE167"/>
      <c r="CF167"/>
      <c r="CG167"/>
      <c r="CH167"/>
      <c r="CI167"/>
      <c r="CJ167"/>
      <c r="CK167"/>
      <c r="CL167"/>
      <c r="CM167"/>
      <c r="CN167"/>
      <c r="CO167"/>
      <c r="CP167"/>
      <c r="CQ167"/>
      <c r="CR167"/>
      <c r="CS167"/>
      <c r="CT167"/>
      <c r="CU167"/>
      <c r="CV167"/>
      <c r="CW167"/>
      <c r="CX167"/>
      <c r="CY167"/>
      <c r="CZ167"/>
      <c r="DA167"/>
      <c r="DB167"/>
      <c r="DC167"/>
      <c r="DD167"/>
      <c r="DE167"/>
      <c r="DF167"/>
      <c r="DG167"/>
      <c r="DH167"/>
      <c r="DI167"/>
      <c r="DJ167"/>
      <c r="DK167"/>
      <c r="DL167"/>
      <c r="DM167"/>
      <c r="DN167"/>
      <c r="DO167"/>
      <c r="DP167"/>
      <c r="DQ167"/>
      <c r="DR167"/>
      <c r="DS167"/>
      <c r="DT167"/>
      <c r="DU167"/>
      <c r="DV167"/>
      <c r="DW167"/>
      <c r="DX167"/>
      <c r="DY167"/>
      <c r="DZ167"/>
      <c r="EA167"/>
      <c r="EB167"/>
      <c r="EC167"/>
      <c r="ED167"/>
      <c r="EE167"/>
      <c r="EF167"/>
      <c r="EG167"/>
      <c r="EH167"/>
      <c r="EI167"/>
      <c r="EJ167"/>
      <c r="EK167"/>
      <c r="EL167"/>
      <c r="EM167"/>
      <c r="EN167"/>
      <c r="EO167"/>
      <c r="EP167"/>
      <c r="EQ167"/>
      <c r="ER167"/>
      <c r="ES167"/>
      <c r="ET167"/>
      <c r="EU167"/>
      <c r="EV167"/>
      <c r="EW167"/>
      <c r="EX167"/>
      <c r="EY167"/>
      <c r="EZ167"/>
      <c r="FA167"/>
      <c r="FB167"/>
      <c r="FC167"/>
      <c r="FD167"/>
      <c r="FE167"/>
      <c r="FF167"/>
      <c r="FG167"/>
      <c r="FH167"/>
      <c r="FI167"/>
      <c r="FJ167"/>
      <c r="FK167"/>
      <c r="FL167"/>
      <c r="FM167"/>
      <c r="FN167"/>
      <c r="FO167"/>
      <c r="FP167"/>
      <c r="FQ167"/>
      <c r="FR167"/>
      <c r="FS167"/>
      <c r="FT167"/>
      <c r="FU167"/>
      <c r="FV167"/>
      <c r="FW167"/>
      <c r="FX167"/>
      <c r="FY167"/>
      <c r="FZ167"/>
      <c r="GA167"/>
      <c r="GB167"/>
      <c r="GC167"/>
      <c r="GD167"/>
      <c r="GE167"/>
      <c r="GF167"/>
      <c r="GG167"/>
      <c r="GH167"/>
      <c r="GI167"/>
      <c r="GJ167"/>
      <c r="GK167"/>
      <c r="GL167"/>
      <c r="GM167"/>
      <c r="GN167"/>
      <c r="GO167"/>
      <c r="GP167"/>
      <c r="GQ167"/>
      <c r="GR167"/>
      <c r="GS167"/>
      <c r="GT167"/>
      <c r="GU167"/>
      <c r="GV167"/>
      <c r="GW167"/>
      <c r="GX167"/>
      <c r="GY167"/>
      <c r="GZ167"/>
      <c r="HA167"/>
      <c r="HB167"/>
      <c r="HC167"/>
      <c r="HD167"/>
      <c r="HE167"/>
      <c r="HF167"/>
      <c r="HG167"/>
      <c r="HH167"/>
      <c r="HI167"/>
      <c r="HJ167"/>
      <c r="HK167"/>
      <c r="HL167"/>
      <c r="HM167"/>
      <c r="HN167"/>
      <c r="HO167"/>
      <c r="HP167"/>
      <c r="HQ167"/>
      <c r="HR167"/>
      <c r="HS167"/>
      <c r="HT167"/>
      <c r="HU167"/>
      <c r="HV167"/>
      <c r="HW167"/>
      <c r="HX167"/>
      <c r="HY167"/>
      <c r="HZ167"/>
      <c r="IA167"/>
      <c r="IB167"/>
      <c r="IC167"/>
      <c r="ID167"/>
      <c r="IE167"/>
      <c r="IF167"/>
      <c r="IG167"/>
      <c r="IH167"/>
      <c r="II167"/>
      <c r="IJ167"/>
      <c r="IK167"/>
      <c r="IL167"/>
      <c r="IM167"/>
      <c r="IN167"/>
      <c r="IO167"/>
      <c r="IP167"/>
      <c r="IQ167"/>
      <c r="IR167"/>
      <c r="IS167"/>
      <c r="IT167"/>
      <c r="IU167"/>
      <c r="IV167"/>
    </row>
    <row r="168" spans="1:256" ht="47" customHeight="1" x14ac:dyDescent="0.15">
      <c r="A168" s="12" t="s">
        <v>234</v>
      </c>
      <c r="B168" s="23" t="str">
        <f>VLOOKUP(A168,Questions!$B$3:$C$256,2,FALSE)</f>
        <v>Are your servers separated from other companies via a physical barrier, such as a cage or hardened walls?</v>
      </c>
      <c r="C168" s="9"/>
      <c r="D168" s="10"/>
      <c r="E168" s="185" t="str">
        <f>IF((C168=""),VLOOKUP(A168,Questions!B:G,4,FALSE),IF(C168="Yes",VLOOKUP(A168,Questions!B:G,6,FALSE),IF(C168="No",VLOOKUP(A168,Questions!B:G,5,FALSE),"N/A")))</f>
        <v xml:space="preserve"> </v>
      </c>
      <c r="F168" s="189" t="str">
        <f>VLOOKUP(A168,'Analyst Report'!$A$38:$E$287,5,FALSE)</f>
        <v xml:space="preserve"> </v>
      </c>
      <c r="G168"/>
      <c r="H168"/>
      <c r="I168"/>
      <c r="J168"/>
      <c r="K168"/>
      <c r="L168"/>
      <c r="M168"/>
      <c r="N168"/>
      <c r="O168"/>
      <c r="P168"/>
      <c r="Q168"/>
      <c r="R168"/>
      <c r="S168"/>
      <c r="T168"/>
      <c r="U168"/>
      <c r="V168"/>
      <c r="W168"/>
      <c r="X168"/>
      <c r="Y168"/>
      <c r="Z168"/>
      <c r="AA168"/>
      <c r="AB168"/>
      <c r="AC168"/>
      <c r="AD168"/>
      <c r="AE168"/>
      <c r="AF168"/>
      <c r="AG168"/>
      <c r="AH168"/>
      <c r="AI168"/>
      <c r="AJ168"/>
      <c r="AK168"/>
      <c r="AL168"/>
      <c r="AM168"/>
      <c r="AN168"/>
      <c r="AO168"/>
      <c r="AP168"/>
      <c r="AQ168"/>
      <c r="AR168"/>
      <c r="AS168"/>
      <c r="AT168"/>
      <c r="AU168"/>
      <c r="AV168"/>
      <c r="AW168"/>
      <c r="AX168"/>
      <c r="AY168"/>
      <c r="AZ168"/>
      <c r="BA168"/>
      <c r="BB168"/>
      <c r="BC168"/>
      <c r="BD168"/>
      <c r="BE168"/>
      <c r="BF168"/>
      <c r="BG168"/>
      <c r="BH168"/>
      <c r="BI168"/>
      <c r="BJ168"/>
      <c r="BK168"/>
      <c r="BL168"/>
      <c r="BM168"/>
      <c r="BN168"/>
      <c r="BO168"/>
      <c r="BP168"/>
      <c r="BQ168"/>
      <c r="BR168"/>
      <c r="BS168"/>
      <c r="BT168"/>
      <c r="BU168"/>
      <c r="BV168"/>
      <c r="BW168"/>
      <c r="BX168"/>
      <c r="BY168"/>
      <c r="BZ168"/>
      <c r="CA168"/>
      <c r="CB168"/>
      <c r="CC168"/>
      <c r="CD168"/>
      <c r="CE168"/>
      <c r="CF168"/>
      <c r="CG168"/>
      <c r="CH168"/>
      <c r="CI168"/>
      <c r="CJ168"/>
      <c r="CK168"/>
      <c r="CL168"/>
      <c r="CM168"/>
      <c r="CN168"/>
      <c r="CO168"/>
      <c r="CP168"/>
      <c r="CQ168"/>
      <c r="CR168"/>
      <c r="CS168"/>
      <c r="CT168"/>
      <c r="CU168"/>
      <c r="CV168"/>
      <c r="CW168"/>
      <c r="CX168"/>
      <c r="CY168"/>
      <c r="CZ168"/>
      <c r="DA168"/>
      <c r="DB168"/>
      <c r="DC168"/>
      <c r="DD168"/>
      <c r="DE168"/>
      <c r="DF168"/>
      <c r="DG168"/>
      <c r="DH168"/>
      <c r="DI168"/>
      <c r="DJ168"/>
      <c r="DK168"/>
      <c r="DL168"/>
      <c r="DM168"/>
      <c r="DN168"/>
      <c r="DO168"/>
      <c r="DP168"/>
      <c r="DQ168"/>
      <c r="DR168"/>
      <c r="DS168"/>
      <c r="DT168"/>
      <c r="DU168"/>
      <c r="DV168"/>
      <c r="DW168"/>
      <c r="DX168"/>
      <c r="DY168"/>
      <c r="DZ168"/>
      <c r="EA168"/>
      <c r="EB168"/>
      <c r="EC168"/>
      <c r="ED168"/>
      <c r="EE168"/>
      <c r="EF168"/>
      <c r="EG168"/>
      <c r="EH168"/>
      <c r="EI168"/>
      <c r="EJ168"/>
      <c r="EK168"/>
      <c r="EL168"/>
      <c r="EM168"/>
      <c r="EN168"/>
      <c r="EO168"/>
      <c r="EP168"/>
      <c r="EQ168"/>
      <c r="ER168"/>
      <c r="ES168"/>
      <c r="ET168"/>
      <c r="EU168"/>
      <c r="EV168"/>
      <c r="EW168"/>
      <c r="EX168"/>
      <c r="EY168"/>
      <c r="EZ168"/>
      <c r="FA168"/>
      <c r="FB168"/>
      <c r="FC168"/>
      <c r="FD168"/>
      <c r="FE168"/>
      <c r="FF168"/>
      <c r="FG168"/>
      <c r="FH168"/>
      <c r="FI168"/>
      <c r="FJ168"/>
      <c r="FK168"/>
      <c r="FL168"/>
      <c r="FM168"/>
      <c r="FN168"/>
      <c r="FO168"/>
      <c r="FP168"/>
      <c r="FQ168"/>
      <c r="FR168"/>
      <c r="FS168"/>
      <c r="FT168"/>
      <c r="FU168"/>
      <c r="FV168"/>
      <c r="FW168"/>
      <c r="FX168"/>
      <c r="FY168"/>
      <c r="FZ168"/>
      <c r="GA168"/>
      <c r="GB168"/>
      <c r="GC168"/>
      <c r="GD168"/>
      <c r="GE168"/>
      <c r="GF168"/>
      <c r="GG168"/>
      <c r="GH168"/>
      <c r="GI168"/>
      <c r="GJ168"/>
      <c r="GK168"/>
      <c r="GL168"/>
      <c r="GM168"/>
      <c r="GN168"/>
      <c r="GO168"/>
      <c r="GP168"/>
      <c r="GQ168"/>
      <c r="GR168"/>
      <c r="GS168"/>
      <c r="GT168"/>
      <c r="GU168"/>
      <c r="GV168"/>
      <c r="GW168"/>
      <c r="GX168"/>
      <c r="GY168"/>
      <c r="GZ168"/>
      <c r="HA168"/>
      <c r="HB168"/>
      <c r="HC168"/>
      <c r="HD168"/>
      <c r="HE168"/>
      <c r="HF168"/>
      <c r="HG168"/>
      <c r="HH168"/>
      <c r="HI168"/>
      <c r="HJ168"/>
      <c r="HK168"/>
      <c r="HL168"/>
      <c r="HM168"/>
      <c r="HN168"/>
      <c r="HO168"/>
      <c r="HP168"/>
      <c r="HQ168"/>
      <c r="HR168"/>
      <c r="HS168"/>
      <c r="HT168"/>
      <c r="HU168"/>
      <c r="HV168"/>
      <c r="HW168"/>
      <c r="HX168"/>
      <c r="HY168"/>
      <c r="HZ168"/>
      <c r="IA168"/>
      <c r="IB168"/>
      <c r="IC168"/>
      <c r="ID168"/>
      <c r="IE168"/>
      <c r="IF168"/>
      <c r="IG168"/>
      <c r="IH168"/>
      <c r="II168"/>
      <c r="IJ168"/>
      <c r="IK168"/>
      <c r="IL168"/>
      <c r="IM168"/>
      <c r="IN168"/>
      <c r="IO168"/>
      <c r="IP168"/>
      <c r="IQ168"/>
      <c r="IR168"/>
      <c r="IS168"/>
      <c r="IT168"/>
      <c r="IU168"/>
      <c r="IV168"/>
    </row>
    <row r="169" spans="1:256" ht="47" customHeight="1" x14ac:dyDescent="0.15">
      <c r="A169" s="12" t="s">
        <v>235</v>
      </c>
      <c r="B169" s="23" t="str">
        <f>VLOOKUP(A169,Questions!$B$3:$C$256,2,FALSE)</f>
        <v>Does a physical barrier fully enclose the physical space preventing unauthorized physical contact with any of your devices?</v>
      </c>
      <c r="C169" s="9"/>
      <c r="D169" s="10"/>
      <c r="E169" s="185" t="str">
        <f>IF((C169=""),VLOOKUP(A169,Questions!B:G,4,FALSE),IF(C169="Yes",VLOOKUP(A169,Questions!B:G,6,FALSE),IF(C169="No",VLOOKUP(A169,Questions!B:G,5,FALSE),"N/A")))</f>
        <v xml:space="preserve"> </v>
      </c>
      <c r="F169" s="189" t="str">
        <f>VLOOKUP(A169,'Analyst Report'!$A$38:$E$287,5,FALSE)</f>
        <v xml:space="preserve"> </v>
      </c>
      <c r="G169"/>
      <c r="H169"/>
      <c r="I169"/>
      <c r="J169"/>
      <c r="K169"/>
      <c r="L169"/>
      <c r="M169"/>
      <c r="N169"/>
      <c r="O169"/>
      <c r="P169"/>
      <c r="Q169"/>
      <c r="R169"/>
      <c r="S169"/>
      <c r="T169"/>
      <c r="U169"/>
      <c r="V169"/>
      <c r="W169"/>
      <c r="X169"/>
      <c r="Y169"/>
      <c r="Z169"/>
      <c r="AA169"/>
      <c r="AB169"/>
      <c r="AC169"/>
      <c r="AD169"/>
      <c r="AE169"/>
      <c r="AF169"/>
      <c r="AG169"/>
      <c r="AH169"/>
      <c r="AI169"/>
      <c r="AJ169"/>
      <c r="AK169"/>
      <c r="AL169"/>
      <c r="AM169"/>
      <c r="AN169"/>
      <c r="AO169"/>
      <c r="AP169"/>
      <c r="AQ169"/>
      <c r="AR169"/>
      <c r="AS169"/>
      <c r="AT169"/>
      <c r="AU169"/>
      <c r="AV169"/>
      <c r="AW169"/>
      <c r="AX169"/>
      <c r="AY169"/>
      <c r="AZ169"/>
      <c r="BA169"/>
      <c r="BB169"/>
      <c r="BC169"/>
      <c r="BD169"/>
      <c r="BE169"/>
      <c r="BF169"/>
      <c r="BG169"/>
      <c r="BH169"/>
      <c r="BI169"/>
      <c r="BJ169"/>
      <c r="BK169"/>
      <c r="BL169"/>
      <c r="BM169"/>
      <c r="BN169"/>
      <c r="BO169"/>
      <c r="BP169"/>
      <c r="BQ169"/>
      <c r="BR169"/>
      <c r="BS169"/>
      <c r="BT169"/>
      <c r="BU169"/>
      <c r="BV169"/>
      <c r="BW169"/>
      <c r="BX169"/>
      <c r="BY169"/>
      <c r="BZ169"/>
      <c r="CA169"/>
      <c r="CB169"/>
      <c r="CC169"/>
      <c r="CD169"/>
      <c r="CE169"/>
      <c r="CF169"/>
      <c r="CG169"/>
      <c r="CH169"/>
      <c r="CI169"/>
      <c r="CJ169"/>
      <c r="CK169"/>
      <c r="CL169"/>
      <c r="CM169"/>
      <c r="CN169"/>
      <c r="CO169"/>
      <c r="CP169"/>
      <c r="CQ169"/>
      <c r="CR169"/>
      <c r="CS169"/>
      <c r="CT169"/>
      <c r="CU169"/>
      <c r="CV169"/>
      <c r="CW169"/>
      <c r="CX169"/>
      <c r="CY169"/>
      <c r="CZ169"/>
      <c r="DA169"/>
      <c r="DB169"/>
      <c r="DC169"/>
      <c r="DD169"/>
      <c r="DE169"/>
      <c r="DF169"/>
      <c r="DG169"/>
      <c r="DH169"/>
      <c r="DI169"/>
      <c r="DJ169"/>
      <c r="DK169"/>
      <c r="DL169"/>
      <c r="DM169"/>
      <c r="DN169"/>
      <c r="DO169"/>
      <c r="DP169"/>
      <c r="DQ169"/>
      <c r="DR169"/>
      <c r="DS169"/>
      <c r="DT169"/>
      <c r="DU169"/>
      <c r="DV169"/>
      <c r="DW169"/>
      <c r="DX169"/>
      <c r="DY169"/>
      <c r="DZ169"/>
      <c r="EA169"/>
      <c r="EB169"/>
      <c r="EC169"/>
      <c r="ED169"/>
      <c r="EE169"/>
      <c r="EF169"/>
      <c r="EG169"/>
      <c r="EH169"/>
      <c r="EI169"/>
      <c r="EJ169"/>
      <c r="EK169"/>
      <c r="EL169"/>
      <c r="EM169"/>
      <c r="EN169"/>
      <c r="EO169"/>
      <c r="EP169"/>
      <c r="EQ169"/>
      <c r="ER169"/>
      <c r="ES169"/>
      <c r="ET169"/>
      <c r="EU169"/>
      <c r="EV169"/>
      <c r="EW169"/>
      <c r="EX169"/>
      <c r="EY169"/>
      <c r="EZ169"/>
      <c r="FA169"/>
      <c r="FB169"/>
      <c r="FC169"/>
      <c r="FD169"/>
      <c r="FE169"/>
      <c r="FF169"/>
      <c r="FG169"/>
      <c r="FH169"/>
      <c r="FI169"/>
      <c r="FJ169"/>
      <c r="FK169"/>
      <c r="FL169"/>
      <c r="FM169"/>
      <c r="FN169"/>
      <c r="FO169"/>
      <c r="FP169"/>
      <c r="FQ169"/>
      <c r="FR169"/>
      <c r="FS169"/>
      <c r="FT169"/>
      <c r="FU169"/>
      <c r="FV169"/>
      <c r="FW169"/>
      <c r="FX169"/>
      <c r="FY169"/>
      <c r="FZ169"/>
      <c r="GA169"/>
      <c r="GB169"/>
      <c r="GC169"/>
      <c r="GD169"/>
      <c r="GE169"/>
      <c r="GF169"/>
      <c r="GG169"/>
      <c r="GH169"/>
      <c r="GI169"/>
      <c r="GJ169"/>
      <c r="GK169"/>
      <c r="GL169"/>
      <c r="GM169"/>
      <c r="GN169"/>
      <c r="GO169"/>
      <c r="GP169"/>
      <c r="GQ169"/>
      <c r="GR169"/>
      <c r="GS169"/>
      <c r="GT169"/>
      <c r="GU169"/>
      <c r="GV169"/>
      <c r="GW169"/>
      <c r="GX169"/>
      <c r="GY169"/>
      <c r="GZ169"/>
      <c r="HA169"/>
      <c r="HB169"/>
      <c r="HC169"/>
      <c r="HD169"/>
      <c r="HE169"/>
      <c r="HF169"/>
      <c r="HG169"/>
      <c r="HH169"/>
      <c r="HI169"/>
      <c r="HJ169"/>
      <c r="HK169"/>
      <c r="HL169"/>
      <c r="HM169"/>
      <c r="HN169"/>
      <c r="HO169"/>
      <c r="HP169"/>
      <c r="HQ169"/>
      <c r="HR169"/>
      <c r="HS169"/>
      <c r="HT169"/>
      <c r="HU169"/>
      <c r="HV169"/>
      <c r="HW169"/>
      <c r="HX169"/>
      <c r="HY169"/>
      <c r="HZ169"/>
      <c r="IA169"/>
      <c r="IB169"/>
      <c r="IC169"/>
      <c r="ID169"/>
      <c r="IE169"/>
      <c r="IF169"/>
      <c r="IG169"/>
      <c r="IH169"/>
      <c r="II169"/>
      <c r="IJ169"/>
      <c r="IK169"/>
      <c r="IL169"/>
      <c r="IM169"/>
      <c r="IN169"/>
      <c r="IO169"/>
      <c r="IP169"/>
      <c r="IQ169"/>
      <c r="IR169"/>
      <c r="IS169"/>
      <c r="IT169"/>
      <c r="IU169"/>
      <c r="IV169"/>
    </row>
    <row r="170" spans="1:256" ht="60" x14ac:dyDescent="0.15">
      <c r="A170" s="12" t="s">
        <v>236</v>
      </c>
      <c r="B170" s="23" t="str">
        <f>VLOOKUP(A170,Questions!$B$3:$C$256,2,FALSE)</f>
        <v>Are your primary and secondary data centers geographically diverse?</v>
      </c>
      <c r="C170" s="251" t="s">
        <v>16</v>
      </c>
      <c r="D170" s="255" t="s">
        <v>3220</v>
      </c>
      <c r="E170" s="185" t="str">
        <f>IF((C170=""),VLOOKUP(A170,Questions!B:G,4,FALSE),IF(C170="Yes",VLOOKUP(A170,Questions!B:G,6,FALSE),IF(C170="No",VLOOKUP(A170,Questions!B:G,5,FALSE),"N/A")))</f>
        <v>State your primary and secondary data center locations. For cloud infrastructures, state the primary and secondary zones.</v>
      </c>
      <c r="F170" s="189" t="str">
        <f>VLOOKUP(A170,'Analyst Report'!$A$38:$E$287,5,FALSE)</f>
        <v xml:space="preserve"> </v>
      </c>
      <c r="G170"/>
      <c r="H170"/>
      <c r="I170"/>
      <c r="J170"/>
      <c r="K170"/>
      <c r="L170"/>
      <c r="M170"/>
      <c r="N170"/>
      <c r="O170"/>
      <c r="P170"/>
      <c r="Q170"/>
      <c r="R170"/>
      <c r="S170"/>
      <c r="T170"/>
      <c r="U170"/>
      <c r="V170"/>
      <c r="W170"/>
      <c r="X170"/>
      <c r="Y170"/>
      <c r="Z170"/>
      <c r="AA170"/>
      <c r="AB170"/>
      <c r="AC170"/>
      <c r="AD170"/>
      <c r="AE170"/>
      <c r="AF170"/>
      <c r="AG170"/>
      <c r="AH170"/>
      <c r="AI170"/>
      <c r="AJ170"/>
      <c r="AK170"/>
      <c r="AL170"/>
      <c r="AM170"/>
      <c r="AN170"/>
      <c r="AO170"/>
      <c r="AP170"/>
      <c r="AQ170"/>
      <c r="AR170"/>
      <c r="AS170"/>
      <c r="AT170"/>
      <c r="AU170"/>
      <c r="AV170"/>
      <c r="AW170"/>
      <c r="AX170"/>
      <c r="AY170"/>
      <c r="AZ170"/>
      <c r="BA170"/>
      <c r="BB170"/>
      <c r="BC170"/>
      <c r="BD170"/>
      <c r="BE170"/>
      <c r="BF170"/>
      <c r="BG170"/>
      <c r="BH170"/>
      <c r="BI170"/>
      <c r="BJ170"/>
      <c r="BK170"/>
      <c r="BL170"/>
      <c r="BM170"/>
      <c r="BN170"/>
      <c r="BO170"/>
      <c r="BP170"/>
      <c r="BQ170"/>
      <c r="BR170"/>
      <c r="BS170"/>
      <c r="BT170"/>
      <c r="BU170"/>
      <c r="BV170"/>
      <c r="BW170"/>
      <c r="BX170"/>
      <c r="BY170"/>
      <c r="BZ170"/>
      <c r="CA170"/>
      <c r="CB170"/>
      <c r="CC170"/>
      <c r="CD170"/>
      <c r="CE170"/>
      <c r="CF170"/>
      <c r="CG170"/>
      <c r="CH170"/>
      <c r="CI170"/>
      <c r="CJ170"/>
      <c r="CK170"/>
      <c r="CL170"/>
      <c r="CM170"/>
      <c r="CN170"/>
      <c r="CO170"/>
      <c r="CP170"/>
      <c r="CQ170"/>
      <c r="CR170"/>
      <c r="CS170"/>
      <c r="CT170"/>
      <c r="CU170"/>
      <c r="CV170"/>
      <c r="CW170"/>
      <c r="CX170"/>
      <c r="CY170"/>
      <c r="CZ170"/>
      <c r="DA170"/>
      <c r="DB170"/>
      <c r="DC170"/>
      <c r="DD170"/>
      <c r="DE170"/>
      <c r="DF170"/>
      <c r="DG170"/>
      <c r="DH170"/>
      <c r="DI170"/>
      <c r="DJ170"/>
      <c r="DK170"/>
      <c r="DL170"/>
      <c r="DM170"/>
      <c r="DN170"/>
      <c r="DO170"/>
      <c r="DP170"/>
      <c r="DQ170"/>
      <c r="DR170"/>
      <c r="DS170"/>
      <c r="DT170"/>
      <c r="DU170"/>
      <c r="DV170"/>
      <c r="DW170"/>
      <c r="DX170"/>
      <c r="DY170"/>
      <c r="DZ170"/>
      <c r="EA170"/>
      <c r="EB170"/>
      <c r="EC170"/>
      <c r="ED170"/>
      <c r="EE170"/>
      <c r="EF170"/>
      <c r="EG170"/>
      <c r="EH170"/>
      <c r="EI170"/>
      <c r="EJ170"/>
      <c r="EK170"/>
      <c r="EL170"/>
      <c r="EM170"/>
      <c r="EN170"/>
      <c r="EO170"/>
      <c r="EP170"/>
      <c r="EQ170"/>
      <c r="ER170"/>
      <c r="ES170"/>
      <c r="ET170"/>
      <c r="EU170"/>
      <c r="EV170"/>
      <c r="EW170"/>
      <c r="EX170"/>
      <c r="EY170"/>
      <c r="EZ170"/>
      <c r="FA170"/>
      <c r="FB170"/>
      <c r="FC170"/>
      <c r="FD170"/>
      <c r="FE170"/>
      <c r="FF170"/>
      <c r="FG170"/>
      <c r="FH170"/>
      <c r="FI170"/>
      <c r="FJ170"/>
      <c r="FK170"/>
      <c r="FL170"/>
      <c r="FM170"/>
      <c r="FN170"/>
      <c r="FO170"/>
      <c r="FP170"/>
      <c r="FQ170"/>
      <c r="FR170"/>
      <c r="FS170"/>
      <c r="FT170"/>
      <c r="FU170"/>
      <c r="FV170"/>
      <c r="FW170"/>
      <c r="FX170"/>
      <c r="FY170"/>
      <c r="FZ170"/>
      <c r="GA170"/>
      <c r="GB170"/>
      <c r="GC170"/>
      <c r="GD170"/>
      <c r="GE170"/>
      <c r="GF170"/>
      <c r="GG170"/>
      <c r="GH170"/>
      <c r="GI170"/>
      <c r="GJ170"/>
      <c r="GK170"/>
      <c r="GL170"/>
      <c r="GM170"/>
      <c r="GN170"/>
      <c r="GO170"/>
      <c r="GP170"/>
      <c r="GQ170"/>
      <c r="GR170"/>
      <c r="GS170"/>
      <c r="GT170"/>
      <c r="GU170"/>
      <c r="GV170"/>
      <c r="GW170"/>
      <c r="GX170"/>
      <c r="GY170"/>
      <c r="GZ170"/>
      <c r="HA170"/>
      <c r="HB170"/>
      <c r="HC170"/>
      <c r="HD170"/>
      <c r="HE170"/>
      <c r="HF170"/>
      <c r="HG170"/>
      <c r="HH170"/>
      <c r="HI170"/>
      <c r="HJ170"/>
      <c r="HK170"/>
      <c r="HL170"/>
      <c r="HM170"/>
      <c r="HN170"/>
      <c r="HO170"/>
      <c r="HP170"/>
      <c r="HQ170"/>
      <c r="HR170"/>
      <c r="HS170"/>
      <c r="HT170"/>
      <c r="HU170"/>
      <c r="HV170"/>
      <c r="HW170"/>
      <c r="HX170"/>
      <c r="HY170"/>
      <c r="HZ170"/>
      <c r="IA170"/>
      <c r="IB170"/>
      <c r="IC170"/>
      <c r="ID170"/>
      <c r="IE170"/>
      <c r="IF170"/>
      <c r="IG170"/>
      <c r="IH170"/>
      <c r="II170"/>
      <c r="IJ170"/>
      <c r="IK170"/>
      <c r="IL170"/>
      <c r="IM170"/>
      <c r="IN170"/>
      <c r="IO170"/>
      <c r="IP170"/>
      <c r="IQ170"/>
      <c r="IR170"/>
      <c r="IS170"/>
      <c r="IT170"/>
      <c r="IU170"/>
      <c r="IV170"/>
    </row>
    <row r="171" spans="1:256" ht="47" customHeight="1" x14ac:dyDescent="0.15">
      <c r="A171" s="12" t="s">
        <v>237</v>
      </c>
      <c r="B171" s="23" t="str">
        <f>VLOOKUP(A171,Questions!$B$3:$C$256,2,FALSE)</f>
        <v>If outsourced or co-located, is there a contract in place to prevent data from leaving the Institution's Data Zone?</v>
      </c>
      <c r="C171" s="251" t="s">
        <v>16</v>
      </c>
      <c r="D171" s="255" t="s">
        <v>3221</v>
      </c>
      <c r="E171" s="185" t="str">
        <f>IF((C171=""),VLOOKUP(A171,Questions!B:G,4,FALSE),IF(C171="Yes",VLOOKUP(A171,Questions!B:G,6,FALSE),IF(C171="No",VLOOKUP(A171,Questions!B:G,5,FALSE),"N/A")))</f>
        <v>Summarize the strategy for removing Institution's data from its Data Zone.</v>
      </c>
      <c r="F171" s="189" t="str">
        <f>VLOOKUP(A171,'Analyst Report'!$A$38:$E$287,5,FALSE)</f>
        <v xml:space="preserve"> </v>
      </c>
      <c r="G171"/>
      <c r="H171"/>
      <c r="I171"/>
      <c r="J171"/>
      <c r="K171"/>
      <c r="L171"/>
      <c r="M171"/>
      <c r="N171"/>
      <c r="O171"/>
      <c r="P171"/>
      <c r="Q171"/>
      <c r="R171"/>
      <c r="S171"/>
      <c r="T171"/>
      <c r="U171"/>
      <c r="V171"/>
      <c r="W171"/>
      <c r="X171"/>
      <c r="Y171"/>
      <c r="Z171"/>
      <c r="AA171"/>
      <c r="AB171"/>
      <c r="AC171"/>
      <c r="AD171"/>
      <c r="AE171"/>
      <c r="AF171"/>
      <c r="AG171"/>
      <c r="AH171"/>
      <c r="AI171"/>
      <c r="AJ171"/>
      <c r="AK171"/>
      <c r="AL171"/>
      <c r="AM171"/>
      <c r="AN171"/>
      <c r="AO171"/>
      <c r="AP171"/>
      <c r="AQ171"/>
      <c r="AR171"/>
      <c r="AS171"/>
      <c r="AT171"/>
      <c r="AU171"/>
      <c r="AV171"/>
      <c r="AW171"/>
      <c r="AX171"/>
      <c r="AY171"/>
      <c r="AZ171"/>
      <c r="BA171"/>
      <c r="BB171"/>
      <c r="BC171"/>
      <c r="BD171"/>
      <c r="BE171"/>
      <c r="BF171"/>
      <c r="BG171"/>
      <c r="BH171"/>
      <c r="BI171"/>
      <c r="BJ171"/>
      <c r="BK171"/>
      <c r="BL171"/>
      <c r="BM171"/>
      <c r="BN171"/>
      <c r="BO171"/>
      <c r="BP171"/>
      <c r="BQ171"/>
      <c r="BR171"/>
      <c r="BS171"/>
      <c r="BT171"/>
      <c r="BU171"/>
      <c r="BV171"/>
      <c r="BW171"/>
      <c r="BX171"/>
      <c r="BY171"/>
      <c r="BZ171"/>
      <c r="CA171"/>
      <c r="CB171"/>
      <c r="CC171"/>
      <c r="CD171"/>
      <c r="CE171"/>
      <c r="CF171"/>
      <c r="CG171"/>
      <c r="CH171"/>
      <c r="CI171"/>
      <c r="CJ171"/>
      <c r="CK171"/>
      <c r="CL171"/>
      <c r="CM171"/>
      <c r="CN171"/>
      <c r="CO171"/>
      <c r="CP171"/>
      <c r="CQ171"/>
      <c r="CR171"/>
      <c r="CS171"/>
      <c r="CT171"/>
      <c r="CU171"/>
      <c r="CV171"/>
      <c r="CW171"/>
      <c r="CX171"/>
      <c r="CY171"/>
      <c r="CZ171"/>
      <c r="DA171"/>
      <c r="DB171"/>
      <c r="DC171"/>
      <c r="DD171"/>
      <c r="DE171"/>
      <c r="DF171"/>
      <c r="DG171"/>
      <c r="DH171"/>
      <c r="DI171"/>
      <c r="DJ171"/>
      <c r="DK171"/>
      <c r="DL171"/>
      <c r="DM171"/>
      <c r="DN171"/>
      <c r="DO171"/>
      <c r="DP171"/>
      <c r="DQ171"/>
      <c r="DR171"/>
      <c r="DS171"/>
      <c r="DT171"/>
      <c r="DU171"/>
      <c r="DV171"/>
      <c r="DW171"/>
      <c r="DX171"/>
      <c r="DY171"/>
      <c r="DZ171"/>
      <c r="EA171"/>
      <c r="EB171"/>
      <c r="EC171"/>
      <c r="ED171"/>
      <c r="EE171"/>
      <c r="EF171"/>
      <c r="EG171"/>
      <c r="EH171"/>
      <c r="EI171"/>
      <c r="EJ171"/>
      <c r="EK171"/>
      <c r="EL171"/>
      <c r="EM171"/>
      <c r="EN171"/>
      <c r="EO171"/>
      <c r="EP171"/>
      <c r="EQ171"/>
      <c r="ER171"/>
      <c r="ES171"/>
      <c r="ET171"/>
      <c r="EU171"/>
      <c r="EV171"/>
      <c r="EW171"/>
      <c r="EX171"/>
      <c r="EY171"/>
      <c r="EZ171"/>
      <c r="FA171"/>
      <c r="FB171"/>
      <c r="FC171"/>
      <c r="FD171"/>
      <c r="FE171"/>
      <c r="FF171"/>
      <c r="FG171"/>
      <c r="FH171"/>
      <c r="FI171"/>
      <c r="FJ171"/>
      <c r="FK171"/>
      <c r="FL171"/>
      <c r="FM171"/>
      <c r="FN171"/>
      <c r="FO171"/>
      <c r="FP171"/>
      <c r="FQ171"/>
      <c r="FR171"/>
      <c r="FS171"/>
      <c r="FT171"/>
      <c r="FU171"/>
      <c r="FV171"/>
      <c r="FW171"/>
      <c r="FX171"/>
      <c r="FY171"/>
      <c r="FZ171"/>
      <c r="GA171"/>
      <c r="GB171"/>
      <c r="GC171"/>
      <c r="GD171"/>
      <c r="GE171"/>
      <c r="GF171"/>
      <c r="GG171"/>
      <c r="GH171"/>
      <c r="GI171"/>
      <c r="GJ171"/>
      <c r="GK171"/>
      <c r="GL171"/>
      <c r="GM171"/>
      <c r="GN171"/>
      <c r="GO171"/>
      <c r="GP171"/>
      <c r="GQ171"/>
      <c r="GR171"/>
      <c r="GS171"/>
      <c r="GT171"/>
      <c r="GU171"/>
      <c r="GV171"/>
      <c r="GW171"/>
      <c r="GX171"/>
      <c r="GY171"/>
      <c r="GZ171"/>
      <c r="HA171"/>
      <c r="HB171"/>
      <c r="HC171"/>
      <c r="HD171"/>
      <c r="HE171"/>
      <c r="HF171"/>
      <c r="HG171"/>
      <c r="HH171"/>
      <c r="HI171"/>
      <c r="HJ171"/>
      <c r="HK171"/>
      <c r="HL171"/>
      <c r="HM171"/>
      <c r="HN171"/>
      <c r="HO171"/>
      <c r="HP171"/>
      <c r="HQ171"/>
      <c r="HR171"/>
      <c r="HS171"/>
      <c r="HT171"/>
      <c r="HU171"/>
      <c r="HV171"/>
      <c r="HW171"/>
      <c r="HX171"/>
      <c r="HY171"/>
      <c r="HZ171"/>
      <c r="IA171"/>
      <c r="IB171"/>
      <c r="IC171"/>
      <c r="ID171"/>
      <c r="IE171"/>
      <c r="IF171"/>
      <c r="IG171"/>
      <c r="IH171"/>
      <c r="II171"/>
      <c r="IJ171"/>
      <c r="IK171"/>
      <c r="IL171"/>
      <c r="IM171"/>
      <c r="IN171"/>
      <c r="IO171"/>
      <c r="IP171"/>
      <c r="IQ171"/>
      <c r="IR171"/>
      <c r="IS171"/>
      <c r="IT171"/>
      <c r="IU171"/>
      <c r="IV171"/>
    </row>
    <row r="172" spans="1:256" ht="48" customHeight="1" x14ac:dyDescent="0.15">
      <c r="A172" s="12" t="s">
        <v>238</v>
      </c>
      <c r="B172" s="23" t="str">
        <f>VLOOKUP(A172,Questions!$B$3:$C$256,2,FALSE)</f>
        <v>What Tier Level is your data center (per levels defined by the Uptime Institute)?</v>
      </c>
      <c r="C172" s="9"/>
      <c r="D172" s="10"/>
      <c r="E172" s="185" t="str">
        <f>IF((C172=""),VLOOKUP(A172,Questions!B:G,4,FALSE),IF(C172="Yes",VLOOKUP(A172,Questions!B:G,6,FALSE),IF(C172="No",VLOOKUP(A172,Questions!B:G,5,FALSE),"N/A")))</f>
        <v>Review the Uptime Institute's level/tier direction provided on their website if you need addition information</v>
      </c>
      <c r="F172" s="189" t="str">
        <f>VLOOKUP(A172,'Analyst Report'!$A$38:$E$287,5,FALSE)</f>
        <v xml:space="preserve"> </v>
      </c>
      <c r="G172"/>
      <c r="H172"/>
      <c r="I172"/>
      <c r="J172"/>
      <c r="K172"/>
      <c r="L172"/>
      <c r="M172"/>
      <c r="N172"/>
      <c r="O172"/>
      <c r="P172"/>
      <c r="Q172"/>
      <c r="R172"/>
      <c r="S172"/>
      <c r="T172"/>
      <c r="U172"/>
      <c r="V172"/>
      <c r="W172"/>
      <c r="X172"/>
      <c r="Y172"/>
      <c r="Z172"/>
      <c r="AA172"/>
      <c r="AB172"/>
      <c r="AC172"/>
      <c r="AD172"/>
      <c r="AE172"/>
      <c r="AF172"/>
      <c r="AG172"/>
      <c r="AH172"/>
      <c r="AI172"/>
      <c r="AJ172"/>
      <c r="AK172"/>
      <c r="AL172"/>
      <c r="AM172"/>
      <c r="AN172"/>
      <c r="AO172"/>
      <c r="AP172"/>
      <c r="AQ172"/>
      <c r="AR172"/>
      <c r="AS172"/>
      <c r="AT172"/>
      <c r="AU172"/>
      <c r="AV172"/>
      <c r="AW172"/>
      <c r="AX172"/>
      <c r="AY172"/>
      <c r="AZ172"/>
      <c r="BA172"/>
      <c r="BB172"/>
      <c r="BC172"/>
      <c r="BD172"/>
      <c r="BE172"/>
      <c r="BF172"/>
      <c r="BG172"/>
      <c r="BH172"/>
      <c r="BI172"/>
      <c r="BJ172"/>
      <c r="BK172"/>
      <c r="BL172"/>
      <c r="BM172"/>
      <c r="BN172"/>
      <c r="BO172"/>
      <c r="BP172"/>
      <c r="BQ172"/>
      <c r="BR172"/>
      <c r="BS172"/>
      <c r="BT172"/>
      <c r="BU172"/>
      <c r="BV172"/>
      <c r="BW172"/>
      <c r="BX172"/>
      <c r="BY172"/>
      <c r="BZ172"/>
      <c r="CA172"/>
      <c r="CB172"/>
      <c r="CC172"/>
      <c r="CD172"/>
      <c r="CE172"/>
      <c r="CF172"/>
      <c r="CG172"/>
      <c r="CH172"/>
      <c r="CI172"/>
      <c r="CJ172"/>
      <c r="CK172"/>
      <c r="CL172"/>
      <c r="CM172"/>
      <c r="CN172"/>
      <c r="CO172"/>
      <c r="CP172"/>
      <c r="CQ172"/>
      <c r="CR172"/>
      <c r="CS172"/>
      <c r="CT172"/>
      <c r="CU172"/>
      <c r="CV172"/>
      <c r="CW172"/>
      <c r="CX172"/>
      <c r="CY172"/>
      <c r="CZ172"/>
      <c r="DA172"/>
      <c r="DB172"/>
      <c r="DC172"/>
      <c r="DD172"/>
      <c r="DE172"/>
      <c r="DF172"/>
      <c r="DG172"/>
      <c r="DH172"/>
      <c r="DI172"/>
      <c r="DJ172"/>
      <c r="DK172"/>
      <c r="DL172"/>
      <c r="DM172"/>
      <c r="DN172"/>
      <c r="DO172"/>
      <c r="DP172"/>
      <c r="DQ172"/>
      <c r="DR172"/>
      <c r="DS172"/>
      <c r="DT172"/>
      <c r="DU172"/>
      <c r="DV172"/>
      <c r="DW172"/>
      <c r="DX172"/>
      <c r="DY172"/>
      <c r="DZ172"/>
      <c r="EA172"/>
      <c r="EB172"/>
      <c r="EC172"/>
      <c r="ED172"/>
      <c r="EE172"/>
      <c r="EF172"/>
      <c r="EG172"/>
      <c r="EH172"/>
      <c r="EI172"/>
      <c r="EJ172"/>
      <c r="EK172"/>
      <c r="EL172"/>
      <c r="EM172"/>
      <c r="EN172"/>
      <c r="EO172"/>
      <c r="EP172"/>
      <c r="EQ172"/>
      <c r="ER172"/>
      <c r="ES172"/>
      <c r="ET172"/>
      <c r="EU172"/>
      <c r="EV172"/>
      <c r="EW172"/>
      <c r="EX172"/>
      <c r="EY172"/>
      <c r="EZ172"/>
      <c r="FA172"/>
      <c r="FB172"/>
      <c r="FC172"/>
      <c r="FD172"/>
      <c r="FE172"/>
      <c r="FF172"/>
      <c r="FG172"/>
      <c r="FH172"/>
      <c r="FI172"/>
      <c r="FJ172"/>
      <c r="FK172"/>
      <c r="FL172"/>
      <c r="FM172"/>
      <c r="FN172"/>
      <c r="FO172"/>
      <c r="FP172"/>
      <c r="FQ172"/>
      <c r="FR172"/>
      <c r="FS172"/>
      <c r="FT172"/>
      <c r="FU172"/>
      <c r="FV172"/>
      <c r="FW172"/>
      <c r="FX172"/>
      <c r="FY172"/>
      <c r="FZ172"/>
      <c r="GA172"/>
      <c r="GB172"/>
      <c r="GC172"/>
      <c r="GD172"/>
      <c r="GE172"/>
      <c r="GF172"/>
      <c r="GG172"/>
      <c r="GH172"/>
      <c r="GI172"/>
      <c r="GJ172"/>
      <c r="GK172"/>
      <c r="GL172"/>
      <c r="GM172"/>
      <c r="GN172"/>
      <c r="GO172"/>
      <c r="GP172"/>
      <c r="GQ172"/>
      <c r="GR172"/>
      <c r="GS172"/>
      <c r="GT172"/>
      <c r="GU172"/>
      <c r="GV172"/>
      <c r="GW172"/>
      <c r="GX172"/>
      <c r="GY172"/>
      <c r="GZ172"/>
      <c r="HA172"/>
      <c r="HB172"/>
      <c r="HC172"/>
      <c r="HD172"/>
      <c r="HE172"/>
      <c r="HF172"/>
      <c r="HG172"/>
      <c r="HH172"/>
      <c r="HI172"/>
      <c r="HJ172"/>
      <c r="HK172"/>
      <c r="HL172"/>
      <c r="HM172"/>
      <c r="HN172"/>
      <c r="HO172"/>
      <c r="HP172"/>
      <c r="HQ172"/>
      <c r="HR172"/>
      <c r="HS172"/>
      <c r="HT172"/>
      <c r="HU172"/>
      <c r="HV172"/>
      <c r="HW172"/>
      <c r="HX172"/>
      <c r="HY172"/>
      <c r="HZ172"/>
      <c r="IA172"/>
      <c r="IB172"/>
      <c r="IC172"/>
      <c r="ID172"/>
      <c r="IE172"/>
      <c r="IF172"/>
      <c r="IG172"/>
      <c r="IH172"/>
      <c r="II172"/>
      <c r="IJ172"/>
      <c r="IK172"/>
      <c r="IL172"/>
      <c r="IM172"/>
      <c r="IN172"/>
      <c r="IO172"/>
      <c r="IP172"/>
      <c r="IQ172"/>
      <c r="IR172"/>
      <c r="IS172"/>
      <c r="IT172"/>
      <c r="IU172"/>
      <c r="IV172"/>
    </row>
    <row r="173" spans="1:256" ht="150" x14ac:dyDescent="0.15">
      <c r="A173" s="12" t="s">
        <v>239</v>
      </c>
      <c r="B173" s="23" t="str">
        <f>VLOOKUP(A173,Questions!$B$3:$C$256,2,FALSE)</f>
        <v>Is the service hosted in a high availability environment?</v>
      </c>
      <c r="C173" s="251" t="s">
        <v>16</v>
      </c>
      <c r="D173" s="255" t="s">
        <v>3222</v>
      </c>
      <c r="E173" s="185" t="str">
        <f>IF((C173=""),VLOOKUP(A173,Questions!B:G,4,FALSE),IF(C173="Yes",VLOOKUP(A173,Questions!B:G,6,FALSE),IF(C173="No",VLOOKUP(A173,Questions!B:G,5,FALSE),"N/A")))</f>
        <v>Provide a summary to support your response selection.</v>
      </c>
      <c r="F173" s="189" t="str">
        <f>VLOOKUP(A173,'Analyst Report'!$A$38:$E$287,5,FALSE)</f>
        <v xml:space="preserve"> </v>
      </c>
      <c r="G173"/>
      <c r="H173"/>
      <c r="I173"/>
      <c r="J173"/>
      <c r="K173"/>
      <c r="L173"/>
      <c r="M173"/>
      <c r="N173"/>
      <c r="O173"/>
      <c r="P173"/>
      <c r="Q173"/>
      <c r="R173"/>
      <c r="S173"/>
      <c r="T173"/>
      <c r="U173"/>
      <c r="V173"/>
      <c r="W173"/>
      <c r="X173"/>
      <c r="Y173"/>
      <c r="Z173"/>
      <c r="AA173"/>
      <c r="AB173"/>
      <c r="AC173"/>
      <c r="AD173"/>
      <c r="AE173"/>
      <c r="AF173"/>
      <c r="AG173"/>
      <c r="AH173"/>
      <c r="AI173"/>
      <c r="AJ173"/>
      <c r="AK173"/>
      <c r="AL173"/>
      <c r="AM173"/>
      <c r="AN173"/>
      <c r="AO173"/>
      <c r="AP173"/>
      <c r="AQ173"/>
      <c r="AR173"/>
      <c r="AS173"/>
      <c r="AT173"/>
      <c r="AU173"/>
      <c r="AV173"/>
      <c r="AW173"/>
      <c r="AX173"/>
      <c r="AY173"/>
      <c r="AZ173"/>
      <c r="BA173"/>
      <c r="BB173"/>
      <c r="BC173"/>
      <c r="BD173"/>
      <c r="BE173"/>
      <c r="BF173"/>
      <c r="BG173"/>
      <c r="BH173"/>
      <c r="BI173"/>
      <c r="BJ173"/>
      <c r="BK173"/>
      <c r="BL173"/>
      <c r="BM173"/>
      <c r="BN173"/>
      <c r="BO173"/>
      <c r="BP173"/>
      <c r="BQ173"/>
      <c r="BR173"/>
      <c r="BS173"/>
      <c r="BT173"/>
      <c r="BU173"/>
      <c r="BV173"/>
      <c r="BW173"/>
      <c r="BX173"/>
      <c r="BY173"/>
      <c r="BZ173"/>
      <c r="CA173"/>
      <c r="CB173"/>
      <c r="CC173"/>
      <c r="CD173"/>
      <c r="CE173"/>
      <c r="CF173"/>
      <c r="CG173"/>
      <c r="CH173"/>
      <c r="CI173"/>
      <c r="CJ173"/>
      <c r="CK173"/>
      <c r="CL173"/>
      <c r="CM173"/>
      <c r="CN173"/>
      <c r="CO173"/>
      <c r="CP173"/>
      <c r="CQ173"/>
      <c r="CR173"/>
      <c r="CS173"/>
      <c r="CT173"/>
      <c r="CU173"/>
      <c r="CV173"/>
      <c r="CW173"/>
      <c r="CX173"/>
      <c r="CY173"/>
      <c r="CZ173"/>
      <c r="DA173"/>
      <c r="DB173"/>
      <c r="DC173"/>
      <c r="DD173"/>
      <c r="DE173"/>
      <c r="DF173"/>
      <c r="DG173"/>
      <c r="DH173"/>
      <c r="DI173"/>
      <c r="DJ173"/>
      <c r="DK173"/>
      <c r="DL173"/>
      <c r="DM173"/>
      <c r="DN173"/>
      <c r="DO173"/>
      <c r="DP173"/>
      <c r="DQ173"/>
      <c r="DR173"/>
      <c r="DS173"/>
      <c r="DT173"/>
      <c r="DU173"/>
      <c r="DV173"/>
      <c r="DW173"/>
      <c r="DX173"/>
      <c r="DY173"/>
      <c r="DZ173"/>
      <c r="EA173"/>
      <c r="EB173"/>
      <c r="EC173"/>
      <c r="ED173"/>
      <c r="EE173"/>
      <c r="EF173"/>
      <c r="EG173"/>
      <c r="EH173"/>
      <c r="EI173"/>
      <c r="EJ173"/>
      <c r="EK173"/>
      <c r="EL173"/>
      <c r="EM173"/>
      <c r="EN173"/>
      <c r="EO173"/>
      <c r="EP173"/>
      <c r="EQ173"/>
      <c r="ER173"/>
      <c r="ES173"/>
      <c r="ET173"/>
      <c r="EU173"/>
      <c r="EV173"/>
      <c r="EW173"/>
      <c r="EX173"/>
      <c r="EY173"/>
      <c r="EZ173"/>
      <c r="FA173"/>
      <c r="FB173"/>
      <c r="FC173"/>
      <c r="FD173"/>
      <c r="FE173"/>
      <c r="FF173"/>
      <c r="FG173"/>
      <c r="FH173"/>
      <c r="FI173"/>
      <c r="FJ173"/>
      <c r="FK173"/>
      <c r="FL173"/>
      <c r="FM173"/>
      <c r="FN173"/>
      <c r="FO173"/>
      <c r="FP173"/>
      <c r="FQ173"/>
      <c r="FR173"/>
      <c r="FS173"/>
      <c r="FT173"/>
      <c r="FU173"/>
      <c r="FV173"/>
      <c r="FW173"/>
      <c r="FX173"/>
      <c r="FY173"/>
      <c r="FZ173"/>
      <c r="GA173"/>
      <c r="GB173"/>
      <c r="GC173"/>
      <c r="GD173"/>
      <c r="GE173"/>
      <c r="GF173"/>
      <c r="GG173"/>
      <c r="GH173"/>
      <c r="GI173"/>
      <c r="GJ173"/>
      <c r="GK173"/>
      <c r="GL173"/>
      <c r="GM173"/>
      <c r="GN173"/>
      <c r="GO173"/>
      <c r="GP173"/>
      <c r="GQ173"/>
      <c r="GR173"/>
      <c r="GS173"/>
      <c r="GT173"/>
      <c r="GU173"/>
      <c r="GV173"/>
      <c r="GW173"/>
      <c r="GX173"/>
      <c r="GY173"/>
      <c r="GZ173"/>
      <c r="HA173"/>
      <c r="HB173"/>
      <c r="HC173"/>
      <c r="HD173"/>
      <c r="HE173"/>
      <c r="HF173"/>
      <c r="HG173"/>
      <c r="HH173"/>
      <c r="HI173"/>
      <c r="HJ173"/>
      <c r="HK173"/>
      <c r="HL173"/>
      <c r="HM173"/>
      <c r="HN173"/>
      <c r="HO173"/>
      <c r="HP173"/>
      <c r="HQ173"/>
      <c r="HR173"/>
      <c r="HS173"/>
      <c r="HT173"/>
      <c r="HU173"/>
      <c r="HV173"/>
      <c r="HW173"/>
      <c r="HX173"/>
      <c r="HY173"/>
      <c r="HZ173"/>
      <c r="IA173"/>
      <c r="IB173"/>
      <c r="IC173"/>
      <c r="ID173"/>
      <c r="IE173"/>
      <c r="IF173"/>
      <c r="IG173"/>
      <c r="IH173"/>
      <c r="II173"/>
      <c r="IJ173"/>
      <c r="IK173"/>
      <c r="IL173"/>
      <c r="IM173"/>
      <c r="IN173"/>
      <c r="IO173"/>
      <c r="IP173"/>
      <c r="IQ173"/>
      <c r="IR173"/>
      <c r="IS173"/>
      <c r="IT173"/>
      <c r="IU173"/>
      <c r="IV173"/>
    </row>
    <row r="174" spans="1:256" ht="64.25" customHeight="1" x14ac:dyDescent="0.15">
      <c r="A174" s="12" t="s">
        <v>240</v>
      </c>
      <c r="B174" s="23" t="str">
        <f>VLOOKUP(A174,Questions!$B$3:$C$256,2,FALSE)</f>
        <v xml:space="preserve">Is redundant power available for all datacenters where institution data will reside? </v>
      </c>
      <c r="C174" s="9"/>
      <c r="D174" s="10"/>
      <c r="E174" s="185" t="str">
        <f>IF((C174=""),VLOOKUP(A174,Questions!B:G,4,FALSE),IF(C174="Yes",VLOOKUP(A174,Questions!B:G,6,FALSE),IF(C174="No",VLOOKUP(A174,Questions!B:G,5,FALSE),"N/A")))</f>
        <v xml:space="preserve"> </v>
      </c>
      <c r="F174" s="189" t="str">
        <f>VLOOKUP(A174,'Analyst Report'!$A$38:$E$287,5,FALSE)</f>
        <v xml:space="preserve"> </v>
      </c>
      <c r="G174"/>
      <c r="H174"/>
      <c r="I174"/>
      <c r="J174"/>
      <c r="K174"/>
      <c r="L174"/>
      <c r="M174"/>
      <c r="N174"/>
      <c r="O174"/>
      <c r="P174"/>
      <c r="Q174"/>
      <c r="R174"/>
      <c r="S174"/>
      <c r="T174"/>
      <c r="U174"/>
      <c r="V174"/>
      <c r="W174"/>
      <c r="X174"/>
      <c r="Y174"/>
      <c r="Z174"/>
      <c r="AA174"/>
      <c r="AB174"/>
      <c r="AC174"/>
      <c r="AD174"/>
      <c r="AE174"/>
      <c r="AF174"/>
      <c r="AG174"/>
      <c r="AH174"/>
      <c r="AI174"/>
      <c r="AJ174"/>
      <c r="AK174"/>
      <c r="AL174"/>
      <c r="AM174"/>
      <c r="AN174"/>
      <c r="AO174"/>
      <c r="AP174"/>
      <c r="AQ174"/>
      <c r="AR174"/>
      <c r="AS174"/>
      <c r="AT174"/>
      <c r="AU174"/>
      <c r="AV174"/>
      <c r="AW174"/>
      <c r="AX174"/>
      <c r="AY174"/>
      <c r="AZ174"/>
      <c r="BA174"/>
      <c r="BB174"/>
      <c r="BC174"/>
      <c r="BD174"/>
      <c r="BE174"/>
      <c r="BF174"/>
      <c r="BG174"/>
      <c r="BH174"/>
      <c r="BI174"/>
      <c r="BJ174"/>
      <c r="BK174"/>
      <c r="BL174"/>
      <c r="BM174"/>
      <c r="BN174"/>
      <c r="BO174"/>
      <c r="BP174"/>
      <c r="BQ174"/>
      <c r="BR174"/>
      <c r="BS174"/>
      <c r="BT174"/>
      <c r="BU174"/>
      <c r="BV174"/>
      <c r="BW174"/>
      <c r="BX174"/>
      <c r="BY174"/>
      <c r="BZ174"/>
      <c r="CA174"/>
      <c r="CB174"/>
      <c r="CC174"/>
      <c r="CD174"/>
      <c r="CE174"/>
      <c r="CF174"/>
      <c r="CG174"/>
      <c r="CH174"/>
      <c r="CI174"/>
      <c r="CJ174"/>
      <c r="CK174"/>
      <c r="CL174"/>
      <c r="CM174"/>
      <c r="CN174"/>
      <c r="CO174"/>
      <c r="CP174"/>
      <c r="CQ174"/>
      <c r="CR174"/>
      <c r="CS174"/>
      <c r="CT174"/>
      <c r="CU174"/>
      <c r="CV174"/>
      <c r="CW174"/>
      <c r="CX174"/>
      <c r="CY174"/>
      <c r="CZ174"/>
      <c r="DA174"/>
      <c r="DB174"/>
      <c r="DC174"/>
      <c r="DD174"/>
      <c r="DE174"/>
      <c r="DF174"/>
      <c r="DG174"/>
      <c r="DH174"/>
      <c r="DI174"/>
      <c r="DJ174"/>
      <c r="DK174"/>
      <c r="DL174"/>
      <c r="DM174"/>
      <c r="DN174"/>
      <c r="DO174"/>
      <c r="DP174"/>
      <c r="DQ174"/>
      <c r="DR174"/>
      <c r="DS174"/>
      <c r="DT174"/>
      <c r="DU174"/>
      <c r="DV174"/>
      <c r="DW174"/>
      <c r="DX174"/>
      <c r="DY174"/>
      <c r="DZ174"/>
      <c r="EA174"/>
      <c r="EB174"/>
      <c r="EC174"/>
      <c r="ED174"/>
      <c r="EE174"/>
      <c r="EF174"/>
      <c r="EG174"/>
      <c r="EH174"/>
      <c r="EI174"/>
      <c r="EJ174"/>
      <c r="EK174"/>
      <c r="EL174"/>
      <c r="EM174"/>
      <c r="EN174"/>
      <c r="EO174"/>
      <c r="EP174"/>
      <c r="EQ174"/>
      <c r="ER174"/>
      <c r="ES174"/>
      <c r="ET174"/>
      <c r="EU174"/>
      <c r="EV174"/>
      <c r="EW174"/>
      <c r="EX174"/>
      <c r="EY174"/>
      <c r="EZ174"/>
      <c r="FA174"/>
      <c r="FB174"/>
      <c r="FC174"/>
      <c r="FD174"/>
      <c r="FE174"/>
      <c r="FF174"/>
      <c r="FG174"/>
      <c r="FH174"/>
      <c r="FI174"/>
      <c r="FJ174"/>
      <c r="FK174"/>
      <c r="FL174"/>
      <c r="FM174"/>
      <c r="FN174"/>
      <c r="FO174"/>
      <c r="FP174"/>
      <c r="FQ174"/>
      <c r="FR174"/>
      <c r="FS174"/>
      <c r="FT174"/>
      <c r="FU174"/>
      <c r="FV174"/>
      <c r="FW174"/>
      <c r="FX174"/>
      <c r="FY174"/>
      <c r="FZ174"/>
      <c r="GA174"/>
      <c r="GB174"/>
      <c r="GC174"/>
      <c r="GD174"/>
      <c r="GE174"/>
      <c r="GF174"/>
      <c r="GG174"/>
      <c r="GH174"/>
      <c r="GI174"/>
      <c r="GJ174"/>
      <c r="GK174"/>
      <c r="GL174"/>
      <c r="GM174"/>
      <c r="GN174"/>
      <c r="GO174"/>
      <c r="GP174"/>
      <c r="GQ174"/>
      <c r="GR174"/>
      <c r="GS174"/>
      <c r="GT174"/>
      <c r="GU174"/>
      <c r="GV174"/>
      <c r="GW174"/>
      <c r="GX174"/>
      <c r="GY174"/>
      <c r="GZ174"/>
      <c r="HA174"/>
      <c r="HB174"/>
      <c r="HC174"/>
      <c r="HD174"/>
      <c r="HE174"/>
      <c r="HF174"/>
      <c r="HG174"/>
      <c r="HH174"/>
      <c r="HI174"/>
      <c r="HJ174"/>
      <c r="HK174"/>
      <c r="HL174"/>
      <c r="HM174"/>
      <c r="HN174"/>
      <c r="HO174"/>
      <c r="HP174"/>
      <c r="HQ174"/>
      <c r="HR174"/>
      <c r="HS174"/>
      <c r="HT174"/>
      <c r="HU174"/>
      <c r="HV174"/>
      <c r="HW174"/>
      <c r="HX174"/>
      <c r="HY174"/>
      <c r="HZ174"/>
      <c r="IA174"/>
      <c r="IB174"/>
      <c r="IC174"/>
      <c r="ID174"/>
      <c r="IE174"/>
      <c r="IF174"/>
      <c r="IG174"/>
      <c r="IH174"/>
      <c r="II174"/>
      <c r="IJ174"/>
      <c r="IK174"/>
      <c r="IL174"/>
      <c r="IM174"/>
      <c r="IN174"/>
      <c r="IO174"/>
      <c r="IP174"/>
      <c r="IQ174"/>
      <c r="IR174"/>
      <c r="IS174"/>
      <c r="IT174"/>
      <c r="IU174"/>
      <c r="IV174"/>
    </row>
    <row r="175" spans="1:256" ht="54" customHeight="1" x14ac:dyDescent="0.15">
      <c r="A175" s="12" t="s">
        <v>241</v>
      </c>
      <c r="B175" s="23" t="str">
        <f>VLOOKUP(A175,Questions!$B$3:$C$256,2,FALSE)</f>
        <v>Are redundant power strategies tested?</v>
      </c>
      <c r="C175" s="9"/>
      <c r="D175" s="10"/>
      <c r="E175" s="185" t="str">
        <f>IF((C175=""),VLOOKUP(A175,Questions!B:G,4,FALSE),IF(C175="Yes",VLOOKUP(A175,Questions!B:G,6,FALSE),IF(C175="No",VLOOKUP(A175,Questions!B:G,5,FALSE),"N/A")))</f>
        <v xml:space="preserve"> </v>
      </c>
      <c r="F175" s="189" t="str">
        <f>VLOOKUP(A175,'Analyst Report'!$A$38:$E$287,5,FALSE)</f>
        <v xml:space="preserve"> </v>
      </c>
      <c r="G175"/>
      <c r="H175"/>
      <c r="I175"/>
      <c r="J175"/>
      <c r="K175"/>
      <c r="L175"/>
      <c r="M175"/>
      <c r="N175"/>
      <c r="O175"/>
      <c r="P175"/>
      <c r="Q175"/>
      <c r="R175"/>
      <c r="S175"/>
      <c r="T175"/>
      <c r="U175"/>
      <c r="V175"/>
      <c r="W175"/>
      <c r="X175"/>
      <c r="Y175"/>
      <c r="Z175"/>
      <c r="AA175"/>
      <c r="AB175"/>
      <c r="AC175"/>
      <c r="AD175"/>
      <c r="AE175"/>
      <c r="AF175"/>
      <c r="AG175"/>
      <c r="AH175"/>
      <c r="AI175"/>
      <c r="AJ175"/>
      <c r="AK175"/>
      <c r="AL175"/>
      <c r="AM175"/>
      <c r="AN175"/>
      <c r="AO175"/>
      <c r="AP175"/>
      <c r="AQ175"/>
      <c r="AR175"/>
      <c r="AS175"/>
      <c r="AT175"/>
      <c r="AU175"/>
      <c r="AV175"/>
      <c r="AW175"/>
      <c r="AX175"/>
      <c r="AY175"/>
      <c r="AZ175"/>
      <c r="BA175"/>
      <c r="BB175"/>
      <c r="BC175"/>
      <c r="BD175"/>
      <c r="BE175"/>
      <c r="BF175"/>
      <c r="BG175"/>
      <c r="BH175"/>
      <c r="BI175"/>
      <c r="BJ175"/>
      <c r="BK175"/>
      <c r="BL175"/>
      <c r="BM175"/>
      <c r="BN175"/>
      <c r="BO175"/>
      <c r="BP175"/>
      <c r="BQ175"/>
      <c r="BR175"/>
      <c r="BS175"/>
      <c r="BT175"/>
      <c r="BU175"/>
      <c r="BV175"/>
      <c r="BW175"/>
      <c r="BX175"/>
      <c r="BY175"/>
      <c r="BZ175"/>
      <c r="CA175"/>
      <c r="CB175"/>
      <c r="CC175"/>
      <c r="CD175"/>
      <c r="CE175"/>
      <c r="CF175"/>
      <c r="CG175"/>
      <c r="CH175"/>
      <c r="CI175"/>
      <c r="CJ175"/>
      <c r="CK175"/>
      <c r="CL175"/>
      <c r="CM175"/>
      <c r="CN175"/>
      <c r="CO175"/>
      <c r="CP175"/>
      <c r="CQ175"/>
      <c r="CR175"/>
      <c r="CS175"/>
      <c r="CT175"/>
      <c r="CU175"/>
      <c r="CV175"/>
      <c r="CW175"/>
      <c r="CX175"/>
      <c r="CY175"/>
      <c r="CZ175"/>
      <c r="DA175"/>
      <c r="DB175"/>
      <c r="DC175"/>
      <c r="DD175"/>
      <c r="DE175"/>
      <c r="DF175"/>
      <c r="DG175"/>
      <c r="DH175"/>
      <c r="DI175"/>
      <c r="DJ175"/>
      <c r="DK175"/>
      <c r="DL175"/>
      <c r="DM175"/>
      <c r="DN175"/>
      <c r="DO175"/>
      <c r="DP175"/>
      <c r="DQ175"/>
      <c r="DR175"/>
      <c r="DS175"/>
      <c r="DT175"/>
      <c r="DU175"/>
      <c r="DV175"/>
      <c r="DW175"/>
      <c r="DX175"/>
      <c r="DY175"/>
      <c r="DZ175"/>
      <c r="EA175"/>
      <c r="EB175"/>
      <c r="EC175"/>
      <c r="ED175"/>
      <c r="EE175"/>
      <c r="EF175"/>
      <c r="EG175"/>
      <c r="EH175"/>
      <c r="EI175"/>
      <c r="EJ175"/>
      <c r="EK175"/>
      <c r="EL175"/>
      <c r="EM175"/>
      <c r="EN175"/>
      <c r="EO175"/>
      <c r="EP175"/>
      <c r="EQ175"/>
      <c r="ER175"/>
      <c r="ES175"/>
      <c r="ET175"/>
      <c r="EU175"/>
      <c r="EV175"/>
      <c r="EW175"/>
      <c r="EX175"/>
      <c r="EY175"/>
      <c r="EZ175"/>
      <c r="FA175"/>
      <c r="FB175"/>
      <c r="FC175"/>
      <c r="FD175"/>
      <c r="FE175"/>
      <c r="FF175"/>
      <c r="FG175"/>
      <c r="FH175"/>
      <c r="FI175"/>
      <c r="FJ175"/>
      <c r="FK175"/>
      <c r="FL175"/>
      <c r="FM175"/>
      <c r="FN175"/>
      <c r="FO175"/>
      <c r="FP175"/>
      <c r="FQ175"/>
      <c r="FR175"/>
      <c r="FS175"/>
      <c r="FT175"/>
      <c r="FU175"/>
      <c r="FV175"/>
      <c r="FW175"/>
      <c r="FX175"/>
      <c r="FY175"/>
      <c r="FZ175"/>
      <c r="GA175"/>
      <c r="GB175"/>
      <c r="GC175"/>
      <c r="GD175"/>
      <c r="GE175"/>
      <c r="GF175"/>
      <c r="GG175"/>
      <c r="GH175"/>
      <c r="GI175"/>
      <c r="GJ175"/>
      <c r="GK175"/>
      <c r="GL175"/>
      <c r="GM175"/>
      <c r="GN175"/>
      <c r="GO175"/>
      <c r="GP175"/>
      <c r="GQ175"/>
      <c r="GR175"/>
      <c r="GS175"/>
      <c r="GT175"/>
      <c r="GU175"/>
      <c r="GV175"/>
      <c r="GW175"/>
      <c r="GX175"/>
      <c r="GY175"/>
      <c r="GZ175"/>
      <c r="HA175"/>
      <c r="HB175"/>
      <c r="HC175"/>
      <c r="HD175"/>
      <c r="HE175"/>
      <c r="HF175"/>
      <c r="HG175"/>
      <c r="HH175"/>
      <c r="HI175"/>
      <c r="HJ175"/>
      <c r="HK175"/>
      <c r="HL175"/>
      <c r="HM175"/>
      <c r="HN175"/>
      <c r="HO175"/>
      <c r="HP175"/>
      <c r="HQ175"/>
      <c r="HR175"/>
      <c r="HS175"/>
      <c r="HT175"/>
      <c r="HU175"/>
      <c r="HV175"/>
      <c r="HW175"/>
      <c r="HX175"/>
      <c r="HY175"/>
      <c r="HZ175"/>
      <c r="IA175"/>
      <c r="IB175"/>
      <c r="IC175"/>
      <c r="ID175"/>
      <c r="IE175"/>
      <c r="IF175"/>
      <c r="IG175"/>
      <c r="IH175"/>
      <c r="II175"/>
      <c r="IJ175"/>
      <c r="IK175"/>
      <c r="IL175"/>
      <c r="IM175"/>
      <c r="IN175"/>
      <c r="IO175"/>
      <c r="IP175"/>
      <c r="IQ175"/>
      <c r="IR175"/>
      <c r="IS175"/>
      <c r="IT175"/>
      <c r="IU175"/>
      <c r="IV175"/>
    </row>
    <row r="176" spans="1:256" ht="48" customHeight="1" x14ac:dyDescent="0.15">
      <c r="A176" s="12" t="s">
        <v>242</v>
      </c>
      <c r="B176" s="23" t="str">
        <f>VLOOKUP(A176,Questions!$B$3:$C$256,2,FALSE)</f>
        <v>Describe or provide a reference to the availability of cooling and fire suppression systems in all datacenters where institution data will reside.</v>
      </c>
      <c r="C176" s="290"/>
      <c r="D176" s="290"/>
      <c r="E176" s="185" t="str">
        <f>IF((C176=""),VLOOKUP(A176,Questions!B:G,4,FALSE),IF(C176="Yes",VLOOKUP(A176,Questions!B:G,6,FALSE),IF(C176="No",VLOOKUP(A176,Questions!B:G,5,FALSE),"N/A")))</f>
        <v>Ensure that all parts of DCTR-12 are clearly stated in your response.</v>
      </c>
      <c r="F176" s="189" t="str">
        <f>VLOOKUP(A176,'Analyst Report'!$A$38:$E$287,5,FALSE)</f>
        <v xml:space="preserve"> </v>
      </c>
      <c r="G176"/>
      <c r="H176"/>
      <c r="I176"/>
      <c r="J176"/>
      <c r="K176"/>
      <c r="L176"/>
      <c r="M176"/>
      <c r="N176"/>
      <c r="O176"/>
      <c r="P176"/>
      <c r="Q176"/>
      <c r="R176"/>
      <c r="S176"/>
      <c r="T176"/>
      <c r="U176"/>
      <c r="V176"/>
      <c r="W176"/>
      <c r="X176"/>
      <c r="Y176"/>
      <c r="Z176"/>
      <c r="AA176"/>
      <c r="AB176"/>
      <c r="AC176"/>
      <c r="AD176"/>
      <c r="AE176"/>
      <c r="AF176"/>
      <c r="AG176"/>
      <c r="AH176"/>
      <c r="AI176"/>
      <c r="AJ176"/>
      <c r="AK176"/>
      <c r="AL176"/>
      <c r="AM176"/>
      <c r="AN176"/>
      <c r="AO176"/>
      <c r="AP176"/>
      <c r="AQ176"/>
      <c r="AR176"/>
      <c r="AS176"/>
      <c r="AT176"/>
      <c r="AU176"/>
      <c r="AV176"/>
      <c r="AW176"/>
      <c r="AX176"/>
      <c r="AY176"/>
      <c r="AZ176"/>
      <c r="BA176"/>
      <c r="BB176"/>
      <c r="BC176"/>
      <c r="BD176"/>
      <c r="BE176"/>
      <c r="BF176"/>
      <c r="BG176"/>
      <c r="BH176"/>
      <c r="BI176"/>
      <c r="BJ176"/>
      <c r="BK176"/>
      <c r="BL176"/>
      <c r="BM176"/>
      <c r="BN176"/>
      <c r="BO176"/>
      <c r="BP176"/>
      <c r="BQ176"/>
      <c r="BR176"/>
      <c r="BS176"/>
      <c r="BT176"/>
      <c r="BU176"/>
      <c r="BV176"/>
      <c r="BW176"/>
      <c r="BX176"/>
      <c r="BY176"/>
      <c r="BZ176"/>
      <c r="CA176"/>
      <c r="CB176"/>
      <c r="CC176"/>
      <c r="CD176"/>
      <c r="CE176"/>
      <c r="CF176"/>
      <c r="CG176"/>
      <c r="CH176"/>
      <c r="CI176"/>
      <c r="CJ176"/>
      <c r="CK176"/>
      <c r="CL176"/>
      <c r="CM176"/>
      <c r="CN176"/>
      <c r="CO176"/>
      <c r="CP176"/>
      <c r="CQ176"/>
      <c r="CR176"/>
      <c r="CS176"/>
      <c r="CT176"/>
      <c r="CU176"/>
      <c r="CV176"/>
      <c r="CW176"/>
      <c r="CX176"/>
      <c r="CY176"/>
      <c r="CZ176"/>
      <c r="DA176"/>
      <c r="DB176"/>
      <c r="DC176"/>
      <c r="DD176"/>
      <c r="DE176"/>
      <c r="DF176"/>
      <c r="DG176"/>
      <c r="DH176"/>
      <c r="DI176"/>
      <c r="DJ176"/>
      <c r="DK176"/>
      <c r="DL176"/>
      <c r="DM176"/>
      <c r="DN176"/>
      <c r="DO176"/>
      <c r="DP176"/>
      <c r="DQ176"/>
      <c r="DR176"/>
      <c r="DS176"/>
      <c r="DT176"/>
      <c r="DU176"/>
      <c r="DV176"/>
      <c r="DW176"/>
      <c r="DX176"/>
      <c r="DY176"/>
      <c r="DZ176"/>
      <c r="EA176"/>
      <c r="EB176"/>
      <c r="EC176"/>
      <c r="ED176"/>
      <c r="EE176"/>
      <c r="EF176"/>
      <c r="EG176"/>
      <c r="EH176"/>
      <c r="EI176"/>
      <c r="EJ176"/>
      <c r="EK176"/>
      <c r="EL176"/>
      <c r="EM176"/>
      <c r="EN176"/>
      <c r="EO176"/>
      <c r="EP176"/>
      <c r="EQ176"/>
      <c r="ER176"/>
      <c r="ES176"/>
      <c r="ET176"/>
      <c r="EU176"/>
      <c r="EV176"/>
      <c r="EW176"/>
      <c r="EX176"/>
      <c r="EY176"/>
      <c r="EZ176"/>
      <c r="FA176"/>
      <c r="FB176"/>
      <c r="FC176"/>
      <c r="FD176"/>
      <c r="FE176"/>
      <c r="FF176"/>
      <c r="FG176"/>
      <c r="FH176"/>
      <c r="FI176"/>
      <c r="FJ176"/>
      <c r="FK176"/>
      <c r="FL176"/>
      <c r="FM176"/>
      <c r="FN176"/>
      <c r="FO176"/>
      <c r="FP176"/>
      <c r="FQ176"/>
      <c r="FR176"/>
      <c r="FS176"/>
      <c r="FT176"/>
      <c r="FU176"/>
      <c r="FV176"/>
      <c r="FW176"/>
      <c r="FX176"/>
      <c r="FY176"/>
      <c r="FZ176"/>
      <c r="GA176"/>
      <c r="GB176"/>
      <c r="GC176"/>
      <c r="GD176"/>
      <c r="GE176"/>
      <c r="GF176"/>
      <c r="GG176"/>
      <c r="GH176"/>
      <c r="GI176"/>
      <c r="GJ176"/>
      <c r="GK176"/>
      <c r="GL176"/>
      <c r="GM176"/>
      <c r="GN176"/>
      <c r="GO176"/>
      <c r="GP176"/>
      <c r="GQ176"/>
      <c r="GR176"/>
      <c r="GS176"/>
      <c r="GT176"/>
      <c r="GU176"/>
      <c r="GV176"/>
      <c r="GW176"/>
      <c r="GX176"/>
      <c r="GY176"/>
      <c r="GZ176"/>
      <c r="HA176"/>
      <c r="HB176"/>
      <c r="HC176"/>
      <c r="HD176"/>
      <c r="HE176"/>
      <c r="HF176"/>
      <c r="HG176"/>
      <c r="HH176"/>
      <c r="HI176"/>
      <c r="HJ176"/>
      <c r="HK176"/>
      <c r="HL176"/>
      <c r="HM176"/>
      <c r="HN176"/>
      <c r="HO176"/>
      <c r="HP176"/>
      <c r="HQ176"/>
      <c r="HR176"/>
      <c r="HS176"/>
      <c r="HT176"/>
      <c r="HU176"/>
      <c r="HV176"/>
      <c r="HW176"/>
      <c r="HX176"/>
      <c r="HY176"/>
      <c r="HZ176"/>
      <c r="IA176"/>
      <c r="IB176"/>
      <c r="IC176"/>
      <c r="ID176"/>
      <c r="IE176"/>
      <c r="IF176"/>
      <c r="IG176"/>
      <c r="IH176"/>
      <c r="II176"/>
      <c r="IJ176"/>
      <c r="IK176"/>
      <c r="IL176"/>
      <c r="IM176"/>
      <c r="IN176"/>
      <c r="IO176"/>
      <c r="IP176"/>
      <c r="IQ176"/>
      <c r="IR176"/>
      <c r="IS176"/>
      <c r="IT176"/>
      <c r="IU176"/>
      <c r="IV176"/>
    </row>
    <row r="177" spans="1:256" ht="64.25" customHeight="1" x14ac:dyDescent="0.15">
      <c r="A177" s="12" t="s">
        <v>243</v>
      </c>
      <c r="B177" s="23" t="str">
        <f>VLOOKUP(A177,Questions!$B$3:$C$256,2,FALSE)</f>
        <v>Do you have Internet Service Provider (ISP) Redundancy?</v>
      </c>
      <c r="C177" s="9"/>
      <c r="D177" s="27"/>
      <c r="E177" s="185" t="str">
        <f>IF((C177=""),VLOOKUP(A177,Questions!B:G,4,FALSE),IF(C177="Yes",VLOOKUP(A177,Questions!B:G,6,FALSE),IF(C177="No",VLOOKUP(A177,Questions!B:G,5,FALSE),"N/A")))</f>
        <v>State the ISP provider(s) in addition to the number of ISPs that provide connectivity.</v>
      </c>
      <c r="F177" s="189" t="str">
        <f>VLOOKUP(A177,'Analyst Report'!$A$38:$E$287,5,FALSE)</f>
        <v xml:space="preserve"> </v>
      </c>
      <c r="G177"/>
      <c r="H177"/>
      <c r="I177"/>
      <c r="J177"/>
      <c r="K177"/>
      <c r="L177"/>
      <c r="M177"/>
      <c r="N177"/>
      <c r="O177"/>
      <c r="P177"/>
      <c r="Q177"/>
      <c r="R177"/>
      <c r="S177"/>
      <c r="T177"/>
      <c r="U177"/>
      <c r="V177"/>
      <c r="W177"/>
      <c r="X177"/>
      <c r="Y177"/>
      <c r="Z177"/>
      <c r="AA177"/>
      <c r="AB177"/>
      <c r="AC177"/>
      <c r="AD177"/>
      <c r="AE177"/>
      <c r="AF177"/>
      <c r="AG177"/>
      <c r="AH177"/>
      <c r="AI177"/>
      <c r="AJ177"/>
      <c r="AK177"/>
      <c r="AL177"/>
      <c r="AM177"/>
      <c r="AN177"/>
      <c r="AO177"/>
      <c r="AP177"/>
      <c r="AQ177"/>
      <c r="AR177"/>
      <c r="AS177"/>
      <c r="AT177"/>
      <c r="AU177"/>
      <c r="AV177"/>
      <c r="AW177"/>
      <c r="AX177"/>
      <c r="AY177"/>
      <c r="AZ177"/>
      <c r="BA177"/>
      <c r="BB177"/>
      <c r="BC177"/>
      <c r="BD177"/>
      <c r="BE177"/>
      <c r="BF177"/>
      <c r="BG177"/>
      <c r="BH177"/>
      <c r="BI177"/>
      <c r="BJ177"/>
      <c r="BK177"/>
      <c r="BL177"/>
      <c r="BM177"/>
      <c r="BN177"/>
      <c r="BO177"/>
      <c r="BP177"/>
      <c r="BQ177"/>
      <c r="BR177"/>
      <c r="BS177"/>
      <c r="BT177"/>
      <c r="BU177"/>
      <c r="BV177"/>
      <c r="BW177"/>
      <c r="BX177"/>
      <c r="BY177"/>
      <c r="BZ177"/>
      <c r="CA177"/>
      <c r="CB177"/>
      <c r="CC177"/>
      <c r="CD177"/>
      <c r="CE177"/>
      <c r="CF177"/>
      <c r="CG177"/>
      <c r="CH177"/>
      <c r="CI177"/>
      <c r="CJ177"/>
      <c r="CK177"/>
      <c r="CL177"/>
      <c r="CM177"/>
      <c r="CN177"/>
      <c r="CO177"/>
      <c r="CP177"/>
      <c r="CQ177"/>
      <c r="CR177"/>
      <c r="CS177"/>
      <c r="CT177"/>
      <c r="CU177"/>
      <c r="CV177"/>
      <c r="CW177"/>
      <c r="CX177"/>
      <c r="CY177"/>
      <c r="CZ177"/>
      <c r="DA177"/>
      <c r="DB177"/>
      <c r="DC177"/>
      <c r="DD177"/>
      <c r="DE177"/>
      <c r="DF177"/>
      <c r="DG177"/>
      <c r="DH177"/>
      <c r="DI177"/>
      <c r="DJ177"/>
      <c r="DK177"/>
      <c r="DL177"/>
      <c r="DM177"/>
      <c r="DN177"/>
      <c r="DO177"/>
      <c r="DP177"/>
      <c r="DQ177"/>
      <c r="DR177"/>
      <c r="DS177"/>
      <c r="DT177"/>
      <c r="DU177"/>
      <c r="DV177"/>
      <c r="DW177"/>
      <c r="DX177"/>
      <c r="DY177"/>
      <c r="DZ177"/>
      <c r="EA177"/>
      <c r="EB177"/>
      <c r="EC177"/>
      <c r="ED177"/>
      <c r="EE177"/>
      <c r="EF177"/>
      <c r="EG177"/>
      <c r="EH177"/>
      <c r="EI177"/>
      <c r="EJ177"/>
      <c r="EK177"/>
      <c r="EL177"/>
      <c r="EM177"/>
      <c r="EN177"/>
      <c r="EO177"/>
      <c r="EP177"/>
      <c r="EQ177"/>
      <c r="ER177"/>
      <c r="ES177"/>
      <c r="ET177"/>
      <c r="EU177"/>
      <c r="EV177"/>
      <c r="EW177"/>
      <c r="EX177"/>
      <c r="EY177"/>
      <c r="EZ177"/>
      <c r="FA177"/>
      <c r="FB177"/>
      <c r="FC177"/>
      <c r="FD177"/>
      <c r="FE177"/>
      <c r="FF177"/>
      <c r="FG177"/>
      <c r="FH177"/>
      <c r="FI177"/>
      <c r="FJ177"/>
      <c r="FK177"/>
      <c r="FL177"/>
      <c r="FM177"/>
      <c r="FN177"/>
      <c r="FO177"/>
      <c r="FP177"/>
      <c r="FQ177"/>
      <c r="FR177"/>
      <c r="FS177"/>
      <c r="FT177"/>
      <c r="FU177"/>
      <c r="FV177"/>
      <c r="FW177"/>
      <c r="FX177"/>
      <c r="FY177"/>
      <c r="FZ177"/>
      <c r="GA177"/>
      <c r="GB177"/>
      <c r="GC177"/>
      <c r="GD177"/>
      <c r="GE177"/>
      <c r="GF177"/>
      <c r="GG177"/>
      <c r="GH177"/>
      <c r="GI177"/>
      <c r="GJ177"/>
      <c r="GK177"/>
      <c r="GL177"/>
      <c r="GM177"/>
      <c r="GN177"/>
      <c r="GO177"/>
      <c r="GP177"/>
      <c r="GQ177"/>
      <c r="GR177"/>
      <c r="GS177"/>
      <c r="GT177"/>
      <c r="GU177"/>
      <c r="GV177"/>
      <c r="GW177"/>
      <c r="GX177"/>
      <c r="GY177"/>
      <c r="GZ177"/>
      <c r="HA177"/>
      <c r="HB177"/>
      <c r="HC177"/>
      <c r="HD177"/>
      <c r="HE177"/>
      <c r="HF177"/>
      <c r="HG177"/>
      <c r="HH177"/>
      <c r="HI177"/>
      <c r="HJ177"/>
      <c r="HK177"/>
      <c r="HL177"/>
      <c r="HM177"/>
      <c r="HN177"/>
      <c r="HO177"/>
      <c r="HP177"/>
      <c r="HQ177"/>
      <c r="HR177"/>
      <c r="HS177"/>
      <c r="HT177"/>
      <c r="HU177"/>
      <c r="HV177"/>
      <c r="HW177"/>
      <c r="HX177"/>
      <c r="HY177"/>
      <c r="HZ177"/>
      <c r="IA177"/>
      <c r="IB177"/>
      <c r="IC177"/>
      <c r="ID177"/>
      <c r="IE177"/>
      <c r="IF177"/>
      <c r="IG177"/>
      <c r="IH177"/>
      <c r="II177"/>
      <c r="IJ177"/>
      <c r="IK177"/>
      <c r="IL177"/>
      <c r="IM177"/>
      <c r="IN177"/>
      <c r="IO177"/>
      <c r="IP177"/>
      <c r="IQ177"/>
      <c r="IR177"/>
      <c r="IS177"/>
      <c r="IT177"/>
      <c r="IU177"/>
      <c r="IV177"/>
    </row>
    <row r="178" spans="1:256" ht="64.25" customHeight="1" x14ac:dyDescent="0.15">
      <c r="A178" s="12" t="s">
        <v>244</v>
      </c>
      <c r="B178" s="23" t="str">
        <f>VLOOKUP(A178,Questions!$B$3:$C$256,2,FALSE)</f>
        <v>Does every datacenter where the Institution's data will reside have multiple telephone company or network provider entrances to the facility?</v>
      </c>
      <c r="C178" s="9"/>
      <c r="D178" s="27"/>
      <c r="E178" s="185" t="str">
        <f>IF((C178=""),VLOOKUP(A178,Questions!B:G,4,FALSE),IF(C178="Yes",VLOOKUP(A178,Questions!B:G,6,FALSE),IF(C178="No",VLOOKUP(A178,Questions!B:G,5,FALSE),"N/A")))</f>
        <v xml:space="preserve"> </v>
      </c>
      <c r="F178" s="189" t="str">
        <f>VLOOKUP(A178,'Analyst Report'!$A$38:$E$287,5,FALSE)</f>
        <v xml:space="preserve"> </v>
      </c>
      <c r="G178"/>
      <c r="H178"/>
      <c r="I178"/>
      <c r="J178"/>
      <c r="K178"/>
      <c r="L178"/>
      <c r="M178"/>
      <c r="N178"/>
      <c r="O178"/>
      <c r="P178"/>
      <c r="Q178"/>
      <c r="R178"/>
      <c r="S178"/>
      <c r="T178"/>
      <c r="U178"/>
      <c r="V178"/>
      <c r="W178"/>
      <c r="X178"/>
      <c r="Y178"/>
      <c r="Z178"/>
      <c r="AA178"/>
      <c r="AB178"/>
      <c r="AC178"/>
      <c r="AD178"/>
      <c r="AE178"/>
      <c r="AF178"/>
      <c r="AG178"/>
      <c r="AH178"/>
      <c r="AI178"/>
      <c r="AJ178"/>
      <c r="AK178"/>
      <c r="AL178"/>
      <c r="AM178"/>
      <c r="AN178"/>
      <c r="AO178"/>
      <c r="AP178"/>
      <c r="AQ178"/>
      <c r="AR178"/>
      <c r="AS178"/>
      <c r="AT178"/>
      <c r="AU178"/>
      <c r="AV178"/>
      <c r="AW178"/>
      <c r="AX178"/>
      <c r="AY178"/>
      <c r="AZ178"/>
      <c r="BA178"/>
      <c r="BB178"/>
      <c r="BC178"/>
      <c r="BD178"/>
      <c r="BE178"/>
      <c r="BF178"/>
      <c r="BG178"/>
      <c r="BH178"/>
      <c r="BI178"/>
      <c r="BJ178"/>
      <c r="BK178"/>
      <c r="BL178"/>
      <c r="BM178"/>
      <c r="BN178"/>
      <c r="BO178"/>
      <c r="BP178"/>
      <c r="BQ178"/>
      <c r="BR178"/>
      <c r="BS178"/>
      <c r="BT178"/>
      <c r="BU178"/>
      <c r="BV178"/>
      <c r="BW178"/>
      <c r="BX178"/>
      <c r="BY178"/>
      <c r="BZ178"/>
      <c r="CA178"/>
      <c r="CB178"/>
      <c r="CC178"/>
      <c r="CD178"/>
      <c r="CE178"/>
      <c r="CF178"/>
      <c r="CG178"/>
      <c r="CH178"/>
      <c r="CI178"/>
      <c r="CJ178"/>
      <c r="CK178"/>
      <c r="CL178"/>
      <c r="CM178"/>
      <c r="CN178"/>
      <c r="CO178"/>
      <c r="CP178"/>
      <c r="CQ178"/>
      <c r="CR178"/>
      <c r="CS178"/>
      <c r="CT178"/>
      <c r="CU178"/>
      <c r="CV178"/>
      <c r="CW178"/>
      <c r="CX178"/>
      <c r="CY178"/>
      <c r="CZ178"/>
      <c r="DA178"/>
      <c r="DB178"/>
      <c r="DC178"/>
      <c r="DD178"/>
      <c r="DE178"/>
      <c r="DF178"/>
      <c r="DG178"/>
      <c r="DH178"/>
      <c r="DI178"/>
      <c r="DJ178"/>
      <c r="DK178"/>
      <c r="DL178"/>
      <c r="DM178"/>
      <c r="DN178"/>
      <c r="DO178"/>
      <c r="DP178"/>
      <c r="DQ178"/>
      <c r="DR178"/>
      <c r="DS178"/>
      <c r="DT178"/>
      <c r="DU178"/>
      <c r="DV178"/>
      <c r="DW178"/>
      <c r="DX178"/>
      <c r="DY178"/>
      <c r="DZ178"/>
      <c r="EA178"/>
      <c r="EB178"/>
      <c r="EC178"/>
      <c r="ED178"/>
      <c r="EE178"/>
      <c r="EF178"/>
      <c r="EG178"/>
      <c r="EH178"/>
      <c r="EI178"/>
      <c r="EJ178"/>
      <c r="EK178"/>
      <c r="EL178"/>
      <c r="EM178"/>
      <c r="EN178"/>
      <c r="EO178"/>
      <c r="EP178"/>
      <c r="EQ178"/>
      <c r="ER178"/>
      <c r="ES178"/>
      <c r="ET178"/>
      <c r="EU178"/>
      <c r="EV178"/>
      <c r="EW178"/>
      <c r="EX178"/>
      <c r="EY178"/>
      <c r="EZ178"/>
      <c r="FA178"/>
      <c r="FB178"/>
      <c r="FC178"/>
      <c r="FD178"/>
      <c r="FE178"/>
      <c r="FF178"/>
      <c r="FG178"/>
      <c r="FH178"/>
      <c r="FI178"/>
      <c r="FJ178"/>
      <c r="FK178"/>
      <c r="FL178"/>
      <c r="FM178"/>
      <c r="FN178"/>
      <c r="FO178"/>
      <c r="FP178"/>
      <c r="FQ178"/>
      <c r="FR178"/>
      <c r="FS178"/>
      <c r="FT178"/>
      <c r="FU178"/>
      <c r="FV178"/>
      <c r="FW178"/>
      <c r="FX178"/>
      <c r="FY178"/>
      <c r="FZ178"/>
      <c r="GA178"/>
      <c r="GB178"/>
      <c r="GC178"/>
      <c r="GD178"/>
      <c r="GE178"/>
      <c r="GF178"/>
      <c r="GG178"/>
      <c r="GH178"/>
      <c r="GI178"/>
      <c r="GJ178"/>
      <c r="GK178"/>
      <c r="GL178"/>
      <c r="GM178"/>
      <c r="GN178"/>
      <c r="GO178"/>
      <c r="GP178"/>
      <c r="GQ178"/>
      <c r="GR178"/>
      <c r="GS178"/>
      <c r="GT178"/>
      <c r="GU178"/>
      <c r="GV178"/>
      <c r="GW178"/>
      <c r="GX178"/>
      <c r="GY178"/>
      <c r="GZ178"/>
      <c r="HA178"/>
      <c r="HB178"/>
      <c r="HC178"/>
      <c r="HD178"/>
      <c r="HE178"/>
      <c r="HF178"/>
      <c r="HG178"/>
      <c r="HH178"/>
      <c r="HI178"/>
      <c r="HJ178"/>
      <c r="HK178"/>
      <c r="HL178"/>
      <c r="HM178"/>
      <c r="HN178"/>
      <c r="HO178"/>
      <c r="HP178"/>
      <c r="HQ178"/>
      <c r="HR178"/>
      <c r="HS178"/>
      <c r="HT178"/>
      <c r="HU178"/>
      <c r="HV178"/>
      <c r="HW178"/>
      <c r="HX178"/>
      <c r="HY178"/>
      <c r="HZ178"/>
      <c r="IA178"/>
      <c r="IB178"/>
      <c r="IC178"/>
      <c r="ID178"/>
      <c r="IE178"/>
      <c r="IF178"/>
      <c r="IG178"/>
      <c r="IH178"/>
      <c r="II178"/>
      <c r="IJ178"/>
      <c r="IK178"/>
      <c r="IL178"/>
      <c r="IM178"/>
      <c r="IN178"/>
      <c r="IO178"/>
      <c r="IP178"/>
      <c r="IQ178"/>
      <c r="IR178"/>
      <c r="IS178"/>
      <c r="IT178"/>
      <c r="IU178"/>
      <c r="IV178"/>
    </row>
    <row r="179" spans="1:256" ht="64.25" customHeight="1" x14ac:dyDescent="0.15">
      <c r="A179" s="12" t="s">
        <v>245</v>
      </c>
      <c r="B179" s="23" t="str">
        <f>VLOOKUP(A179,Questions!$B$3:$C$256,2,FALSE)</f>
        <v>Are you requiring multi-factor authentication for administrators of your cloud environment?</v>
      </c>
      <c r="C179" s="251" t="s">
        <v>16</v>
      </c>
      <c r="D179" s="257" t="s">
        <v>3223</v>
      </c>
      <c r="E179" s="185" t="str">
        <f>IF((C179=""),VLOOKUP(A179,Questions!B:G,4,FALSE),IF(C179="Yes",VLOOKUP(A179,Questions!B:G,6,FALSE),IF(C179="No",VLOOKUP(A179,Questions!B:G,5,FALSE),"N/A")))</f>
        <v>State which model of MFA you are using.</v>
      </c>
      <c r="F179" s="189" t="str">
        <f>VLOOKUP(A179,'Analyst Report'!$A$38:$E$287,5,FALSE)</f>
        <v xml:space="preserve"> </v>
      </c>
      <c r="G179"/>
      <c r="H179"/>
      <c r="I179"/>
      <c r="J179"/>
      <c r="K179"/>
      <c r="L179"/>
      <c r="M179"/>
      <c r="N179"/>
      <c r="O179"/>
      <c r="P179"/>
      <c r="Q179"/>
      <c r="R179"/>
      <c r="S179"/>
      <c r="T179"/>
      <c r="U179"/>
      <c r="V179"/>
      <c r="W179"/>
      <c r="X179"/>
      <c r="Y179"/>
      <c r="Z179"/>
      <c r="AA179"/>
      <c r="AB179"/>
      <c r="AC179"/>
      <c r="AD179"/>
      <c r="AE179"/>
      <c r="AF179"/>
      <c r="AG179"/>
      <c r="AH179"/>
      <c r="AI179"/>
      <c r="AJ179"/>
      <c r="AK179"/>
      <c r="AL179"/>
      <c r="AM179"/>
      <c r="AN179"/>
      <c r="AO179"/>
      <c r="AP179"/>
      <c r="AQ179"/>
      <c r="AR179"/>
      <c r="AS179"/>
      <c r="AT179"/>
      <c r="AU179"/>
      <c r="AV179"/>
      <c r="AW179"/>
      <c r="AX179"/>
      <c r="AY179"/>
      <c r="AZ179"/>
      <c r="BA179"/>
      <c r="BB179"/>
      <c r="BC179"/>
      <c r="BD179"/>
      <c r="BE179"/>
      <c r="BF179"/>
      <c r="BG179"/>
      <c r="BH179"/>
      <c r="BI179"/>
      <c r="BJ179"/>
      <c r="BK179"/>
      <c r="BL179"/>
      <c r="BM179"/>
      <c r="BN179"/>
      <c r="BO179"/>
      <c r="BP179"/>
      <c r="BQ179"/>
      <c r="BR179"/>
      <c r="BS179"/>
      <c r="BT179"/>
      <c r="BU179"/>
      <c r="BV179"/>
      <c r="BW179"/>
      <c r="BX179"/>
      <c r="BY179"/>
      <c r="BZ179"/>
      <c r="CA179"/>
      <c r="CB179"/>
      <c r="CC179"/>
      <c r="CD179"/>
      <c r="CE179"/>
      <c r="CF179"/>
      <c r="CG179"/>
      <c r="CH179"/>
      <c r="CI179"/>
      <c r="CJ179"/>
      <c r="CK179"/>
      <c r="CL179"/>
      <c r="CM179"/>
      <c r="CN179"/>
      <c r="CO179"/>
      <c r="CP179"/>
      <c r="CQ179"/>
      <c r="CR179"/>
      <c r="CS179"/>
      <c r="CT179"/>
      <c r="CU179"/>
      <c r="CV179"/>
      <c r="CW179"/>
      <c r="CX179"/>
      <c r="CY179"/>
      <c r="CZ179"/>
      <c r="DA179"/>
      <c r="DB179"/>
      <c r="DC179"/>
      <c r="DD179"/>
      <c r="DE179"/>
      <c r="DF179"/>
      <c r="DG179"/>
      <c r="DH179"/>
      <c r="DI179"/>
      <c r="DJ179"/>
      <c r="DK179"/>
      <c r="DL179"/>
      <c r="DM179"/>
      <c r="DN179"/>
      <c r="DO179"/>
      <c r="DP179"/>
      <c r="DQ179"/>
      <c r="DR179"/>
      <c r="DS179"/>
      <c r="DT179"/>
      <c r="DU179"/>
      <c r="DV179"/>
      <c r="DW179"/>
      <c r="DX179"/>
      <c r="DY179"/>
      <c r="DZ179"/>
      <c r="EA179"/>
      <c r="EB179"/>
      <c r="EC179"/>
      <c r="ED179"/>
      <c r="EE179"/>
      <c r="EF179"/>
      <c r="EG179"/>
      <c r="EH179"/>
      <c r="EI179"/>
      <c r="EJ179"/>
      <c r="EK179"/>
      <c r="EL179"/>
      <c r="EM179"/>
      <c r="EN179"/>
      <c r="EO179"/>
      <c r="EP179"/>
      <c r="EQ179"/>
      <c r="ER179"/>
      <c r="ES179"/>
      <c r="ET179"/>
      <c r="EU179"/>
      <c r="EV179"/>
      <c r="EW179"/>
      <c r="EX179"/>
      <c r="EY179"/>
      <c r="EZ179"/>
      <c r="FA179"/>
      <c r="FB179"/>
      <c r="FC179"/>
      <c r="FD179"/>
      <c r="FE179"/>
      <c r="FF179"/>
      <c r="FG179"/>
      <c r="FH179"/>
      <c r="FI179"/>
      <c r="FJ179"/>
      <c r="FK179"/>
      <c r="FL179"/>
      <c r="FM179"/>
      <c r="FN179"/>
      <c r="FO179"/>
      <c r="FP179"/>
      <c r="FQ179"/>
      <c r="FR179"/>
      <c r="FS179"/>
      <c r="FT179"/>
      <c r="FU179"/>
      <c r="FV179"/>
      <c r="FW179"/>
      <c r="FX179"/>
      <c r="FY179"/>
      <c r="FZ179"/>
      <c r="GA179"/>
      <c r="GB179"/>
      <c r="GC179"/>
      <c r="GD179"/>
      <c r="GE179"/>
      <c r="GF179"/>
      <c r="GG179"/>
      <c r="GH179"/>
      <c r="GI179"/>
      <c r="GJ179"/>
      <c r="GK179"/>
      <c r="GL179"/>
      <c r="GM179"/>
      <c r="GN179"/>
      <c r="GO179"/>
      <c r="GP179"/>
      <c r="GQ179"/>
      <c r="GR179"/>
      <c r="GS179"/>
      <c r="GT179"/>
      <c r="GU179"/>
      <c r="GV179"/>
      <c r="GW179"/>
      <c r="GX179"/>
      <c r="GY179"/>
      <c r="GZ179"/>
      <c r="HA179"/>
      <c r="HB179"/>
      <c r="HC179"/>
      <c r="HD179"/>
      <c r="HE179"/>
      <c r="HF179"/>
      <c r="HG179"/>
      <c r="HH179"/>
      <c r="HI179"/>
      <c r="HJ179"/>
      <c r="HK179"/>
      <c r="HL179"/>
      <c r="HM179"/>
      <c r="HN179"/>
      <c r="HO179"/>
      <c r="HP179"/>
      <c r="HQ179"/>
      <c r="HR179"/>
      <c r="HS179"/>
      <c r="HT179"/>
      <c r="HU179"/>
      <c r="HV179"/>
      <c r="HW179"/>
      <c r="HX179"/>
      <c r="HY179"/>
      <c r="HZ179"/>
      <c r="IA179"/>
      <c r="IB179"/>
      <c r="IC179"/>
      <c r="ID179"/>
      <c r="IE179"/>
      <c r="IF179"/>
      <c r="IG179"/>
      <c r="IH179"/>
      <c r="II179"/>
      <c r="IJ179"/>
      <c r="IK179"/>
      <c r="IL179"/>
      <c r="IM179"/>
      <c r="IN179"/>
      <c r="IO179"/>
      <c r="IP179"/>
      <c r="IQ179"/>
      <c r="IR179"/>
      <c r="IS179"/>
      <c r="IT179"/>
      <c r="IU179"/>
      <c r="IV179"/>
    </row>
    <row r="180" spans="1:256" ht="64.25" customHeight="1" x14ac:dyDescent="0.15">
      <c r="A180" s="12" t="s">
        <v>246</v>
      </c>
      <c r="B180" s="23" t="str">
        <f>VLOOKUP(A180,Questions!$B$3:$C$256,2,FALSE)</f>
        <v>Are you using your cloud providers available hardening tools or pre-hardened images?</v>
      </c>
      <c r="C180" s="251" t="s">
        <v>16</v>
      </c>
      <c r="D180" s="257" t="s">
        <v>3224</v>
      </c>
      <c r="E180" s="185" t="str">
        <f>IF((C180=""),VLOOKUP(A180,Questions!B:G,4,FALSE),IF(C180="Yes",VLOOKUP(A180,Questions!B:G,6,FALSE),IF(C180="No",VLOOKUP(A180,Questions!B:G,5,FALSE),"N/A")))</f>
        <v xml:space="preserve"> </v>
      </c>
      <c r="F180" s="189" t="str">
        <f>VLOOKUP(A180,'Analyst Report'!$A$38:$E$287,5,FALSE)</f>
        <v xml:space="preserve"> </v>
      </c>
      <c r="G180"/>
      <c r="H180"/>
      <c r="I180"/>
      <c r="J180"/>
      <c r="K180"/>
      <c r="L180"/>
      <c r="M180"/>
      <c r="N180"/>
      <c r="O180"/>
      <c r="P180"/>
      <c r="Q180"/>
      <c r="R180"/>
      <c r="S180"/>
      <c r="T180"/>
      <c r="U180"/>
      <c r="V180"/>
      <c r="W180"/>
      <c r="X180"/>
      <c r="Y180"/>
      <c r="Z180"/>
      <c r="AA180"/>
      <c r="AB180"/>
      <c r="AC180"/>
      <c r="AD180"/>
      <c r="AE180"/>
      <c r="AF180"/>
      <c r="AG180"/>
      <c r="AH180"/>
      <c r="AI180"/>
      <c r="AJ180"/>
      <c r="AK180"/>
      <c r="AL180"/>
      <c r="AM180"/>
      <c r="AN180"/>
      <c r="AO180"/>
      <c r="AP180"/>
      <c r="AQ180"/>
      <c r="AR180"/>
      <c r="AS180"/>
      <c r="AT180"/>
      <c r="AU180"/>
      <c r="AV180"/>
      <c r="AW180"/>
      <c r="AX180"/>
      <c r="AY180"/>
      <c r="AZ180"/>
      <c r="BA180"/>
      <c r="BB180"/>
      <c r="BC180"/>
      <c r="BD180"/>
      <c r="BE180"/>
      <c r="BF180"/>
      <c r="BG180"/>
      <c r="BH180"/>
      <c r="BI180"/>
      <c r="BJ180"/>
      <c r="BK180"/>
      <c r="BL180"/>
      <c r="BM180"/>
      <c r="BN180"/>
      <c r="BO180"/>
      <c r="BP180"/>
      <c r="BQ180"/>
      <c r="BR180"/>
      <c r="BS180"/>
      <c r="BT180"/>
      <c r="BU180"/>
      <c r="BV180"/>
      <c r="BW180"/>
      <c r="BX180"/>
      <c r="BY180"/>
      <c r="BZ180"/>
      <c r="CA180"/>
      <c r="CB180"/>
      <c r="CC180"/>
      <c r="CD180"/>
      <c r="CE180"/>
      <c r="CF180"/>
      <c r="CG180"/>
      <c r="CH180"/>
      <c r="CI180"/>
      <c r="CJ180"/>
      <c r="CK180"/>
      <c r="CL180"/>
      <c r="CM180"/>
      <c r="CN180"/>
      <c r="CO180"/>
      <c r="CP180"/>
      <c r="CQ180"/>
      <c r="CR180"/>
      <c r="CS180"/>
      <c r="CT180"/>
      <c r="CU180"/>
      <c r="CV180"/>
      <c r="CW180"/>
      <c r="CX180"/>
      <c r="CY180"/>
      <c r="CZ180"/>
      <c r="DA180"/>
      <c r="DB180"/>
      <c r="DC180"/>
      <c r="DD180"/>
      <c r="DE180"/>
      <c r="DF180"/>
      <c r="DG180"/>
      <c r="DH180"/>
      <c r="DI180"/>
      <c r="DJ180"/>
      <c r="DK180"/>
      <c r="DL180"/>
      <c r="DM180"/>
      <c r="DN180"/>
      <c r="DO180"/>
      <c r="DP180"/>
      <c r="DQ180"/>
      <c r="DR180"/>
      <c r="DS180"/>
      <c r="DT180"/>
      <c r="DU180"/>
      <c r="DV180"/>
      <c r="DW180"/>
      <c r="DX180"/>
      <c r="DY180"/>
      <c r="DZ180"/>
      <c r="EA180"/>
      <c r="EB180"/>
      <c r="EC180"/>
      <c r="ED180"/>
      <c r="EE180"/>
      <c r="EF180"/>
      <c r="EG180"/>
      <c r="EH180"/>
      <c r="EI180"/>
      <c r="EJ180"/>
      <c r="EK180"/>
      <c r="EL180"/>
      <c r="EM180"/>
      <c r="EN180"/>
      <c r="EO180"/>
      <c r="EP180"/>
      <c r="EQ180"/>
      <c r="ER180"/>
      <c r="ES180"/>
      <c r="ET180"/>
      <c r="EU180"/>
      <c r="EV180"/>
      <c r="EW180"/>
      <c r="EX180"/>
      <c r="EY180"/>
      <c r="EZ180"/>
      <c r="FA180"/>
      <c r="FB180"/>
      <c r="FC180"/>
      <c r="FD180"/>
      <c r="FE180"/>
      <c r="FF180"/>
      <c r="FG180"/>
      <c r="FH180"/>
      <c r="FI180"/>
      <c r="FJ180"/>
      <c r="FK180"/>
      <c r="FL180"/>
      <c r="FM180"/>
      <c r="FN180"/>
      <c r="FO180"/>
      <c r="FP180"/>
      <c r="FQ180"/>
      <c r="FR180"/>
      <c r="FS180"/>
      <c r="FT180"/>
      <c r="FU180"/>
      <c r="FV180"/>
      <c r="FW180"/>
      <c r="FX180"/>
      <c r="FY180"/>
      <c r="FZ180"/>
      <c r="GA180"/>
      <c r="GB180"/>
      <c r="GC180"/>
      <c r="GD180"/>
      <c r="GE180"/>
      <c r="GF180"/>
      <c r="GG180"/>
      <c r="GH180"/>
      <c r="GI180"/>
      <c r="GJ180"/>
      <c r="GK180"/>
      <c r="GL180"/>
      <c r="GM180"/>
      <c r="GN180"/>
      <c r="GO180"/>
      <c r="GP180"/>
      <c r="GQ180"/>
      <c r="GR180"/>
      <c r="GS180"/>
      <c r="GT180"/>
      <c r="GU180"/>
      <c r="GV180"/>
      <c r="GW180"/>
      <c r="GX180"/>
      <c r="GY180"/>
      <c r="GZ180"/>
      <c r="HA180"/>
      <c r="HB180"/>
      <c r="HC180"/>
      <c r="HD180"/>
      <c r="HE180"/>
      <c r="HF180"/>
      <c r="HG180"/>
      <c r="HH180"/>
      <c r="HI180"/>
      <c r="HJ180"/>
      <c r="HK180"/>
      <c r="HL180"/>
      <c r="HM180"/>
      <c r="HN180"/>
      <c r="HO180"/>
      <c r="HP180"/>
      <c r="HQ180"/>
      <c r="HR180"/>
      <c r="HS180"/>
      <c r="HT180"/>
      <c r="HU180"/>
      <c r="HV180"/>
      <c r="HW180"/>
      <c r="HX180"/>
      <c r="HY180"/>
      <c r="HZ180"/>
      <c r="IA180"/>
      <c r="IB180"/>
      <c r="IC180"/>
      <c r="ID180"/>
      <c r="IE180"/>
      <c r="IF180"/>
      <c r="IG180"/>
      <c r="IH180"/>
      <c r="II180"/>
      <c r="IJ180"/>
      <c r="IK180"/>
      <c r="IL180"/>
      <c r="IM180"/>
      <c r="IN180"/>
      <c r="IO180"/>
      <c r="IP180"/>
      <c r="IQ180"/>
      <c r="IR180"/>
      <c r="IS180"/>
      <c r="IT180"/>
      <c r="IU180"/>
      <c r="IV180"/>
    </row>
    <row r="181" spans="1:256" s="2" customFormat="1" ht="180" x14ac:dyDescent="0.15">
      <c r="A181" s="12" t="s">
        <v>247</v>
      </c>
      <c r="B181" s="23" t="str">
        <f>VLOOKUP(A181,Questions!$B$3:$C$256,2,FALSE)</f>
        <v>Does your cloud vendor have access to your encryption keys?</v>
      </c>
      <c r="C181" s="251" t="s">
        <v>19</v>
      </c>
      <c r="D181" s="256" t="s">
        <v>3225</v>
      </c>
      <c r="E181" s="185">
        <f>IF((C181=""),VLOOKUP(A181,Questions!B:G,4,FALSE),IF(C181="Yes",VLOOKUP(A181,Questions!B:G,6,FALSE),IF(C181="No",VLOOKUP(A181,Questions!B:G,5,FALSE),"N/A")))</f>
        <v>0</v>
      </c>
      <c r="F181" s="189" t="str">
        <f>VLOOKUP(A181,'Analyst Report'!$A$38:$E$287,5,FALSE)</f>
        <v xml:space="preserve"> </v>
      </c>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c r="AK181" s="5"/>
      <c r="AL181" s="5"/>
      <c r="AM181" s="5"/>
      <c r="AN181" s="5"/>
      <c r="AO181" s="5"/>
      <c r="AP181" s="5"/>
      <c r="AQ181" s="5"/>
      <c r="AR181" s="5"/>
      <c r="AS181" s="5"/>
      <c r="AT181" s="5"/>
      <c r="AU181" s="5"/>
      <c r="AV181" s="5"/>
      <c r="AW181" s="5"/>
      <c r="AX181" s="5"/>
      <c r="AY181" s="5"/>
      <c r="AZ181" s="5"/>
      <c r="BA181" s="5"/>
      <c r="BB181" s="5"/>
      <c r="BC181" s="5"/>
      <c r="BD181" s="5"/>
      <c r="BE181" s="5"/>
      <c r="BF181" s="5"/>
      <c r="BG181" s="5"/>
      <c r="BH181" s="5"/>
      <c r="BI181" s="5"/>
      <c r="BJ181" s="5"/>
      <c r="BK181" s="5"/>
      <c r="BL181" s="5"/>
      <c r="BM181" s="5"/>
      <c r="BN181" s="5"/>
      <c r="BO181" s="5"/>
      <c r="BP181" s="5"/>
      <c r="BQ181" s="5"/>
      <c r="BR181" s="5"/>
      <c r="BS181" s="5"/>
      <c r="BT181" s="5"/>
      <c r="BU181" s="5"/>
      <c r="BV181" s="5"/>
      <c r="BW181" s="5"/>
      <c r="BX181" s="5"/>
      <c r="BY181" s="5"/>
      <c r="BZ181" s="5"/>
      <c r="CA181" s="5"/>
      <c r="CB181" s="5"/>
      <c r="CC181" s="5"/>
      <c r="CD181" s="5"/>
      <c r="CE181" s="5"/>
      <c r="CF181" s="5"/>
      <c r="CG181" s="5"/>
      <c r="CH181" s="5"/>
      <c r="CI181" s="5"/>
      <c r="CJ181" s="5"/>
      <c r="CK181" s="5"/>
      <c r="CL181" s="5"/>
      <c r="CM181" s="5"/>
      <c r="CN181" s="5"/>
      <c r="CO181" s="5"/>
      <c r="CP181" s="5"/>
      <c r="CQ181" s="5"/>
      <c r="CR181" s="5"/>
      <c r="CS181" s="5"/>
      <c r="CT181" s="5"/>
      <c r="CU181" s="5"/>
      <c r="CV181" s="5"/>
      <c r="CW181" s="5"/>
      <c r="CX181" s="5"/>
      <c r="CY181" s="5"/>
      <c r="CZ181" s="5"/>
      <c r="DA181" s="5"/>
      <c r="DB181" s="5"/>
      <c r="DC181" s="5"/>
      <c r="DD181" s="5"/>
      <c r="DE181" s="5"/>
      <c r="DF181" s="5"/>
      <c r="DG181" s="5"/>
      <c r="DH181" s="5"/>
      <c r="DI181" s="5"/>
      <c r="DJ181" s="5"/>
      <c r="DK181" s="5"/>
      <c r="DL181" s="5"/>
      <c r="DM181" s="5"/>
      <c r="DN181" s="5"/>
      <c r="DO181" s="5"/>
      <c r="DP181" s="5"/>
      <c r="DQ181" s="5"/>
      <c r="DR181" s="5"/>
      <c r="DS181" s="5"/>
      <c r="DT181" s="5"/>
      <c r="DU181" s="5"/>
      <c r="DV181" s="5"/>
      <c r="DW181" s="5"/>
      <c r="DX181" s="5"/>
      <c r="DY181" s="5"/>
      <c r="DZ181" s="5"/>
      <c r="EA181" s="5"/>
      <c r="EB181" s="5"/>
      <c r="EC181" s="5"/>
      <c r="ED181" s="5"/>
      <c r="EE181" s="5"/>
      <c r="EF181" s="5"/>
      <c r="EG181" s="5"/>
      <c r="EH181" s="5"/>
      <c r="EI181" s="5"/>
      <c r="EJ181" s="5"/>
      <c r="EK181" s="5"/>
      <c r="EL181" s="5"/>
      <c r="EM181" s="5"/>
      <c r="EN181" s="5"/>
      <c r="EO181" s="5"/>
      <c r="EP181" s="5"/>
      <c r="EQ181" s="5"/>
      <c r="ER181" s="5"/>
      <c r="ES181" s="5"/>
      <c r="ET181" s="5"/>
      <c r="EU181" s="5"/>
      <c r="EV181" s="5"/>
      <c r="EW181" s="5"/>
      <c r="EX181" s="5"/>
      <c r="EY181" s="5"/>
      <c r="EZ181" s="5"/>
      <c r="FA181" s="5"/>
      <c r="FB181" s="5"/>
      <c r="FC181" s="5"/>
      <c r="FD181" s="5"/>
      <c r="FE181" s="5"/>
      <c r="FF181" s="5"/>
      <c r="FG181" s="5"/>
      <c r="FH181" s="5"/>
      <c r="FI181" s="5"/>
      <c r="FJ181" s="5"/>
      <c r="FK181" s="5"/>
      <c r="FL181" s="5"/>
      <c r="FM181" s="5"/>
      <c r="FN181" s="5"/>
      <c r="FO181" s="5"/>
      <c r="FP181" s="5"/>
      <c r="FQ181" s="5"/>
      <c r="FR181" s="5"/>
      <c r="FS181" s="5"/>
      <c r="FT181" s="5"/>
      <c r="FU181" s="5"/>
      <c r="FV181" s="5"/>
      <c r="FW181" s="5"/>
      <c r="FX181" s="5"/>
      <c r="FY181" s="5"/>
      <c r="FZ181" s="5"/>
      <c r="GA181" s="5"/>
      <c r="GB181" s="5"/>
      <c r="GC181" s="5"/>
      <c r="GD181" s="5"/>
      <c r="GE181" s="5"/>
      <c r="GF181" s="5"/>
      <c r="GG181" s="5"/>
      <c r="GH181" s="5"/>
      <c r="GI181" s="5"/>
      <c r="GJ181" s="5"/>
      <c r="GK181" s="5"/>
      <c r="GL181" s="5"/>
      <c r="GM181" s="5"/>
      <c r="GN181" s="5"/>
      <c r="GO181" s="5"/>
      <c r="GP181" s="5"/>
      <c r="GQ181" s="5"/>
      <c r="GR181" s="5"/>
      <c r="GS181" s="5"/>
      <c r="GT181" s="5"/>
      <c r="GU181" s="5"/>
      <c r="GV181" s="5"/>
      <c r="GW181" s="5"/>
      <c r="GX181" s="5"/>
      <c r="GY181" s="5"/>
      <c r="GZ181" s="5"/>
      <c r="HA181" s="5"/>
      <c r="HB181" s="5"/>
      <c r="HC181" s="5"/>
      <c r="HD181" s="5"/>
      <c r="HE181" s="5"/>
      <c r="HF181" s="5"/>
      <c r="HG181" s="5"/>
      <c r="HH181" s="5"/>
      <c r="HI181" s="5"/>
      <c r="HJ181" s="5"/>
      <c r="HK181" s="5"/>
      <c r="HL181" s="5"/>
      <c r="HM181" s="5"/>
      <c r="HN181" s="5"/>
      <c r="HO181" s="5"/>
      <c r="HP181" s="5"/>
      <c r="HQ181" s="5"/>
      <c r="HR181" s="5"/>
      <c r="HS181" s="5"/>
      <c r="HT181" s="5"/>
      <c r="HU181" s="5"/>
      <c r="HV181" s="5"/>
      <c r="HW181" s="5"/>
      <c r="HX181" s="5"/>
      <c r="HY181" s="5"/>
      <c r="HZ181" s="5"/>
      <c r="IA181" s="5"/>
      <c r="IB181" s="5"/>
      <c r="IC181" s="5"/>
      <c r="ID181" s="5"/>
      <c r="IE181" s="5"/>
      <c r="IF181" s="5"/>
      <c r="IG181" s="5"/>
      <c r="IH181" s="5"/>
      <c r="II181" s="5"/>
      <c r="IJ181" s="5"/>
      <c r="IK181" s="5"/>
      <c r="IL181" s="5"/>
      <c r="IM181" s="5"/>
      <c r="IN181" s="5"/>
      <c r="IO181" s="5"/>
      <c r="IP181" s="5"/>
      <c r="IQ181" s="5"/>
      <c r="IR181" s="5"/>
      <c r="IS181" s="5"/>
      <c r="IT181" s="5"/>
      <c r="IU181" s="5"/>
      <c r="IV181" s="5"/>
    </row>
    <row r="182" spans="1:256" ht="36" customHeight="1" x14ac:dyDescent="0.2">
      <c r="A182" s="288" t="str">
        <f>IF(OR($C$29="No",$C$29="Yes"),"DRP - Respond to as many questions below as possible.","Disaster Recovery Plan")</f>
        <v>DRP - Respond to as many questions below as possible.</v>
      </c>
      <c r="B182" s="288"/>
      <c r="C182" s="20" t="s">
        <v>13</v>
      </c>
      <c r="D182" s="20" t="s">
        <v>14</v>
      </c>
      <c r="E182" s="184" t="s">
        <v>15</v>
      </c>
      <c r="F182" s="188" t="s">
        <v>3107</v>
      </c>
      <c r="G182"/>
      <c r="H182"/>
      <c r="I182"/>
      <c r="J182"/>
      <c r="K182"/>
      <c r="L182"/>
      <c r="M182"/>
      <c r="N182"/>
      <c r="O182"/>
      <c r="P182"/>
      <c r="Q182"/>
      <c r="R182"/>
      <c r="S182"/>
      <c r="T182"/>
      <c r="U182"/>
      <c r="V182"/>
      <c r="W182"/>
      <c r="X182"/>
      <c r="Y182"/>
      <c r="Z182"/>
      <c r="AA182"/>
      <c r="AB182"/>
      <c r="AC182"/>
      <c r="AD182"/>
      <c r="AE182"/>
      <c r="AF182"/>
      <c r="AG182"/>
      <c r="AH182"/>
      <c r="AI182"/>
      <c r="AJ182"/>
      <c r="AK182"/>
      <c r="AL182"/>
      <c r="AM182"/>
      <c r="AN182"/>
      <c r="AO182"/>
      <c r="AP182"/>
      <c r="AQ182"/>
      <c r="AR182"/>
      <c r="AS182"/>
      <c r="AT182"/>
      <c r="AU182"/>
      <c r="AV182"/>
      <c r="AW182"/>
      <c r="AX182"/>
      <c r="AY182"/>
      <c r="AZ182"/>
      <c r="BA182"/>
      <c r="BB182"/>
      <c r="BC182"/>
      <c r="BD182"/>
      <c r="BE182"/>
      <c r="BF182"/>
      <c r="BG182"/>
      <c r="BH182"/>
      <c r="BI182"/>
      <c r="BJ182"/>
      <c r="BK182"/>
      <c r="BL182"/>
      <c r="BM182"/>
      <c r="BN182"/>
      <c r="BO182"/>
      <c r="BP182"/>
      <c r="BQ182"/>
      <c r="BR182"/>
      <c r="BS182"/>
      <c r="BT182"/>
      <c r="BU182"/>
      <c r="BV182"/>
      <c r="BW182"/>
      <c r="BX182"/>
      <c r="BY182"/>
      <c r="BZ182"/>
      <c r="CA182"/>
      <c r="CB182"/>
      <c r="CC182"/>
      <c r="CD182"/>
      <c r="CE182"/>
      <c r="CF182"/>
      <c r="CG182"/>
      <c r="CH182"/>
      <c r="CI182"/>
      <c r="CJ182"/>
      <c r="CK182"/>
      <c r="CL182"/>
      <c r="CM182"/>
      <c r="CN182"/>
      <c r="CO182"/>
      <c r="CP182"/>
      <c r="CQ182"/>
      <c r="CR182"/>
      <c r="CS182"/>
      <c r="CT182"/>
      <c r="CU182"/>
      <c r="CV182"/>
      <c r="CW182"/>
      <c r="CX182"/>
      <c r="CY182"/>
      <c r="CZ182"/>
      <c r="DA182"/>
      <c r="DB182"/>
      <c r="DC182"/>
      <c r="DD182"/>
      <c r="DE182"/>
      <c r="DF182"/>
      <c r="DG182"/>
      <c r="DH182"/>
      <c r="DI182"/>
      <c r="DJ182"/>
      <c r="DK182"/>
      <c r="DL182"/>
      <c r="DM182"/>
      <c r="DN182"/>
      <c r="DO182"/>
      <c r="DP182"/>
      <c r="DQ182"/>
      <c r="DR182"/>
      <c r="DS182"/>
      <c r="DT182"/>
      <c r="DU182"/>
      <c r="DV182"/>
      <c r="DW182"/>
      <c r="DX182"/>
      <c r="DY182"/>
      <c r="DZ182"/>
      <c r="EA182"/>
      <c r="EB182"/>
      <c r="EC182"/>
      <c r="ED182"/>
      <c r="EE182"/>
      <c r="EF182"/>
      <c r="EG182"/>
      <c r="EH182"/>
      <c r="EI182"/>
      <c r="EJ182"/>
      <c r="EK182"/>
      <c r="EL182"/>
      <c r="EM182"/>
      <c r="EN182"/>
      <c r="EO182"/>
      <c r="EP182"/>
      <c r="EQ182"/>
      <c r="ER182"/>
      <c r="ES182"/>
      <c r="ET182"/>
      <c r="EU182"/>
      <c r="EV182"/>
      <c r="EW182"/>
      <c r="EX182"/>
      <c r="EY182"/>
      <c r="EZ182"/>
      <c r="FA182"/>
      <c r="FB182"/>
      <c r="FC182"/>
      <c r="FD182"/>
      <c r="FE182"/>
      <c r="FF182"/>
      <c r="FG182"/>
      <c r="FH182"/>
      <c r="FI182"/>
      <c r="FJ182"/>
      <c r="FK182"/>
      <c r="FL182"/>
      <c r="FM182"/>
      <c r="FN182"/>
      <c r="FO182"/>
      <c r="FP182"/>
      <c r="FQ182"/>
      <c r="FR182"/>
      <c r="FS182"/>
      <c r="FT182"/>
      <c r="FU182"/>
      <c r="FV182"/>
      <c r="FW182"/>
      <c r="FX182"/>
      <c r="FY182"/>
      <c r="FZ182"/>
      <c r="GA182"/>
      <c r="GB182"/>
      <c r="GC182"/>
      <c r="GD182"/>
      <c r="GE182"/>
      <c r="GF182"/>
      <c r="GG182"/>
      <c r="GH182"/>
      <c r="GI182"/>
      <c r="GJ182"/>
      <c r="GK182"/>
      <c r="GL182"/>
      <c r="GM182"/>
      <c r="GN182"/>
      <c r="GO182"/>
      <c r="GP182"/>
      <c r="GQ182"/>
      <c r="GR182"/>
      <c r="GS182"/>
      <c r="GT182"/>
      <c r="GU182"/>
      <c r="GV182"/>
      <c r="GW182"/>
      <c r="GX182"/>
      <c r="GY182"/>
      <c r="GZ182"/>
      <c r="HA182"/>
      <c r="HB182"/>
      <c r="HC182"/>
      <c r="HD182"/>
      <c r="HE182"/>
      <c r="HF182"/>
      <c r="HG182"/>
      <c r="HH182"/>
      <c r="HI182"/>
      <c r="HJ182"/>
      <c r="HK182"/>
      <c r="HL182"/>
      <c r="HM182"/>
      <c r="HN182"/>
      <c r="HO182"/>
      <c r="HP182"/>
      <c r="HQ182"/>
      <c r="HR182"/>
      <c r="HS182"/>
      <c r="HT182"/>
      <c r="HU182"/>
      <c r="HV182"/>
      <c r="HW182"/>
      <c r="HX182"/>
      <c r="HY182"/>
      <c r="HZ182"/>
      <c r="IA182"/>
      <c r="IB182"/>
      <c r="IC182"/>
      <c r="ID182"/>
      <c r="IE182"/>
      <c r="IF182"/>
      <c r="IG182"/>
      <c r="IH182"/>
      <c r="II182"/>
      <c r="IJ182"/>
      <c r="IK182"/>
      <c r="IL182"/>
      <c r="IM182"/>
      <c r="IN182"/>
      <c r="IO182"/>
      <c r="IP182"/>
      <c r="IQ182"/>
      <c r="IR182"/>
      <c r="IS182"/>
      <c r="IT182"/>
      <c r="IU182"/>
      <c r="IV182"/>
    </row>
    <row r="183" spans="1:256" ht="117" customHeight="1" x14ac:dyDescent="0.15">
      <c r="A183" s="12" t="s">
        <v>248</v>
      </c>
      <c r="B183" s="23" t="str">
        <f>VLOOKUP(A183,Questions!$B$3:$C$256,2,FALSE)</f>
        <v>Describe or provide a reference to your Disaster Recovery Plan (DRP).</v>
      </c>
      <c r="C183" s="289" t="s">
        <v>3111</v>
      </c>
      <c r="D183" s="290"/>
      <c r="E183" s="185" t="str">
        <f>IF((C183=""),VLOOKUP(A183,Questions!B:G,4,FALSE),IF(C183="Yes",VLOOKUP(A183,Questions!B:G,6,FALSE),IF(C183="No",VLOOKUP(A183,Questions!B:G,5,FALSE),"N/A")))</f>
        <v>N/A</v>
      </c>
      <c r="F183" s="189" t="str">
        <f>VLOOKUP(A183,'Analyst Report'!$A$38:$E$287,5,FALSE)</f>
        <v xml:space="preserve"> </v>
      </c>
      <c r="G183"/>
      <c r="H183"/>
      <c r="I183"/>
      <c r="J183"/>
      <c r="K183"/>
      <c r="L183"/>
      <c r="M183"/>
      <c r="N183"/>
      <c r="O183"/>
      <c r="P183"/>
      <c r="Q183"/>
      <c r="R183"/>
      <c r="S183"/>
      <c r="T183"/>
      <c r="U183"/>
      <c r="V183"/>
      <c r="W183"/>
      <c r="X183"/>
      <c r="Y183"/>
      <c r="Z183"/>
      <c r="AA183"/>
      <c r="AB183"/>
      <c r="AC183"/>
      <c r="AD183"/>
      <c r="AE183"/>
      <c r="AF183"/>
      <c r="AG183"/>
      <c r="AH183"/>
      <c r="AI183"/>
      <c r="AJ183"/>
      <c r="AK183"/>
      <c r="AL183"/>
      <c r="AM183"/>
      <c r="AN183"/>
      <c r="AO183"/>
      <c r="AP183"/>
      <c r="AQ183"/>
      <c r="AR183"/>
      <c r="AS183"/>
      <c r="AT183"/>
      <c r="AU183"/>
      <c r="AV183"/>
      <c r="AW183"/>
      <c r="AX183"/>
      <c r="AY183"/>
      <c r="AZ183"/>
      <c r="BA183"/>
      <c r="BB183"/>
      <c r="BC183"/>
      <c r="BD183"/>
      <c r="BE183"/>
      <c r="BF183"/>
      <c r="BG183"/>
      <c r="BH183"/>
      <c r="BI183"/>
      <c r="BJ183"/>
      <c r="BK183"/>
      <c r="BL183"/>
      <c r="BM183"/>
      <c r="BN183"/>
      <c r="BO183"/>
      <c r="BP183"/>
      <c r="BQ183"/>
      <c r="BR183"/>
      <c r="BS183"/>
      <c r="BT183"/>
      <c r="BU183"/>
      <c r="BV183"/>
      <c r="BW183"/>
      <c r="BX183"/>
      <c r="BY183"/>
      <c r="BZ183"/>
      <c r="CA183"/>
      <c r="CB183"/>
      <c r="CC183"/>
      <c r="CD183"/>
      <c r="CE183"/>
      <c r="CF183"/>
      <c r="CG183"/>
      <c r="CH183"/>
      <c r="CI183"/>
      <c r="CJ183"/>
      <c r="CK183"/>
      <c r="CL183"/>
      <c r="CM183"/>
      <c r="CN183"/>
      <c r="CO183"/>
      <c r="CP183"/>
      <c r="CQ183"/>
      <c r="CR183"/>
      <c r="CS183"/>
      <c r="CT183"/>
      <c r="CU183"/>
      <c r="CV183"/>
      <c r="CW183"/>
      <c r="CX183"/>
      <c r="CY183"/>
      <c r="CZ183"/>
      <c r="DA183"/>
      <c r="DB183"/>
      <c r="DC183"/>
      <c r="DD183"/>
      <c r="DE183"/>
      <c r="DF183"/>
      <c r="DG183"/>
      <c r="DH183"/>
      <c r="DI183"/>
      <c r="DJ183"/>
      <c r="DK183"/>
      <c r="DL183"/>
      <c r="DM183"/>
      <c r="DN183"/>
      <c r="DO183"/>
      <c r="DP183"/>
      <c r="DQ183"/>
      <c r="DR183"/>
      <c r="DS183"/>
      <c r="DT183"/>
      <c r="DU183"/>
      <c r="DV183"/>
      <c r="DW183"/>
      <c r="DX183"/>
      <c r="DY183"/>
      <c r="DZ183"/>
      <c r="EA183"/>
      <c r="EB183"/>
      <c r="EC183"/>
      <c r="ED183"/>
      <c r="EE183"/>
      <c r="EF183"/>
      <c r="EG183"/>
      <c r="EH183"/>
      <c r="EI183"/>
      <c r="EJ183"/>
      <c r="EK183"/>
      <c r="EL183"/>
      <c r="EM183"/>
      <c r="EN183"/>
      <c r="EO183"/>
      <c r="EP183"/>
      <c r="EQ183"/>
      <c r="ER183"/>
      <c r="ES183"/>
      <c r="ET183"/>
      <c r="EU183"/>
      <c r="EV183"/>
      <c r="EW183"/>
      <c r="EX183"/>
      <c r="EY183"/>
      <c r="EZ183"/>
      <c r="FA183"/>
      <c r="FB183"/>
      <c r="FC183"/>
      <c r="FD183"/>
      <c r="FE183"/>
      <c r="FF183"/>
      <c r="FG183"/>
      <c r="FH183"/>
      <c r="FI183"/>
      <c r="FJ183"/>
      <c r="FK183"/>
      <c r="FL183"/>
      <c r="FM183"/>
      <c r="FN183"/>
      <c r="FO183"/>
      <c r="FP183"/>
      <c r="FQ183"/>
      <c r="FR183"/>
      <c r="FS183"/>
      <c r="FT183"/>
      <c r="FU183"/>
      <c r="FV183"/>
      <c r="FW183"/>
      <c r="FX183"/>
      <c r="FY183"/>
      <c r="FZ183"/>
      <c r="GA183"/>
      <c r="GB183"/>
      <c r="GC183"/>
      <c r="GD183"/>
      <c r="GE183"/>
      <c r="GF183"/>
      <c r="GG183"/>
      <c r="GH183"/>
      <c r="GI183"/>
      <c r="GJ183"/>
      <c r="GK183"/>
      <c r="GL183"/>
      <c r="GM183"/>
      <c r="GN183"/>
      <c r="GO183"/>
      <c r="GP183"/>
      <c r="GQ183"/>
      <c r="GR183"/>
      <c r="GS183"/>
      <c r="GT183"/>
      <c r="GU183"/>
      <c r="GV183"/>
      <c r="GW183"/>
      <c r="GX183"/>
      <c r="GY183"/>
      <c r="GZ183"/>
      <c r="HA183"/>
      <c r="HB183"/>
      <c r="HC183"/>
      <c r="HD183"/>
      <c r="HE183"/>
      <c r="HF183"/>
      <c r="HG183"/>
      <c r="HH183"/>
      <c r="HI183"/>
      <c r="HJ183"/>
      <c r="HK183"/>
      <c r="HL183"/>
      <c r="HM183"/>
      <c r="HN183"/>
      <c r="HO183"/>
      <c r="HP183"/>
      <c r="HQ183"/>
      <c r="HR183"/>
      <c r="HS183"/>
      <c r="HT183"/>
      <c r="HU183"/>
      <c r="HV183"/>
      <c r="HW183"/>
      <c r="HX183"/>
      <c r="HY183"/>
      <c r="HZ183"/>
      <c r="IA183"/>
      <c r="IB183"/>
      <c r="IC183"/>
      <c r="ID183"/>
      <c r="IE183"/>
      <c r="IF183"/>
      <c r="IG183"/>
      <c r="IH183"/>
      <c r="II183"/>
      <c r="IJ183"/>
      <c r="IK183"/>
      <c r="IL183"/>
      <c r="IM183"/>
      <c r="IN183"/>
      <c r="IO183"/>
      <c r="IP183"/>
      <c r="IQ183"/>
      <c r="IR183"/>
      <c r="IS183"/>
      <c r="IT183"/>
      <c r="IU183"/>
      <c r="IV183"/>
    </row>
    <row r="184" spans="1:256" ht="75" x14ac:dyDescent="0.15">
      <c r="A184" s="12" t="s">
        <v>249</v>
      </c>
      <c r="B184" s="23" t="str">
        <f>VLOOKUP(A184,Questions!$B$3:$C$256,2,FALSE)</f>
        <v>Is an owner assigned who is responsible for the maintenance and review of the DRP?</v>
      </c>
      <c r="C184" s="251" t="s">
        <v>16</v>
      </c>
      <c r="D184" s="256" t="s">
        <v>3226</v>
      </c>
      <c r="E184" s="185" t="str">
        <f>IF((C184=""),VLOOKUP(A184,Questions!B:G,4,FALSE),IF(C184="Yes",VLOOKUP(A184,Questions!B:G,6,FALSE),IF(C184="No",VLOOKUP(A184,Questions!B:G,5,FALSE),"N/A")))</f>
        <v>State the responsible owner, or position title.</v>
      </c>
      <c r="F184" s="189" t="str">
        <f>VLOOKUP(A184,'Analyst Report'!$A$38:$E$287,5,FALSE)</f>
        <v xml:space="preserve"> </v>
      </c>
      <c r="G184"/>
      <c r="H184"/>
      <c r="I184"/>
      <c r="J184"/>
      <c r="K184"/>
      <c r="L184"/>
      <c r="M184"/>
      <c r="N184"/>
      <c r="O184"/>
      <c r="P184"/>
      <c r="Q184"/>
      <c r="R184"/>
      <c r="S184"/>
      <c r="T184"/>
      <c r="U184"/>
      <c r="V184"/>
      <c r="W184"/>
      <c r="X184"/>
      <c r="Y184"/>
      <c r="Z184"/>
      <c r="AA184"/>
      <c r="AB184"/>
      <c r="AC184"/>
      <c r="AD184"/>
      <c r="AE184"/>
      <c r="AF184"/>
      <c r="AG184"/>
      <c r="AH184"/>
      <c r="AI184"/>
      <c r="AJ184"/>
      <c r="AK184"/>
      <c r="AL184"/>
      <c r="AM184"/>
      <c r="AN184"/>
      <c r="AO184"/>
      <c r="AP184"/>
      <c r="AQ184"/>
      <c r="AR184"/>
      <c r="AS184"/>
      <c r="AT184"/>
      <c r="AU184"/>
      <c r="AV184"/>
      <c r="AW184"/>
      <c r="AX184"/>
      <c r="AY184"/>
      <c r="AZ184"/>
      <c r="BA184"/>
      <c r="BB184"/>
      <c r="BC184"/>
      <c r="BD184"/>
      <c r="BE184"/>
      <c r="BF184"/>
      <c r="BG184"/>
      <c r="BH184"/>
      <c r="BI184"/>
      <c r="BJ184"/>
      <c r="BK184"/>
      <c r="BL184"/>
      <c r="BM184"/>
      <c r="BN184"/>
      <c r="BO184"/>
      <c r="BP184"/>
      <c r="BQ184"/>
      <c r="BR184"/>
      <c r="BS184"/>
      <c r="BT184"/>
      <c r="BU184"/>
      <c r="BV184"/>
      <c r="BW184"/>
      <c r="BX184"/>
      <c r="BY184"/>
      <c r="BZ184"/>
      <c r="CA184"/>
      <c r="CB184"/>
      <c r="CC184"/>
      <c r="CD184"/>
      <c r="CE184"/>
      <c r="CF184"/>
      <c r="CG184"/>
      <c r="CH184"/>
      <c r="CI184"/>
      <c r="CJ184"/>
      <c r="CK184"/>
      <c r="CL184"/>
      <c r="CM184"/>
      <c r="CN184"/>
      <c r="CO184"/>
      <c r="CP184"/>
      <c r="CQ184"/>
      <c r="CR184"/>
      <c r="CS184"/>
      <c r="CT184"/>
      <c r="CU184"/>
      <c r="CV184"/>
      <c r="CW184"/>
      <c r="CX184"/>
      <c r="CY184"/>
      <c r="CZ184"/>
      <c r="DA184"/>
      <c r="DB184"/>
      <c r="DC184"/>
      <c r="DD184"/>
      <c r="DE184"/>
      <c r="DF184"/>
      <c r="DG184"/>
      <c r="DH184"/>
      <c r="DI184"/>
      <c r="DJ184"/>
      <c r="DK184"/>
      <c r="DL184"/>
      <c r="DM184"/>
      <c r="DN184"/>
      <c r="DO184"/>
      <c r="DP184"/>
      <c r="DQ184"/>
      <c r="DR184"/>
      <c r="DS184"/>
      <c r="DT184"/>
      <c r="DU184"/>
      <c r="DV184"/>
      <c r="DW184"/>
      <c r="DX184"/>
      <c r="DY184"/>
      <c r="DZ184"/>
      <c r="EA184"/>
      <c r="EB184"/>
      <c r="EC184"/>
      <c r="ED184"/>
      <c r="EE184"/>
      <c r="EF184"/>
      <c r="EG184"/>
      <c r="EH184"/>
      <c r="EI184"/>
      <c r="EJ184"/>
      <c r="EK184"/>
      <c r="EL184"/>
      <c r="EM184"/>
      <c r="EN184"/>
      <c r="EO184"/>
      <c r="EP184"/>
      <c r="EQ184"/>
      <c r="ER184"/>
      <c r="ES184"/>
      <c r="ET184"/>
      <c r="EU184"/>
      <c r="EV184"/>
      <c r="EW184"/>
      <c r="EX184"/>
      <c r="EY184"/>
      <c r="EZ184"/>
      <c r="FA184"/>
      <c r="FB184"/>
      <c r="FC184"/>
      <c r="FD184"/>
      <c r="FE184"/>
      <c r="FF184"/>
      <c r="FG184"/>
      <c r="FH184"/>
      <c r="FI184"/>
      <c r="FJ184"/>
      <c r="FK184"/>
      <c r="FL184"/>
      <c r="FM184"/>
      <c r="FN184"/>
      <c r="FO184"/>
      <c r="FP184"/>
      <c r="FQ184"/>
      <c r="FR184"/>
      <c r="FS184"/>
      <c r="FT184"/>
      <c r="FU184"/>
      <c r="FV184"/>
      <c r="FW184"/>
      <c r="FX184"/>
      <c r="FY184"/>
      <c r="FZ184"/>
      <c r="GA184"/>
      <c r="GB184"/>
      <c r="GC184"/>
      <c r="GD184"/>
      <c r="GE184"/>
      <c r="GF184"/>
      <c r="GG184"/>
      <c r="GH184"/>
      <c r="GI184"/>
      <c r="GJ184"/>
      <c r="GK184"/>
      <c r="GL184"/>
      <c r="GM184"/>
      <c r="GN184"/>
      <c r="GO184"/>
      <c r="GP184"/>
      <c r="GQ184"/>
      <c r="GR184"/>
      <c r="GS184"/>
      <c r="GT184"/>
      <c r="GU184"/>
      <c r="GV184"/>
      <c r="GW184"/>
      <c r="GX184"/>
      <c r="GY184"/>
      <c r="GZ184"/>
      <c r="HA184"/>
      <c r="HB184"/>
      <c r="HC184"/>
      <c r="HD184"/>
      <c r="HE184"/>
      <c r="HF184"/>
      <c r="HG184"/>
      <c r="HH184"/>
      <c r="HI184"/>
      <c r="HJ184"/>
      <c r="HK184"/>
      <c r="HL184"/>
      <c r="HM184"/>
      <c r="HN184"/>
      <c r="HO184"/>
      <c r="HP184"/>
      <c r="HQ184"/>
      <c r="HR184"/>
      <c r="HS184"/>
      <c r="HT184"/>
      <c r="HU184"/>
      <c r="HV184"/>
      <c r="HW184"/>
      <c r="HX184"/>
      <c r="HY184"/>
      <c r="HZ184"/>
      <c r="IA184"/>
      <c r="IB184"/>
      <c r="IC184"/>
      <c r="ID184"/>
      <c r="IE184"/>
      <c r="IF184"/>
      <c r="IG184"/>
      <c r="IH184"/>
      <c r="II184"/>
      <c r="IJ184"/>
      <c r="IK184"/>
      <c r="IL184"/>
      <c r="IM184"/>
      <c r="IN184"/>
      <c r="IO184"/>
      <c r="IP184"/>
      <c r="IQ184"/>
      <c r="IR184"/>
      <c r="IS184"/>
      <c r="IT184"/>
      <c r="IU184"/>
      <c r="IV184"/>
    </row>
    <row r="185" spans="1:256" ht="47" customHeight="1" x14ac:dyDescent="0.15">
      <c r="A185" s="12" t="s">
        <v>250</v>
      </c>
      <c r="B185" s="23" t="str">
        <f>VLOOKUP(A185,Questions!$B$3:$C$256,2,FALSE)</f>
        <v>Can the Institution review your DRP and supporting documentation?</v>
      </c>
      <c r="C185" s="251" t="s">
        <v>16</v>
      </c>
      <c r="D185" s="255" t="s">
        <v>3227</v>
      </c>
      <c r="E185" s="185" t="str">
        <f>IF((C185=""),VLOOKUP(A185,Questions!B:G,4,FALSE),IF(C185="Yes",VLOOKUP(A185,Questions!B:G,6,FALSE),IF(C185="No",VLOOKUP(A185,Questions!B:G,5,FALSE),"N/A")))</f>
        <v>Provide DRP with your submission of this fully-populated HECVAT</v>
      </c>
      <c r="F185" s="189" t="str">
        <f>VLOOKUP(A185,'Analyst Report'!$A$38:$E$287,5,FALSE)</f>
        <v xml:space="preserve"> </v>
      </c>
      <c r="G185"/>
      <c r="H185"/>
      <c r="I185"/>
      <c r="J185"/>
      <c r="K185"/>
      <c r="L185"/>
      <c r="M185"/>
      <c r="N185"/>
      <c r="O185"/>
      <c r="P185"/>
      <c r="Q185"/>
      <c r="R185"/>
      <c r="S185"/>
      <c r="T185"/>
      <c r="U185"/>
      <c r="V185"/>
      <c r="W185"/>
      <c r="X185"/>
      <c r="Y185"/>
      <c r="Z185"/>
      <c r="AA185"/>
      <c r="AB185"/>
      <c r="AC185"/>
      <c r="AD185"/>
      <c r="AE185"/>
      <c r="AF185"/>
      <c r="AG185"/>
      <c r="AH185"/>
      <c r="AI185"/>
      <c r="AJ185"/>
      <c r="AK185"/>
      <c r="AL185"/>
      <c r="AM185"/>
      <c r="AN185"/>
      <c r="AO185"/>
      <c r="AP185"/>
      <c r="AQ185"/>
      <c r="AR185"/>
      <c r="AS185"/>
      <c r="AT185"/>
      <c r="AU185"/>
      <c r="AV185"/>
      <c r="AW185"/>
      <c r="AX185"/>
      <c r="AY185"/>
      <c r="AZ185"/>
      <c r="BA185"/>
      <c r="BB185"/>
      <c r="BC185"/>
      <c r="BD185"/>
      <c r="BE185"/>
      <c r="BF185"/>
      <c r="BG185"/>
      <c r="BH185"/>
      <c r="BI185"/>
      <c r="BJ185"/>
      <c r="BK185"/>
      <c r="BL185"/>
      <c r="BM185"/>
      <c r="BN185"/>
      <c r="BO185"/>
      <c r="BP185"/>
      <c r="BQ185"/>
      <c r="BR185"/>
      <c r="BS185"/>
      <c r="BT185"/>
      <c r="BU185"/>
      <c r="BV185"/>
      <c r="BW185"/>
      <c r="BX185"/>
      <c r="BY185"/>
      <c r="BZ185"/>
      <c r="CA185"/>
      <c r="CB185"/>
      <c r="CC185"/>
      <c r="CD185"/>
      <c r="CE185"/>
      <c r="CF185"/>
      <c r="CG185"/>
      <c r="CH185"/>
      <c r="CI185"/>
      <c r="CJ185"/>
      <c r="CK185"/>
      <c r="CL185"/>
      <c r="CM185"/>
      <c r="CN185"/>
      <c r="CO185"/>
      <c r="CP185"/>
      <c r="CQ185"/>
      <c r="CR185"/>
      <c r="CS185"/>
      <c r="CT185"/>
      <c r="CU185"/>
      <c r="CV185"/>
      <c r="CW185"/>
      <c r="CX185"/>
      <c r="CY185"/>
      <c r="CZ185"/>
      <c r="DA185"/>
      <c r="DB185"/>
      <c r="DC185"/>
      <c r="DD185"/>
      <c r="DE185"/>
      <c r="DF185"/>
      <c r="DG185"/>
      <c r="DH185"/>
      <c r="DI185"/>
      <c r="DJ185"/>
      <c r="DK185"/>
      <c r="DL185"/>
      <c r="DM185"/>
      <c r="DN185"/>
      <c r="DO185"/>
      <c r="DP185"/>
      <c r="DQ185"/>
      <c r="DR185"/>
      <c r="DS185"/>
      <c r="DT185"/>
      <c r="DU185"/>
      <c r="DV185"/>
      <c r="DW185"/>
      <c r="DX185"/>
      <c r="DY185"/>
      <c r="DZ185"/>
      <c r="EA185"/>
      <c r="EB185"/>
      <c r="EC185"/>
      <c r="ED185"/>
      <c r="EE185"/>
      <c r="EF185"/>
      <c r="EG185"/>
      <c r="EH185"/>
      <c r="EI185"/>
      <c r="EJ185"/>
      <c r="EK185"/>
      <c r="EL185"/>
      <c r="EM185"/>
      <c r="EN185"/>
      <c r="EO185"/>
      <c r="EP185"/>
      <c r="EQ185"/>
      <c r="ER185"/>
      <c r="ES185"/>
      <c r="ET185"/>
      <c r="EU185"/>
      <c r="EV185"/>
      <c r="EW185"/>
      <c r="EX185"/>
      <c r="EY185"/>
      <c r="EZ185"/>
      <c r="FA185"/>
      <c r="FB185"/>
      <c r="FC185"/>
      <c r="FD185"/>
      <c r="FE185"/>
      <c r="FF185"/>
      <c r="FG185"/>
      <c r="FH185"/>
      <c r="FI185"/>
      <c r="FJ185"/>
      <c r="FK185"/>
      <c r="FL185"/>
      <c r="FM185"/>
      <c r="FN185"/>
      <c r="FO185"/>
      <c r="FP185"/>
      <c r="FQ185"/>
      <c r="FR185"/>
      <c r="FS185"/>
      <c r="FT185"/>
      <c r="FU185"/>
      <c r="FV185"/>
      <c r="FW185"/>
      <c r="FX185"/>
      <c r="FY185"/>
      <c r="FZ185"/>
      <c r="GA185"/>
      <c r="GB185"/>
      <c r="GC185"/>
      <c r="GD185"/>
      <c r="GE185"/>
      <c r="GF185"/>
      <c r="GG185"/>
      <c r="GH185"/>
      <c r="GI185"/>
      <c r="GJ185"/>
      <c r="GK185"/>
      <c r="GL185"/>
      <c r="GM185"/>
      <c r="GN185"/>
      <c r="GO185"/>
      <c r="GP185"/>
      <c r="GQ185"/>
      <c r="GR185"/>
      <c r="GS185"/>
      <c r="GT185"/>
      <c r="GU185"/>
      <c r="GV185"/>
      <c r="GW185"/>
      <c r="GX185"/>
      <c r="GY185"/>
      <c r="GZ185"/>
      <c r="HA185"/>
      <c r="HB185"/>
      <c r="HC185"/>
      <c r="HD185"/>
      <c r="HE185"/>
      <c r="HF185"/>
      <c r="HG185"/>
      <c r="HH185"/>
      <c r="HI185"/>
      <c r="HJ185"/>
      <c r="HK185"/>
      <c r="HL185"/>
      <c r="HM185"/>
      <c r="HN185"/>
      <c r="HO185"/>
      <c r="HP185"/>
      <c r="HQ185"/>
      <c r="HR185"/>
      <c r="HS185"/>
      <c r="HT185"/>
      <c r="HU185"/>
      <c r="HV185"/>
      <c r="HW185"/>
      <c r="HX185"/>
      <c r="HY185"/>
      <c r="HZ185"/>
      <c r="IA185"/>
      <c r="IB185"/>
      <c r="IC185"/>
      <c r="ID185"/>
      <c r="IE185"/>
      <c r="IF185"/>
      <c r="IG185"/>
      <c r="IH185"/>
      <c r="II185"/>
      <c r="IJ185"/>
      <c r="IK185"/>
      <c r="IL185"/>
      <c r="IM185"/>
      <c r="IN185"/>
      <c r="IO185"/>
      <c r="IP185"/>
      <c r="IQ185"/>
      <c r="IR185"/>
      <c r="IS185"/>
      <c r="IT185"/>
      <c r="IU185"/>
      <c r="IV185"/>
    </row>
    <row r="186" spans="1:256" ht="285" x14ac:dyDescent="0.15">
      <c r="A186" s="12" t="s">
        <v>251</v>
      </c>
      <c r="B186" s="23" t="str">
        <f>VLOOKUP(A186,Questions!$B$3:$C$256,2,FALSE)</f>
        <v>Are any disaster recovery locations outside the Institution's geographic region?</v>
      </c>
      <c r="C186" s="251" t="s">
        <v>19</v>
      </c>
      <c r="D186" s="256" t="s">
        <v>3329</v>
      </c>
      <c r="E186" s="185">
        <f>IF((C186=""),VLOOKUP(A186,Questions!B:G,4,FALSE),IF(C186="Yes",VLOOKUP(A186,Questions!B:G,6,FALSE),IF(C186="No",VLOOKUP(A186,Questions!B:G,5,FALSE),"N/A")))</f>
        <v>0</v>
      </c>
      <c r="F186" s="189" t="str">
        <f>VLOOKUP(A186,'Analyst Report'!$A$38:$E$287,5,FALSE)</f>
        <v xml:space="preserve"> </v>
      </c>
      <c r="G186"/>
      <c r="H186"/>
      <c r="I186"/>
      <c r="J186"/>
      <c r="K186"/>
      <c r="L186"/>
      <c r="M186"/>
      <c r="N186"/>
      <c r="O186"/>
      <c r="P186"/>
      <c r="Q186"/>
      <c r="R186"/>
      <c r="S186"/>
      <c r="T186"/>
      <c r="U186"/>
      <c r="V186"/>
      <c r="W186"/>
      <c r="X186"/>
      <c r="Y186"/>
      <c r="Z186"/>
      <c r="AA186"/>
      <c r="AB186"/>
      <c r="AC186"/>
      <c r="AD186"/>
      <c r="AE186"/>
      <c r="AF186"/>
      <c r="AG186"/>
      <c r="AH186"/>
      <c r="AI186"/>
      <c r="AJ186"/>
      <c r="AK186"/>
      <c r="AL186"/>
      <c r="AM186"/>
      <c r="AN186"/>
      <c r="AO186"/>
      <c r="AP186"/>
      <c r="AQ186"/>
      <c r="AR186"/>
      <c r="AS186"/>
      <c r="AT186"/>
      <c r="AU186"/>
      <c r="AV186"/>
      <c r="AW186"/>
      <c r="AX186"/>
      <c r="AY186"/>
      <c r="AZ186"/>
      <c r="BA186"/>
      <c r="BB186"/>
      <c r="BC186"/>
      <c r="BD186"/>
      <c r="BE186"/>
      <c r="BF186"/>
      <c r="BG186"/>
      <c r="BH186"/>
      <c r="BI186"/>
      <c r="BJ186"/>
      <c r="BK186"/>
      <c r="BL186"/>
      <c r="BM186"/>
      <c r="BN186"/>
      <c r="BO186"/>
      <c r="BP186"/>
      <c r="BQ186"/>
      <c r="BR186"/>
      <c r="BS186"/>
      <c r="BT186"/>
      <c r="BU186"/>
      <c r="BV186"/>
      <c r="BW186"/>
      <c r="BX186"/>
      <c r="BY186"/>
      <c r="BZ186"/>
      <c r="CA186"/>
      <c r="CB186"/>
      <c r="CC186"/>
      <c r="CD186"/>
      <c r="CE186"/>
      <c r="CF186"/>
      <c r="CG186"/>
      <c r="CH186"/>
      <c r="CI186"/>
      <c r="CJ186"/>
      <c r="CK186"/>
      <c r="CL186"/>
      <c r="CM186"/>
      <c r="CN186"/>
      <c r="CO186"/>
      <c r="CP186"/>
      <c r="CQ186"/>
      <c r="CR186"/>
      <c r="CS186"/>
      <c r="CT186"/>
      <c r="CU186"/>
      <c r="CV186"/>
      <c r="CW186"/>
      <c r="CX186"/>
      <c r="CY186"/>
      <c r="CZ186"/>
      <c r="DA186"/>
      <c r="DB186"/>
      <c r="DC186"/>
      <c r="DD186"/>
      <c r="DE186"/>
      <c r="DF186"/>
      <c r="DG186"/>
      <c r="DH186"/>
      <c r="DI186"/>
      <c r="DJ186"/>
      <c r="DK186"/>
      <c r="DL186"/>
      <c r="DM186"/>
      <c r="DN186"/>
      <c r="DO186"/>
      <c r="DP186"/>
      <c r="DQ186"/>
      <c r="DR186"/>
      <c r="DS186"/>
      <c r="DT186"/>
      <c r="DU186"/>
      <c r="DV186"/>
      <c r="DW186"/>
      <c r="DX186"/>
      <c r="DY186"/>
      <c r="DZ186"/>
      <c r="EA186"/>
      <c r="EB186"/>
      <c r="EC186"/>
      <c r="ED186"/>
      <c r="EE186"/>
      <c r="EF186"/>
      <c r="EG186"/>
      <c r="EH186"/>
      <c r="EI186"/>
      <c r="EJ186"/>
      <c r="EK186"/>
      <c r="EL186"/>
      <c r="EM186"/>
      <c r="EN186"/>
      <c r="EO186"/>
      <c r="EP186"/>
      <c r="EQ186"/>
      <c r="ER186"/>
      <c r="ES186"/>
      <c r="ET186"/>
      <c r="EU186"/>
      <c r="EV186"/>
      <c r="EW186"/>
      <c r="EX186"/>
      <c r="EY186"/>
      <c r="EZ186"/>
      <c r="FA186"/>
      <c r="FB186"/>
      <c r="FC186"/>
      <c r="FD186"/>
      <c r="FE186"/>
      <c r="FF186"/>
      <c r="FG186"/>
      <c r="FH186"/>
      <c r="FI186"/>
      <c r="FJ186"/>
      <c r="FK186"/>
      <c r="FL186"/>
      <c r="FM186"/>
      <c r="FN186"/>
      <c r="FO186"/>
      <c r="FP186"/>
      <c r="FQ186"/>
      <c r="FR186"/>
      <c r="FS186"/>
      <c r="FT186"/>
      <c r="FU186"/>
      <c r="FV186"/>
      <c r="FW186"/>
      <c r="FX186"/>
      <c r="FY186"/>
      <c r="FZ186"/>
      <c r="GA186"/>
      <c r="GB186"/>
      <c r="GC186"/>
      <c r="GD186"/>
      <c r="GE186"/>
      <c r="GF186"/>
      <c r="GG186"/>
      <c r="GH186"/>
      <c r="GI186"/>
      <c r="GJ186"/>
      <c r="GK186"/>
      <c r="GL186"/>
      <c r="GM186"/>
      <c r="GN186"/>
      <c r="GO186"/>
      <c r="GP186"/>
      <c r="GQ186"/>
      <c r="GR186"/>
      <c r="GS186"/>
      <c r="GT186"/>
      <c r="GU186"/>
      <c r="GV186"/>
      <c r="GW186"/>
      <c r="GX186"/>
      <c r="GY186"/>
      <c r="GZ186"/>
      <c r="HA186"/>
      <c r="HB186"/>
      <c r="HC186"/>
      <c r="HD186"/>
      <c r="HE186"/>
      <c r="HF186"/>
      <c r="HG186"/>
      <c r="HH186"/>
      <c r="HI186"/>
      <c r="HJ186"/>
      <c r="HK186"/>
      <c r="HL186"/>
      <c r="HM186"/>
      <c r="HN186"/>
      <c r="HO186"/>
      <c r="HP186"/>
      <c r="HQ186"/>
      <c r="HR186"/>
      <c r="HS186"/>
      <c r="HT186"/>
      <c r="HU186"/>
      <c r="HV186"/>
      <c r="HW186"/>
      <c r="HX186"/>
      <c r="HY186"/>
      <c r="HZ186"/>
      <c r="IA186"/>
      <c r="IB186"/>
      <c r="IC186"/>
      <c r="ID186"/>
      <c r="IE186"/>
      <c r="IF186"/>
      <c r="IG186"/>
      <c r="IH186"/>
      <c r="II186"/>
      <c r="IJ186"/>
      <c r="IK186"/>
      <c r="IL186"/>
      <c r="IM186"/>
      <c r="IN186"/>
      <c r="IO186"/>
      <c r="IP186"/>
      <c r="IQ186"/>
      <c r="IR186"/>
      <c r="IS186"/>
      <c r="IT186"/>
      <c r="IU186"/>
      <c r="IV186"/>
    </row>
    <row r="187" spans="1:256" ht="269" customHeight="1" x14ac:dyDescent="0.15">
      <c r="A187" s="12" t="s">
        <v>252</v>
      </c>
      <c r="B187" s="23" t="str">
        <f>VLOOKUP(A187,Questions!$B$3:$C$256,2,FALSE)</f>
        <v>Does your organization have a disaster recovery site or a contracted Disaster Recovery provider?</v>
      </c>
      <c r="C187" s="251" t="s">
        <v>16</v>
      </c>
      <c r="D187" s="256" t="s">
        <v>3328</v>
      </c>
      <c r="E187" s="185" t="str">
        <f>IF((C187=""),VLOOKUP(A187,Questions!B:G,4,FALSE),IF(C187="Yes",VLOOKUP(A187,Questions!B:G,6,FALSE),IF(C187="No",VLOOKUP(A187,Questions!B:G,5,FALSE),"N/A")))</f>
        <v>Summarize your disaster recovery strategy including the type of availability your disaster recovery site provides.</v>
      </c>
      <c r="F187" s="189" t="str">
        <f>VLOOKUP(A187,'Analyst Report'!$A$38:$E$287,5,FALSE)</f>
        <v xml:space="preserve"> </v>
      </c>
      <c r="G187"/>
      <c r="H187"/>
      <c r="I187"/>
      <c r="J187"/>
      <c r="K187"/>
      <c r="L187"/>
      <c r="M187"/>
      <c r="N187"/>
      <c r="O187"/>
      <c r="P187"/>
      <c r="Q187"/>
      <c r="R187"/>
      <c r="S187"/>
      <c r="T187"/>
      <c r="U187"/>
      <c r="V187"/>
      <c r="W187"/>
      <c r="X187"/>
      <c r="Y187"/>
      <c r="Z187"/>
      <c r="AA187"/>
      <c r="AB187"/>
      <c r="AC187"/>
      <c r="AD187"/>
      <c r="AE187"/>
      <c r="AF187"/>
      <c r="AG187"/>
      <c r="AH187"/>
      <c r="AI187"/>
      <c r="AJ187"/>
      <c r="AK187"/>
      <c r="AL187"/>
      <c r="AM187"/>
      <c r="AN187"/>
      <c r="AO187"/>
      <c r="AP187"/>
      <c r="AQ187"/>
      <c r="AR187"/>
      <c r="AS187"/>
      <c r="AT187"/>
      <c r="AU187"/>
      <c r="AV187"/>
      <c r="AW187"/>
      <c r="AX187"/>
      <c r="AY187"/>
      <c r="AZ187"/>
      <c r="BA187"/>
      <c r="BB187"/>
      <c r="BC187"/>
      <c r="BD187"/>
      <c r="BE187"/>
      <c r="BF187"/>
      <c r="BG187"/>
      <c r="BH187"/>
      <c r="BI187"/>
      <c r="BJ187"/>
      <c r="BK187"/>
      <c r="BL187"/>
      <c r="BM187"/>
      <c r="BN187"/>
      <c r="BO187"/>
      <c r="BP187"/>
      <c r="BQ187"/>
      <c r="BR187"/>
      <c r="BS187"/>
      <c r="BT187"/>
      <c r="BU187"/>
      <c r="BV187"/>
      <c r="BW187"/>
      <c r="BX187"/>
      <c r="BY187"/>
      <c r="BZ187"/>
      <c r="CA187"/>
      <c r="CB187"/>
      <c r="CC187"/>
      <c r="CD187"/>
      <c r="CE187"/>
      <c r="CF187"/>
      <c r="CG187"/>
      <c r="CH187"/>
      <c r="CI187"/>
      <c r="CJ187"/>
      <c r="CK187"/>
      <c r="CL187"/>
      <c r="CM187"/>
      <c r="CN187"/>
      <c r="CO187"/>
      <c r="CP187"/>
      <c r="CQ187"/>
      <c r="CR187"/>
      <c r="CS187"/>
      <c r="CT187"/>
      <c r="CU187"/>
      <c r="CV187"/>
      <c r="CW187"/>
      <c r="CX187"/>
      <c r="CY187"/>
      <c r="CZ187"/>
      <c r="DA187"/>
      <c r="DB187"/>
      <c r="DC187"/>
      <c r="DD187"/>
      <c r="DE187"/>
      <c r="DF187"/>
      <c r="DG187"/>
      <c r="DH187"/>
      <c r="DI187"/>
      <c r="DJ187"/>
      <c r="DK187"/>
      <c r="DL187"/>
      <c r="DM187"/>
      <c r="DN187"/>
      <c r="DO187"/>
      <c r="DP187"/>
      <c r="DQ187"/>
      <c r="DR187"/>
      <c r="DS187"/>
      <c r="DT187"/>
      <c r="DU187"/>
      <c r="DV187"/>
      <c r="DW187"/>
      <c r="DX187"/>
      <c r="DY187"/>
      <c r="DZ187"/>
      <c r="EA187"/>
      <c r="EB187"/>
      <c r="EC187"/>
      <c r="ED187"/>
      <c r="EE187"/>
      <c r="EF187"/>
      <c r="EG187"/>
      <c r="EH187"/>
      <c r="EI187"/>
      <c r="EJ187"/>
      <c r="EK187"/>
      <c r="EL187"/>
      <c r="EM187"/>
      <c r="EN187"/>
      <c r="EO187"/>
      <c r="EP187"/>
      <c r="EQ187"/>
      <c r="ER187"/>
      <c r="ES187"/>
      <c r="ET187"/>
      <c r="EU187"/>
      <c r="EV187"/>
      <c r="EW187"/>
      <c r="EX187"/>
      <c r="EY187"/>
      <c r="EZ187"/>
      <c r="FA187"/>
      <c r="FB187"/>
      <c r="FC187"/>
      <c r="FD187"/>
      <c r="FE187"/>
      <c r="FF187"/>
      <c r="FG187"/>
      <c r="FH187"/>
      <c r="FI187"/>
      <c r="FJ187"/>
      <c r="FK187"/>
      <c r="FL187"/>
      <c r="FM187"/>
      <c r="FN187"/>
      <c r="FO187"/>
      <c r="FP187"/>
      <c r="FQ187"/>
      <c r="FR187"/>
      <c r="FS187"/>
      <c r="FT187"/>
      <c r="FU187"/>
      <c r="FV187"/>
      <c r="FW187"/>
      <c r="FX187"/>
      <c r="FY187"/>
      <c r="FZ187"/>
      <c r="GA187"/>
      <c r="GB187"/>
      <c r="GC187"/>
      <c r="GD187"/>
      <c r="GE187"/>
      <c r="GF187"/>
      <c r="GG187"/>
      <c r="GH187"/>
      <c r="GI187"/>
      <c r="GJ187"/>
      <c r="GK187"/>
      <c r="GL187"/>
      <c r="GM187"/>
      <c r="GN187"/>
      <c r="GO187"/>
      <c r="GP187"/>
      <c r="GQ187"/>
      <c r="GR187"/>
      <c r="GS187"/>
      <c r="GT187"/>
      <c r="GU187"/>
      <c r="GV187"/>
      <c r="GW187"/>
      <c r="GX187"/>
      <c r="GY187"/>
      <c r="GZ187"/>
      <c r="HA187"/>
      <c r="HB187"/>
      <c r="HC187"/>
      <c r="HD187"/>
      <c r="HE187"/>
      <c r="HF187"/>
      <c r="HG187"/>
      <c r="HH187"/>
      <c r="HI187"/>
      <c r="HJ187"/>
      <c r="HK187"/>
      <c r="HL187"/>
      <c r="HM187"/>
      <c r="HN187"/>
      <c r="HO187"/>
      <c r="HP187"/>
      <c r="HQ187"/>
      <c r="HR187"/>
      <c r="HS187"/>
      <c r="HT187"/>
      <c r="HU187"/>
      <c r="HV187"/>
      <c r="HW187"/>
      <c r="HX187"/>
      <c r="HY187"/>
      <c r="HZ187"/>
      <c r="IA187"/>
      <c r="IB187"/>
      <c r="IC187"/>
      <c r="ID187"/>
      <c r="IE187"/>
      <c r="IF187"/>
      <c r="IG187"/>
      <c r="IH187"/>
      <c r="II187"/>
      <c r="IJ187"/>
      <c r="IK187"/>
      <c r="IL187"/>
      <c r="IM187"/>
      <c r="IN187"/>
      <c r="IO187"/>
      <c r="IP187"/>
      <c r="IQ187"/>
      <c r="IR187"/>
      <c r="IS187"/>
      <c r="IT187"/>
      <c r="IU187"/>
      <c r="IV187"/>
    </row>
    <row r="188" spans="1:256" ht="225" x14ac:dyDescent="0.15">
      <c r="A188" s="12" t="s">
        <v>253</v>
      </c>
      <c r="B188" s="23" t="str">
        <f>VLOOKUP(A188,Questions!$B$3:$C$256,2,FALSE)</f>
        <v>Does your organization conduct an annual test of relocating to this site for disaster recovery purposes?</v>
      </c>
      <c r="C188" s="251" t="s">
        <v>16</v>
      </c>
      <c r="D188" s="255" t="s">
        <v>3228</v>
      </c>
      <c r="E188" s="185" t="str">
        <f>IF((C188=""),VLOOKUP(A188,Questions!B:G,4,FALSE),IF(C188="Yes",VLOOKUP(A188,Questions!B:G,6,FALSE),IF(C188="No",VLOOKUP(A188,Questions!B:G,5,FALSE),"N/A")))</f>
        <v>Summarize your disaster recovery relocation testing strategy.</v>
      </c>
      <c r="F188" s="189" t="str">
        <f>VLOOKUP(A188,'Analyst Report'!$A$38:$E$287,5,FALSE)</f>
        <v xml:space="preserve"> </v>
      </c>
      <c r="G188"/>
      <c r="H188"/>
      <c r="I188"/>
      <c r="J188"/>
      <c r="K188"/>
      <c r="L188"/>
      <c r="M188"/>
      <c r="N188"/>
      <c r="O188"/>
      <c r="P188"/>
      <c r="Q188"/>
      <c r="R188"/>
      <c r="S188"/>
      <c r="T188"/>
      <c r="U188"/>
      <c r="V188"/>
      <c r="W188"/>
      <c r="X188"/>
      <c r="Y188"/>
      <c r="Z188"/>
      <c r="AA188"/>
      <c r="AB188"/>
      <c r="AC188"/>
      <c r="AD188"/>
      <c r="AE188"/>
      <c r="AF188"/>
      <c r="AG188"/>
      <c r="AH188"/>
      <c r="AI188"/>
      <c r="AJ188"/>
      <c r="AK188"/>
      <c r="AL188"/>
      <c r="AM188"/>
      <c r="AN188"/>
      <c r="AO188"/>
      <c r="AP188"/>
      <c r="AQ188"/>
      <c r="AR188"/>
      <c r="AS188"/>
      <c r="AT188"/>
      <c r="AU188"/>
      <c r="AV188"/>
      <c r="AW188"/>
      <c r="AX188"/>
      <c r="AY188"/>
      <c r="AZ188"/>
      <c r="BA188"/>
      <c r="BB188"/>
      <c r="BC188"/>
      <c r="BD188"/>
      <c r="BE188"/>
      <c r="BF188"/>
      <c r="BG188"/>
      <c r="BH188"/>
      <c r="BI188"/>
      <c r="BJ188"/>
      <c r="BK188"/>
      <c r="BL188"/>
      <c r="BM188"/>
      <c r="BN188"/>
      <c r="BO188"/>
      <c r="BP188"/>
      <c r="BQ188"/>
      <c r="BR188"/>
      <c r="BS188"/>
      <c r="BT188"/>
      <c r="BU188"/>
      <c r="BV188"/>
      <c r="BW188"/>
      <c r="BX188"/>
      <c r="BY188"/>
      <c r="BZ188"/>
      <c r="CA188"/>
      <c r="CB188"/>
      <c r="CC188"/>
      <c r="CD188"/>
      <c r="CE188"/>
      <c r="CF188"/>
      <c r="CG188"/>
      <c r="CH188"/>
      <c r="CI188"/>
      <c r="CJ188"/>
      <c r="CK188"/>
      <c r="CL188"/>
      <c r="CM188"/>
      <c r="CN188"/>
      <c r="CO188"/>
      <c r="CP188"/>
      <c r="CQ188"/>
      <c r="CR188"/>
      <c r="CS188"/>
      <c r="CT188"/>
      <c r="CU188"/>
      <c r="CV188"/>
      <c r="CW188"/>
      <c r="CX188"/>
      <c r="CY188"/>
      <c r="CZ188"/>
      <c r="DA188"/>
      <c r="DB188"/>
      <c r="DC188"/>
      <c r="DD188"/>
      <c r="DE188"/>
      <c r="DF188"/>
      <c r="DG188"/>
      <c r="DH188"/>
      <c r="DI188"/>
      <c r="DJ188"/>
      <c r="DK188"/>
      <c r="DL188"/>
      <c r="DM188"/>
      <c r="DN188"/>
      <c r="DO188"/>
      <c r="DP188"/>
      <c r="DQ188"/>
      <c r="DR188"/>
      <c r="DS188"/>
      <c r="DT188"/>
      <c r="DU188"/>
      <c r="DV188"/>
      <c r="DW188"/>
      <c r="DX188"/>
      <c r="DY188"/>
      <c r="DZ188"/>
      <c r="EA188"/>
      <c r="EB188"/>
      <c r="EC188"/>
      <c r="ED188"/>
      <c r="EE188"/>
      <c r="EF188"/>
      <c r="EG188"/>
      <c r="EH188"/>
      <c r="EI188"/>
      <c r="EJ188"/>
      <c r="EK188"/>
      <c r="EL188"/>
      <c r="EM188"/>
      <c r="EN188"/>
      <c r="EO188"/>
      <c r="EP188"/>
      <c r="EQ188"/>
      <c r="ER188"/>
      <c r="ES188"/>
      <c r="ET188"/>
      <c r="EU188"/>
      <c r="EV188"/>
      <c r="EW188"/>
      <c r="EX188"/>
      <c r="EY188"/>
      <c r="EZ188"/>
      <c r="FA188"/>
      <c r="FB188"/>
      <c r="FC188"/>
      <c r="FD188"/>
      <c r="FE188"/>
      <c r="FF188"/>
      <c r="FG188"/>
      <c r="FH188"/>
      <c r="FI188"/>
      <c r="FJ188"/>
      <c r="FK188"/>
      <c r="FL188"/>
      <c r="FM188"/>
      <c r="FN188"/>
      <c r="FO188"/>
      <c r="FP188"/>
      <c r="FQ188"/>
      <c r="FR188"/>
      <c r="FS188"/>
      <c r="FT188"/>
      <c r="FU188"/>
      <c r="FV188"/>
      <c r="FW188"/>
      <c r="FX188"/>
      <c r="FY188"/>
      <c r="FZ188"/>
      <c r="GA188"/>
      <c r="GB188"/>
      <c r="GC188"/>
      <c r="GD188"/>
      <c r="GE188"/>
      <c r="GF188"/>
      <c r="GG188"/>
      <c r="GH188"/>
      <c r="GI188"/>
      <c r="GJ188"/>
      <c r="GK188"/>
      <c r="GL188"/>
      <c r="GM188"/>
      <c r="GN188"/>
      <c r="GO188"/>
      <c r="GP188"/>
      <c r="GQ188"/>
      <c r="GR188"/>
      <c r="GS188"/>
      <c r="GT188"/>
      <c r="GU188"/>
      <c r="GV188"/>
      <c r="GW188"/>
      <c r="GX188"/>
      <c r="GY188"/>
      <c r="GZ188"/>
      <c r="HA188"/>
      <c r="HB188"/>
      <c r="HC188"/>
      <c r="HD188"/>
      <c r="HE188"/>
      <c r="HF188"/>
      <c r="HG188"/>
      <c r="HH188"/>
      <c r="HI188"/>
      <c r="HJ188"/>
      <c r="HK188"/>
      <c r="HL188"/>
      <c r="HM188"/>
      <c r="HN188"/>
      <c r="HO188"/>
      <c r="HP188"/>
      <c r="HQ188"/>
      <c r="HR188"/>
      <c r="HS188"/>
      <c r="HT188"/>
      <c r="HU188"/>
      <c r="HV188"/>
      <c r="HW188"/>
      <c r="HX188"/>
      <c r="HY188"/>
      <c r="HZ188"/>
      <c r="IA188"/>
      <c r="IB188"/>
      <c r="IC188"/>
      <c r="ID188"/>
      <c r="IE188"/>
      <c r="IF188"/>
      <c r="IG188"/>
      <c r="IH188"/>
      <c r="II188"/>
      <c r="IJ188"/>
      <c r="IK188"/>
      <c r="IL188"/>
      <c r="IM188"/>
      <c r="IN188"/>
      <c r="IO188"/>
      <c r="IP188"/>
      <c r="IQ188"/>
      <c r="IR188"/>
      <c r="IS188"/>
      <c r="IT188"/>
      <c r="IU188"/>
      <c r="IV188"/>
    </row>
    <row r="189" spans="1:256" ht="47" customHeight="1" x14ac:dyDescent="0.15">
      <c r="A189" s="12" t="s">
        <v>254</v>
      </c>
      <c r="B189" s="23" t="str">
        <f>VLOOKUP(A189,Questions!$B$3:$C$256,2,FALSE)</f>
        <v>Is there a defined problem/issue escalation plan in your DRP for impacted clients?</v>
      </c>
      <c r="C189" s="251" t="s">
        <v>16</v>
      </c>
      <c r="D189" s="255" t="s">
        <v>3227</v>
      </c>
      <c r="E189" s="185" t="str">
        <f>IF((C189=""),VLOOKUP(A189,Questions!B:G,4,FALSE),IF(C189="Yes",VLOOKUP(A189,Questions!B:G,6,FALSE),IF(C189="No",VLOOKUP(A189,Questions!B:G,5,FALSE),"N/A")))</f>
        <v>Summarize your problem/issue escalation plan.</v>
      </c>
      <c r="F189" s="189" t="str">
        <f>VLOOKUP(A189,'Analyst Report'!$A$38:$E$287,5,FALSE)</f>
        <v xml:space="preserve"> </v>
      </c>
      <c r="G189"/>
      <c r="H189"/>
      <c r="I189"/>
      <c r="J189"/>
      <c r="K189"/>
      <c r="L189"/>
      <c r="M189"/>
      <c r="N189"/>
      <c r="O189"/>
      <c r="P189"/>
      <c r="Q189"/>
      <c r="R189"/>
      <c r="S189"/>
      <c r="T189"/>
      <c r="U189"/>
      <c r="V189"/>
      <c r="W189"/>
      <c r="X189"/>
      <c r="Y189"/>
      <c r="Z189"/>
      <c r="AA189"/>
      <c r="AB189"/>
      <c r="AC189"/>
      <c r="AD189"/>
      <c r="AE189"/>
      <c r="AF189"/>
      <c r="AG189"/>
      <c r="AH189"/>
      <c r="AI189"/>
      <c r="AJ189"/>
      <c r="AK189"/>
      <c r="AL189"/>
      <c r="AM189"/>
      <c r="AN189"/>
      <c r="AO189"/>
      <c r="AP189"/>
      <c r="AQ189"/>
      <c r="AR189"/>
      <c r="AS189"/>
      <c r="AT189"/>
      <c r="AU189"/>
      <c r="AV189"/>
      <c r="AW189"/>
      <c r="AX189"/>
      <c r="AY189"/>
      <c r="AZ189"/>
      <c r="BA189"/>
      <c r="BB189"/>
      <c r="BC189"/>
      <c r="BD189"/>
      <c r="BE189"/>
      <c r="BF189"/>
      <c r="BG189"/>
      <c r="BH189"/>
      <c r="BI189"/>
      <c r="BJ189"/>
      <c r="BK189"/>
      <c r="BL189"/>
      <c r="BM189"/>
      <c r="BN189"/>
      <c r="BO189"/>
      <c r="BP189"/>
      <c r="BQ189"/>
      <c r="BR189"/>
      <c r="BS189"/>
      <c r="BT189"/>
      <c r="BU189"/>
      <c r="BV189"/>
      <c r="BW189"/>
      <c r="BX189"/>
      <c r="BY189"/>
      <c r="BZ189"/>
      <c r="CA189"/>
      <c r="CB189"/>
      <c r="CC189"/>
      <c r="CD189"/>
      <c r="CE189"/>
      <c r="CF189"/>
      <c r="CG189"/>
      <c r="CH189"/>
      <c r="CI189"/>
      <c r="CJ189"/>
      <c r="CK189"/>
      <c r="CL189"/>
      <c r="CM189"/>
      <c r="CN189"/>
      <c r="CO189"/>
      <c r="CP189"/>
      <c r="CQ189"/>
      <c r="CR189"/>
      <c r="CS189"/>
      <c r="CT189"/>
      <c r="CU189"/>
      <c r="CV189"/>
      <c r="CW189"/>
      <c r="CX189"/>
      <c r="CY189"/>
      <c r="CZ189"/>
      <c r="DA189"/>
      <c r="DB189"/>
      <c r="DC189"/>
      <c r="DD189"/>
      <c r="DE189"/>
      <c r="DF189"/>
      <c r="DG189"/>
      <c r="DH189"/>
      <c r="DI189"/>
      <c r="DJ189"/>
      <c r="DK189"/>
      <c r="DL189"/>
      <c r="DM189"/>
      <c r="DN189"/>
      <c r="DO189"/>
      <c r="DP189"/>
      <c r="DQ189"/>
      <c r="DR189"/>
      <c r="DS189"/>
      <c r="DT189"/>
      <c r="DU189"/>
      <c r="DV189"/>
      <c r="DW189"/>
      <c r="DX189"/>
      <c r="DY189"/>
      <c r="DZ189"/>
      <c r="EA189"/>
      <c r="EB189"/>
      <c r="EC189"/>
      <c r="ED189"/>
      <c r="EE189"/>
      <c r="EF189"/>
      <c r="EG189"/>
      <c r="EH189"/>
      <c r="EI189"/>
      <c r="EJ189"/>
      <c r="EK189"/>
      <c r="EL189"/>
      <c r="EM189"/>
      <c r="EN189"/>
      <c r="EO189"/>
      <c r="EP189"/>
      <c r="EQ189"/>
      <c r="ER189"/>
      <c r="ES189"/>
      <c r="ET189"/>
      <c r="EU189"/>
      <c r="EV189"/>
      <c r="EW189"/>
      <c r="EX189"/>
      <c r="EY189"/>
      <c r="EZ189"/>
      <c r="FA189"/>
      <c r="FB189"/>
      <c r="FC189"/>
      <c r="FD189"/>
      <c r="FE189"/>
      <c r="FF189"/>
      <c r="FG189"/>
      <c r="FH189"/>
      <c r="FI189"/>
      <c r="FJ189"/>
      <c r="FK189"/>
      <c r="FL189"/>
      <c r="FM189"/>
      <c r="FN189"/>
      <c r="FO189"/>
      <c r="FP189"/>
      <c r="FQ189"/>
      <c r="FR189"/>
      <c r="FS189"/>
      <c r="FT189"/>
      <c r="FU189"/>
      <c r="FV189"/>
      <c r="FW189"/>
      <c r="FX189"/>
      <c r="FY189"/>
      <c r="FZ189"/>
      <c r="GA189"/>
      <c r="GB189"/>
      <c r="GC189"/>
      <c r="GD189"/>
      <c r="GE189"/>
      <c r="GF189"/>
      <c r="GG189"/>
      <c r="GH189"/>
      <c r="GI189"/>
      <c r="GJ189"/>
      <c r="GK189"/>
      <c r="GL189"/>
      <c r="GM189"/>
      <c r="GN189"/>
      <c r="GO189"/>
      <c r="GP189"/>
      <c r="GQ189"/>
      <c r="GR189"/>
      <c r="GS189"/>
      <c r="GT189"/>
      <c r="GU189"/>
      <c r="GV189"/>
      <c r="GW189"/>
      <c r="GX189"/>
      <c r="GY189"/>
      <c r="GZ189"/>
      <c r="HA189"/>
      <c r="HB189"/>
      <c r="HC189"/>
      <c r="HD189"/>
      <c r="HE189"/>
      <c r="HF189"/>
      <c r="HG189"/>
      <c r="HH189"/>
      <c r="HI189"/>
      <c r="HJ189"/>
      <c r="HK189"/>
      <c r="HL189"/>
      <c r="HM189"/>
      <c r="HN189"/>
      <c r="HO189"/>
      <c r="HP189"/>
      <c r="HQ189"/>
      <c r="HR189"/>
      <c r="HS189"/>
      <c r="HT189"/>
      <c r="HU189"/>
      <c r="HV189"/>
      <c r="HW189"/>
      <c r="HX189"/>
      <c r="HY189"/>
      <c r="HZ189"/>
      <c r="IA189"/>
      <c r="IB189"/>
      <c r="IC189"/>
      <c r="ID189"/>
      <c r="IE189"/>
      <c r="IF189"/>
      <c r="IG189"/>
      <c r="IH189"/>
      <c r="II189"/>
      <c r="IJ189"/>
      <c r="IK189"/>
      <c r="IL189"/>
      <c r="IM189"/>
      <c r="IN189"/>
      <c r="IO189"/>
      <c r="IP189"/>
      <c r="IQ189"/>
      <c r="IR189"/>
      <c r="IS189"/>
      <c r="IT189"/>
      <c r="IU189"/>
      <c r="IV189"/>
    </row>
    <row r="190" spans="1:256" ht="225" x14ac:dyDescent="0.15">
      <c r="A190" s="12" t="s">
        <v>255</v>
      </c>
      <c r="B190" s="23" t="str">
        <f>VLOOKUP(A190,Questions!$B$3:$C$256,2,FALSE)</f>
        <v>Is there a documented communication plan in your DRP for impacted clients?</v>
      </c>
      <c r="C190" s="251" t="s">
        <v>16</v>
      </c>
      <c r="D190" s="255" t="s">
        <v>3229</v>
      </c>
      <c r="E190" s="185" t="str">
        <f>IF((C190=""),VLOOKUP(A190,Questions!B:G,4,FALSE),IF(C190="Yes",VLOOKUP(A190,Questions!B:G,6,FALSE),IF(C190="No",VLOOKUP(A190,Questions!B:G,5,FALSE),"N/A")))</f>
        <v>Summarize your documented communication plan in your DRP.</v>
      </c>
      <c r="F190" s="189" t="str">
        <f>VLOOKUP(A190,'Analyst Report'!$A$38:$E$287,5,FALSE)</f>
        <v xml:space="preserve"> </v>
      </c>
      <c r="G190"/>
      <c r="H190"/>
      <c r="I190"/>
      <c r="J190"/>
      <c r="K190"/>
      <c r="L190"/>
      <c r="M190"/>
      <c r="N190"/>
      <c r="O190"/>
      <c r="P190"/>
      <c r="Q190"/>
      <c r="R190"/>
      <c r="S190"/>
      <c r="T190"/>
      <c r="U190"/>
      <c r="V190"/>
      <c r="W190"/>
      <c r="X190"/>
      <c r="Y190"/>
      <c r="Z190"/>
      <c r="AA190"/>
      <c r="AB190"/>
      <c r="AC190"/>
      <c r="AD190"/>
      <c r="AE190"/>
      <c r="AF190"/>
      <c r="AG190"/>
      <c r="AH190"/>
      <c r="AI190"/>
      <c r="AJ190"/>
      <c r="AK190"/>
      <c r="AL190"/>
      <c r="AM190"/>
      <c r="AN190"/>
      <c r="AO190"/>
      <c r="AP190"/>
      <c r="AQ190"/>
      <c r="AR190"/>
      <c r="AS190"/>
      <c r="AT190"/>
      <c r="AU190"/>
      <c r="AV190"/>
      <c r="AW190"/>
      <c r="AX190"/>
      <c r="AY190"/>
      <c r="AZ190"/>
      <c r="BA190"/>
      <c r="BB190"/>
      <c r="BC190"/>
      <c r="BD190"/>
      <c r="BE190"/>
      <c r="BF190"/>
      <c r="BG190"/>
      <c r="BH190"/>
      <c r="BI190"/>
      <c r="BJ190"/>
      <c r="BK190"/>
      <c r="BL190"/>
      <c r="BM190"/>
      <c r="BN190"/>
      <c r="BO190"/>
      <c r="BP190"/>
      <c r="BQ190"/>
      <c r="BR190"/>
      <c r="BS190"/>
      <c r="BT190"/>
      <c r="BU190"/>
      <c r="BV190"/>
      <c r="BW190"/>
      <c r="BX190"/>
      <c r="BY190"/>
      <c r="BZ190"/>
      <c r="CA190"/>
      <c r="CB190"/>
      <c r="CC190"/>
      <c r="CD190"/>
      <c r="CE190"/>
      <c r="CF190"/>
      <c r="CG190"/>
      <c r="CH190"/>
      <c r="CI190"/>
      <c r="CJ190"/>
      <c r="CK190"/>
      <c r="CL190"/>
      <c r="CM190"/>
      <c r="CN190"/>
      <c r="CO190"/>
      <c r="CP190"/>
      <c r="CQ190"/>
      <c r="CR190"/>
      <c r="CS190"/>
      <c r="CT190"/>
      <c r="CU190"/>
      <c r="CV190"/>
      <c r="CW190"/>
      <c r="CX190"/>
      <c r="CY190"/>
      <c r="CZ190"/>
      <c r="DA190"/>
      <c r="DB190"/>
      <c r="DC190"/>
      <c r="DD190"/>
      <c r="DE190"/>
      <c r="DF190"/>
      <c r="DG190"/>
      <c r="DH190"/>
      <c r="DI190"/>
      <c r="DJ190"/>
      <c r="DK190"/>
      <c r="DL190"/>
      <c r="DM190"/>
      <c r="DN190"/>
      <c r="DO190"/>
      <c r="DP190"/>
      <c r="DQ190"/>
      <c r="DR190"/>
      <c r="DS190"/>
      <c r="DT190"/>
      <c r="DU190"/>
      <c r="DV190"/>
      <c r="DW190"/>
      <c r="DX190"/>
      <c r="DY190"/>
      <c r="DZ190"/>
      <c r="EA190"/>
      <c r="EB190"/>
      <c r="EC190"/>
      <c r="ED190"/>
      <c r="EE190"/>
      <c r="EF190"/>
      <c r="EG190"/>
      <c r="EH190"/>
      <c r="EI190"/>
      <c r="EJ190"/>
      <c r="EK190"/>
      <c r="EL190"/>
      <c r="EM190"/>
      <c r="EN190"/>
      <c r="EO190"/>
      <c r="EP190"/>
      <c r="EQ190"/>
      <c r="ER190"/>
      <c r="ES190"/>
      <c r="ET190"/>
      <c r="EU190"/>
      <c r="EV190"/>
      <c r="EW190"/>
      <c r="EX190"/>
      <c r="EY190"/>
      <c r="EZ190"/>
      <c r="FA190"/>
      <c r="FB190"/>
      <c r="FC190"/>
      <c r="FD190"/>
      <c r="FE190"/>
      <c r="FF190"/>
      <c r="FG190"/>
      <c r="FH190"/>
      <c r="FI190"/>
      <c r="FJ190"/>
      <c r="FK190"/>
      <c r="FL190"/>
      <c r="FM190"/>
      <c r="FN190"/>
      <c r="FO190"/>
      <c r="FP190"/>
      <c r="FQ190"/>
      <c r="FR190"/>
      <c r="FS190"/>
      <c r="FT190"/>
      <c r="FU190"/>
      <c r="FV190"/>
      <c r="FW190"/>
      <c r="FX190"/>
      <c r="FY190"/>
      <c r="FZ190"/>
      <c r="GA190"/>
      <c r="GB190"/>
      <c r="GC190"/>
      <c r="GD190"/>
      <c r="GE190"/>
      <c r="GF190"/>
      <c r="GG190"/>
      <c r="GH190"/>
      <c r="GI190"/>
      <c r="GJ190"/>
      <c r="GK190"/>
      <c r="GL190"/>
      <c r="GM190"/>
      <c r="GN190"/>
      <c r="GO190"/>
      <c r="GP190"/>
      <c r="GQ190"/>
      <c r="GR190"/>
      <c r="GS190"/>
      <c r="GT190"/>
      <c r="GU190"/>
      <c r="GV190"/>
      <c r="GW190"/>
      <c r="GX190"/>
      <c r="GY190"/>
      <c r="GZ190"/>
      <c r="HA190"/>
      <c r="HB190"/>
      <c r="HC190"/>
      <c r="HD190"/>
      <c r="HE190"/>
      <c r="HF190"/>
      <c r="HG190"/>
      <c r="HH190"/>
      <c r="HI190"/>
      <c r="HJ190"/>
      <c r="HK190"/>
      <c r="HL190"/>
      <c r="HM190"/>
      <c r="HN190"/>
      <c r="HO190"/>
      <c r="HP190"/>
      <c r="HQ190"/>
      <c r="HR190"/>
      <c r="HS190"/>
      <c r="HT190"/>
      <c r="HU190"/>
      <c r="HV190"/>
      <c r="HW190"/>
      <c r="HX190"/>
      <c r="HY190"/>
      <c r="HZ190"/>
      <c r="IA190"/>
      <c r="IB190"/>
      <c r="IC190"/>
      <c r="ID190"/>
      <c r="IE190"/>
      <c r="IF190"/>
      <c r="IG190"/>
      <c r="IH190"/>
      <c r="II190"/>
      <c r="IJ190"/>
      <c r="IK190"/>
      <c r="IL190"/>
      <c r="IM190"/>
      <c r="IN190"/>
      <c r="IO190"/>
      <c r="IP190"/>
      <c r="IQ190"/>
      <c r="IR190"/>
      <c r="IS190"/>
      <c r="IT190"/>
      <c r="IU190"/>
      <c r="IV190"/>
    </row>
    <row r="191" spans="1:256" ht="100" customHeight="1" x14ac:dyDescent="0.15">
      <c r="A191" s="12" t="s">
        <v>256</v>
      </c>
      <c r="B191" s="23" t="str">
        <f>VLOOKUP(A191,Questions!$B$3:$C$256,2,FALSE)</f>
        <v>Describe or provide a reference to how your disaster recovery plan is tested? (i.e. scope of DR tests, end-to-end testing, etc.)</v>
      </c>
      <c r="C191" s="291" t="s">
        <v>2</v>
      </c>
      <c r="D191" s="290"/>
      <c r="E191" s="185" t="str">
        <f>IF((C191=""),VLOOKUP(A191,Questions!B:G,4,FALSE),IF(C191="Yes",VLOOKUP(A191,Questions!B:G,6,FALSE),IF(C191="No",VLOOKUP(A191,Questions!B:G,5,FALSE),"N/A")))</f>
        <v>N/A</v>
      </c>
      <c r="F191" s="189" t="str">
        <f>VLOOKUP(A191,'Analyst Report'!$A$38:$E$287,5,FALSE)</f>
        <v xml:space="preserve"> </v>
      </c>
      <c r="G191"/>
      <c r="H191"/>
      <c r="I191"/>
      <c r="J191"/>
      <c r="K191"/>
      <c r="L191"/>
      <c r="M191"/>
      <c r="N191"/>
      <c r="O191"/>
      <c r="P191"/>
      <c r="Q191"/>
      <c r="R191"/>
      <c r="S191"/>
      <c r="T191"/>
      <c r="U191"/>
      <c r="V191"/>
      <c r="W191"/>
      <c r="X191"/>
      <c r="Y191"/>
      <c r="Z191"/>
      <c r="AA191"/>
      <c r="AB191"/>
      <c r="AC191"/>
      <c r="AD191"/>
      <c r="AE191"/>
      <c r="AF191"/>
      <c r="AG191"/>
      <c r="AH191"/>
      <c r="AI191"/>
      <c r="AJ191"/>
      <c r="AK191"/>
      <c r="AL191"/>
      <c r="AM191"/>
      <c r="AN191"/>
      <c r="AO191"/>
      <c r="AP191"/>
      <c r="AQ191"/>
      <c r="AR191"/>
      <c r="AS191"/>
      <c r="AT191"/>
      <c r="AU191"/>
      <c r="AV191"/>
      <c r="AW191"/>
      <c r="AX191"/>
      <c r="AY191"/>
      <c r="AZ191"/>
      <c r="BA191"/>
      <c r="BB191"/>
      <c r="BC191"/>
      <c r="BD191"/>
      <c r="BE191"/>
      <c r="BF191"/>
      <c r="BG191"/>
      <c r="BH191"/>
      <c r="BI191"/>
      <c r="BJ191"/>
      <c r="BK191"/>
      <c r="BL191"/>
      <c r="BM191"/>
      <c r="BN191"/>
      <c r="BO191"/>
      <c r="BP191"/>
      <c r="BQ191"/>
      <c r="BR191"/>
      <c r="BS191"/>
      <c r="BT191"/>
      <c r="BU191"/>
      <c r="BV191"/>
      <c r="BW191"/>
      <c r="BX191"/>
      <c r="BY191"/>
      <c r="BZ191"/>
      <c r="CA191"/>
      <c r="CB191"/>
      <c r="CC191"/>
      <c r="CD191"/>
      <c r="CE191"/>
      <c r="CF191"/>
      <c r="CG191"/>
      <c r="CH191"/>
      <c r="CI191"/>
      <c r="CJ191"/>
      <c r="CK191"/>
      <c r="CL191"/>
      <c r="CM191"/>
      <c r="CN191"/>
      <c r="CO191"/>
      <c r="CP191"/>
      <c r="CQ191"/>
      <c r="CR191"/>
      <c r="CS191"/>
      <c r="CT191"/>
      <c r="CU191"/>
      <c r="CV191"/>
      <c r="CW191"/>
      <c r="CX191"/>
      <c r="CY191"/>
      <c r="CZ191"/>
      <c r="DA191"/>
      <c r="DB191"/>
      <c r="DC191"/>
      <c r="DD191"/>
      <c r="DE191"/>
      <c r="DF191"/>
      <c r="DG191"/>
      <c r="DH191"/>
      <c r="DI191"/>
      <c r="DJ191"/>
      <c r="DK191"/>
      <c r="DL191"/>
      <c r="DM191"/>
      <c r="DN191"/>
      <c r="DO191"/>
      <c r="DP191"/>
      <c r="DQ191"/>
      <c r="DR191"/>
      <c r="DS191"/>
      <c r="DT191"/>
      <c r="DU191"/>
      <c r="DV191"/>
      <c r="DW191"/>
      <c r="DX191"/>
      <c r="DY191"/>
      <c r="DZ191"/>
      <c r="EA191"/>
      <c r="EB191"/>
      <c r="EC191"/>
      <c r="ED191"/>
      <c r="EE191"/>
      <c r="EF191"/>
      <c r="EG191"/>
      <c r="EH191"/>
      <c r="EI191"/>
      <c r="EJ191"/>
      <c r="EK191"/>
      <c r="EL191"/>
      <c r="EM191"/>
      <c r="EN191"/>
      <c r="EO191"/>
      <c r="EP191"/>
      <c r="EQ191"/>
      <c r="ER191"/>
      <c r="ES191"/>
      <c r="ET191"/>
      <c r="EU191"/>
      <c r="EV191"/>
      <c r="EW191"/>
      <c r="EX191"/>
      <c r="EY191"/>
      <c r="EZ191"/>
      <c r="FA191"/>
      <c r="FB191"/>
      <c r="FC191"/>
      <c r="FD191"/>
      <c r="FE191"/>
      <c r="FF191"/>
      <c r="FG191"/>
      <c r="FH191"/>
      <c r="FI191"/>
      <c r="FJ191"/>
      <c r="FK191"/>
      <c r="FL191"/>
      <c r="FM191"/>
      <c r="FN191"/>
      <c r="FO191"/>
      <c r="FP191"/>
      <c r="FQ191"/>
      <c r="FR191"/>
      <c r="FS191"/>
      <c r="FT191"/>
      <c r="FU191"/>
      <c r="FV191"/>
      <c r="FW191"/>
      <c r="FX191"/>
      <c r="FY191"/>
      <c r="FZ191"/>
      <c r="GA191"/>
      <c r="GB191"/>
      <c r="GC191"/>
      <c r="GD191"/>
      <c r="GE191"/>
      <c r="GF191"/>
      <c r="GG191"/>
      <c r="GH191"/>
      <c r="GI191"/>
      <c r="GJ191"/>
      <c r="GK191"/>
      <c r="GL191"/>
      <c r="GM191"/>
      <c r="GN191"/>
      <c r="GO191"/>
      <c r="GP191"/>
      <c r="GQ191"/>
      <c r="GR191"/>
      <c r="GS191"/>
      <c r="GT191"/>
      <c r="GU191"/>
      <c r="GV191"/>
      <c r="GW191"/>
      <c r="GX191"/>
      <c r="GY191"/>
      <c r="GZ191"/>
      <c r="HA191"/>
      <c r="HB191"/>
      <c r="HC191"/>
      <c r="HD191"/>
      <c r="HE191"/>
      <c r="HF191"/>
      <c r="HG191"/>
      <c r="HH191"/>
      <c r="HI191"/>
      <c r="HJ191"/>
      <c r="HK191"/>
      <c r="HL191"/>
      <c r="HM191"/>
      <c r="HN191"/>
      <c r="HO191"/>
      <c r="HP191"/>
      <c r="HQ191"/>
      <c r="HR191"/>
      <c r="HS191"/>
      <c r="HT191"/>
      <c r="HU191"/>
      <c r="HV191"/>
      <c r="HW191"/>
      <c r="HX191"/>
      <c r="HY191"/>
      <c r="HZ191"/>
      <c r="IA191"/>
      <c r="IB191"/>
      <c r="IC191"/>
      <c r="ID191"/>
      <c r="IE191"/>
      <c r="IF191"/>
      <c r="IG191"/>
      <c r="IH191"/>
      <c r="II191"/>
      <c r="IJ191"/>
      <c r="IK191"/>
      <c r="IL191"/>
      <c r="IM191"/>
      <c r="IN191"/>
      <c r="IO191"/>
      <c r="IP191"/>
      <c r="IQ191"/>
      <c r="IR191"/>
      <c r="IS191"/>
      <c r="IT191"/>
      <c r="IU191"/>
      <c r="IV191"/>
    </row>
    <row r="192" spans="1:256" ht="64.25" customHeight="1" x14ac:dyDescent="0.15">
      <c r="A192" s="12" t="s">
        <v>257</v>
      </c>
      <c r="B192" s="23" t="str">
        <f>VLOOKUP(A192,Questions!$B$3:$C$256,2,FALSE)</f>
        <v>Has the Disaster Recovery Plan been tested in the last year?</v>
      </c>
      <c r="C192" s="251" t="s">
        <v>16</v>
      </c>
      <c r="D192" s="256" t="s">
        <v>3230</v>
      </c>
      <c r="E192" s="185" t="str">
        <f>IF((C192=""),VLOOKUP(A192,Questions!B:G,4,FALSE),IF(C192="Yes",VLOOKUP(A192,Questions!B:G,6,FALSE),IF(C192="No",VLOOKUP(A192,Questions!B:G,5,FALSE),"N/A")))</f>
        <v>Please provide a summary of the results in Additional Information (including actual recovery time).</v>
      </c>
      <c r="F192" s="189" t="str">
        <f>VLOOKUP(A192,'Analyst Report'!$A$38:$E$287,5,FALSE)</f>
        <v xml:space="preserve"> </v>
      </c>
      <c r="G192"/>
      <c r="H192"/>
      <c r="I192"/>
      <c r="J192"/>
      <c r="K192"/>
      <c r="L192"/>
      <c r="M192"/>
      <c r="N192"/>
      <c r="O192"/>
      <c r="P192"/>
      <c r="Q192"/>
      <c r="R192"/>
      <c r="S192"/>
      <c r="T192"/>
      <c r="U192"/>
      <c r="V192"/>
      <c r="W192"/>
      <c r="X192"/>
      <c r="Y192"/>
      <c r="Z192"/>
      <c r="AA192"/>
      <c r="AB192"/>
      <c r="AC192"/>
      <c r="AD192"/>
      <c r="AE192"/>
      <c r="AF192"/>
      <c r="AG192"/>
      <c r="AH192"/>
      <c r="AI192"/>
      <c r="AJ192"/>
      <c r="AK192"/>
      <c r="AL192"/>
      <c r="AM192"/>
      <c r="AN192"/>
      <c r="AO192"/>
      <c r="AP192"/>
      <c r="AQ192"/>
      <c r="AR192"/>
      <c r="AS192"/>
      <c r="AT192"/>
      <c r="AU192"/>
      <c r="AV192"/>
      <c r="AW192"/>
      <c r="AX192"/>
      <c r="AY192"/>
      <c r="AZ192"/>
      <c r="BA192"/>
      <c r="BB192"/>
      <c r="BC192"/>
      <c r="BD192"/>
      <c r="BE192"/>
      <c r="BF192"/>
      <c r="BG192"/>
      <c r="BH192"/>
      <c r="BI192"/>
      <c r="BJ192"/>
      <c r="BK192"/>
      <c r="BL192"/>
      <c r="BM192"/>
      <c r="BN192"/>
      <c r="BO192"/>
      <c r="BP192"/>
      <c r="BQ192"/>
      <c r="BR192"/>
      <c r="BS192"/>
      <c r="BT192"/>
      <c r="BU192"/>
      <c r="BV192"/>
      <c r="BW192"/>
      <c r="BX192"/>
      <c r="BY192"/>
      <c r="BZ192"/>
      <c r="CA192"/>
      <c r="CB192"/>
      <c r="CC192"/>
      <c r="CD192"/>
      <c r="CE192"/>
      <c r="CF192"/>
      <c r="CG192"/>
      <c r="CH192"/>
      <c r="CI192"/>
      <c r="CJ192"/>
      <c r="CK192"/>
      <c r="CL192"/>
      <c r="CM192"/>
      <c r="CN192"/>
      <c r="CO192"/>
      <c r="CP192"/>
      <c r="CQ192"/>
      <c r="CR192"/>
      <c r="CS192"/>
      <c r="CT192"/>
      <c r="CU192"/>
      <c r="CV192"/>
      <c r="CW192"/>
      <c r="CX192"/>
      <c r="CY192"/>
      <c r="CZ192"/>
      <c r="DA192"/>
      <c r="DB192"/>
      <c r="DC192"/>
      <c r="DD192"/>
      <c r="DE192"/>
      <c r="DF192"/>
      <c r="DG192"/>
      <c r="DH192"/>
      <c r="DI192"/>
      <c r="DJ192"/>
      <c r="DK192"/>
      <c r="DL192"/>
      <c r="DM192"/>
      <c r="DN192"/>
      <c r="DO192"/>
      <c r="DP192"/>
      <c r="DQ192"/>
      <c r="DR192"/>
      <c r="DS192"/>
      <c r="DT192"/>
      <c r="DU192"/>
      <c r="DV192"/>
      <c r="DW192"/>
      <c r="DX192"/>
      <c r="DY192"/>
      <c r="DZ192"/>
      <c r="EA192"/>
      <c r="EB192"/>
      <c r="EC192"/>
      <c r="ED192"/>
      <c r="EE192"/>
      <c r="EF192"/>
      <c r="EG192"/>
      <c r="EH192"/>
      <c r="EI192"/>
      <c r="EJ192"/>
      <c r="EK192"/>
      <c r="EL192"/>
      <c r="EM192"/>
      <c r="EN192"/>
      <c r="EO192"/>
      <c r="EP192"/>
      <c r="EQ192"/>
      <c r="ER192"/>
      <c r="ES192"/>
      <c r="ET192"/>
      <c r="EU192"/>
      <c r="EV192"/>
      <c r="EW192"/>
      <c r="EX192"/>
      <c r="EY192"/>
      <c r="EZ192"/>
      <c r="FA192"/>
      <c r="FB192"/>
      <c r="FC192"/>
      <c r="FD192"/>
      <c r="FE192"/>
      <c r="FF192"/>
      <c r="FG192"/>
      <c r="FH192"/>
      <c r="FI192"/>
      <c r="FJ192"/>
      <c r="FK192"/>
      <c r="FL192"/>
      <c r="FM192"/>
      <c r="FN192"/>
      <c r="FO192"/>
      <c r="FP192"/>
      <c r="FQ192"/>
      <c r="FR192"/>
      <c r="FS192"/>
      <c r="FT192"/>
      <c r="FU192"/>
      <c r="FV192"/>
      <c r="FW192"/>
      <c r="FX192"/>
      <c r="FY192"/>
      <c r="FZ192"/>
      <c r="GA192"/>
      <c r="GB192"/>
      <c r="GC192"/>
      <c r="GD192"/>
      <c r="GE192"/>
      <c r="GF192"/>
      <c r="GG192"/>
      <c r="GH192"/>
      <c r="GI192"/>
      <c r="GJ192"/>
      <c r="GK192"/>
      <c r="GL192"/>
      <c r="GM192"/>
      <c r="GN192"/>
      <c r="GO192"/>
      <c r="GP192"/>
      <c r="GQ192"/>
      <c r="GR192"/>
      <c r="GS192"/>
      <c r="GT192"/>
      <c r="GU192"/>
      <c r="GV192"/>
      <c r="GW192"/>
      <c r="GX192"/>
      <c r="GY192"/>
      <c r="GZ192"/>
      <c r="HA192"/>
      <c r="HB192"/>
      <c r="HC192"/>
      <c r="HD192"/>
      <c r="HE192"/>
      <c r="HF192"/>
      <c r="HG192"/>
      <c r="HH192"/>
      <c r="HI192"/>
      <c r="HJ192"/>
      <c r="HK192"/>
      <c r="HL192"/>
      <c r="HM192"/>
      <c r="HN192"/>
      <c r="HO192"/>
      <c r="HP192"/>
      <c r="HQ192"/>
      <c r="HR192"/>
      <c r="HS192"/>
      <c r="HT192"/>
      <c r="HU192"/>
      <c r="HV192"/>
      <c r="HW192"/>
      <c r="HX192"/>
      <c r="HY192"/>
      <c r="HZ192"/>
      <c r="IA192"/>
      <c r="IB192"/>
      <c r="IC192"/>
      <c r="ID192"/>
      <c r="IE192"/>
      <c r="IF192"/>
      <c r="IG192"/>
      <c r="IH192"/>
      <c r="II192"/>
      <c r="IJ192"/>
      <c r="IK192"/>
      <c r="IL192"/>
      <c r="IM192"/>
      <c r="IN192"/>
      <c r="IO192"/>
      <c r="IP192"/>
      <c r="IQ192"/>
      <c r="IR192"/>
      <c r="IS192"/>
      <c r="IT192"/>
      <c r="IU192"/>
      <c r="IV192"/>
    </row>
    <row r="193" spans="1:256" ht="64.25" customHeight="1" x14ac:dyDescent="0.15">
      <c r="A193" s="12" t="s">
        <v>258</v>
      </c>
      <c r="B193" s="23" t="str">
        <f>VLOOKUP(A193,Questions!$B$3:$C$256,2,FALSE)</f>
        <v>Are all components of the DRP reviewed at least annually and updated as needed to reflect change?</v>
      </c>
      <c r="C193" s="251" t="s">
        <v>16</v>
      </c>
      <c r="D193" s="256" t="s">
        <v>3231</v>
      </c>
      <c r="E193" s="185" t="str">
        <f>IF((C193=""),VLOOKUP(A193,Questions!B:G,4,FALSE),IF(C193="Yes",VLOOKUP(A193,Questions!B:G,6,FALSE),IF(C193="No",VLOOKUP(A193,Questions!B:G,5,FALSE),"N/A")))</f>
        <v>Summarize your DRP review and update processes and/or procedures.</v>
      </c>
      <c r="F193" s="189" t="str">
        <f>VLOOKUP(A193,'Analyst Report'!$A$38:$E$287,5,FALSE)</f>
        <v xml:space="preserve"> </v>
      </c>
      <c r="G193"/>
      <c r="H193"/>
      <c r="I193"/>
      <c r="J193"/>
      <c r="K193"/>
      <c r="L193"/>
      <c r="M193"/>
      <c r="N193"/>
      <c r="O193"/>
      <c r="P193"/>
      <c r="Q193"/>
      <c r="R193"/>
      <c r="S193"/>
      <c r="T193"/>
      <c r="U193"/>
      <c r="V193"/>
      <c r="W193"/>
      <c r="X193"/>
      <c r="Y193"/>
      <c r="Z193"/>
      <c r="AA193"/>
      <c r="AB193"/>
      <c r="AC193"/>
      <c r="AD193"/>
      <c r="AE193"/>
      <c r="AF193"/>
      <c r="AG193"/>
      <c r="AH193"/>
      <c r="AI193"/>
      <c r="AJ193"/>
      <c r="AK193"/>
      <c r="AL193"/>
      <c r="AM193"/>
      <c r="AN193"/>
      <c r="AO193"/>
      <c r="AP193"/>
      <c r="AQ193"/>
      <c r="AR193"/>
      <c r="AS193"/>
      <c r="AT193"/>
      <c r="AU193"/>
      <c r="AV193"/>
      <c r="AW193"/>
      <c r="AX193"/>
      <c r="AY193"/>
      <c r="AZ193"/>
      <c r="BA193"/>
      <c r="BB193"/>
      <c r="BC193"/>
      <c r="BD193"/>
      <c r="BE193"/>
      <c r="BF193"/>
      <c r="BG193"/>
      <c r="BH193"/>
      <c r="BI193"/>
      <c r="BJ193"/>
      <c r="BK193"/>
      <c r="BL193"/>
      <c r="BM193"/>
      <c r="BN193"/>
      <c r="BO193"/>
      <c r="BP193"/>
      <c r="BQ193"/>
      <c r="BR193"/>
      <c r="BS193"/>
      <c r="BT193"/>
      <c r="BU193"/>
      <c r="BV193"/>
      <c r="BW193"/>
      <c r="BX193"/>
      <c r="BY193"/>
      <c r="BZ193"/>
      <c r="CA193"/>
      <c r="CB193"/>
      <c r="CC193"/>
      <c r="CD193"/>
      <c r="CE193"/>
      <c r="CF193"/>
      <c r="CG193"/>
      <c r="CH193"/>
      <c r="CI193"/>
      <c r="CJ193"/>
      <c r="CK193"/>
      <c r="CL193"/>
      <c r="CM193"/>
      <c r="CN193"/>
      <c r="CO193"/>
      <c r="CP193"/>
      <c r="CQ193"/>
      <c r="CR193"/>
      <c r="CS193"/>
      <c r="CT193"/>
      <c r="CU193"/>
      <c r="CV193"/>
      <c r="CW193"/>
      <c r="CX193"/>
      <c r="CY193"/>
      <c r="CZ193"/>
      <c r="DA193"/>
      <c r="DB193"/>
      <c r="DC193"/>
      <c r="DD193"/>
      <c r="DE193"/>
      <c r="DF193"/>
      <c r="DG193"/>
      <c r="DH193"/>
      <c r="DI193"/>
      <c r="DJ193"/>
      <c r="DK193"/>
      <c r="DL193"/>
      <c r="DM193"/>
      <c r="DN193"/>
      <c r="DO193"/>
      <c r="DP193"/>
      <c r="DQ193"/>
      <c r="DR193"/>
      <c r="DS193"/>
      <c r="DT193"/>
      <c r="DU193"/>
      <c r="DV193"/>
      <c r="DW193"/>
      <c r="DX193"/>
      <c r="DY193"/>
      <c r="DZ193"/>
      <c r="EA193"/>
      <c r="EB193"/>
      <c r="EC193"/>
      <c r="ED193"/>
      <c r="EE193"/>
      <c r="EF193"/>
      <c r="EG193"/>
      <c r="EH193"/>
      <c r="EI193"/>
      <c r="EJ193"/>
      <c r="EK193"/>
      <c r="EL193"/>
      <c r="EM193"/>
      <c r="EN193"/>
      <c r="EO193"/>
      <c r="EP193"/>
      <c r="EQ193"/>
      <c r="ER193"/>
      <c r="ES193"/>
      <c r="ET193"/>
      <c r="EU193"/>
      <c r="EV193"/>
      <c r="EW193"/>
      <c r="EX193"/>
      <c r="EY193"/>
      <c r="EZ193"/>
      <c r="FA193"/>
      <c r="FB193"/>
      <c r="FC193"/>
      <c r="FD193"/>
      <c r="FE193"/>
      <c r="FF193"/>
      <c r="FG193"/>
      <c r="FH193"/>
      <c r="FI193"/>
      <c r="FJ193"/>
      <c r="FK193"/>
      <c r="FL193"/>
      <c r="FM193"/>
      <c r="FN193"/>
      <c r="FO193"/>
      <c r="FP193"/>
      <c r="FQ193"/>
      <c r="FR193"/>
      <c r="FS193"/>
      <c r="FT193"/>
      <c r="FU193"/>
      <c r="FV193"/>
      <c r="FW193"/>
      <c r="FX193"/>
      <c r="FY193"/>
      <c r="FZ193"/>
      <c r="GA193"/>
      <c r="GB193"/>
      <c r="GC193"/>
      <c r="GD193"/>
      <c r="GE193"/>
      <c r="GF193"/>
      <c r="GG193"/>
      <c r="GH193"/>
      <c r="GI193"/>
      <c r="GJ193"/>
      <c r="GK193"/>
      <c r="GL193"/>
      <c r="GM193"/>
      <c r="GN193"/>
      <c r="GO193"/>
      <c r="GP193"/>
      <c r="GQ193"/>
      <c r="GR193"/>
      <c r="GS193"/>
      <c r="GT193"/>
      <c r="GU193"/>
      <c r="GV193"/>
      <c r="GW193"/>
      <c r="GX193"/>
      <c r="GY193"/>
      <c r="GZ193"/>
      <c r="HA193"/>
      <c r="HB193"/>
      <c r="HC193"/>
      <c r="HD193"/>
      <c r="HE193"/>
      <c r="HF193"/>
      <c r="HG193"/>
      <c r="HH193"/>
      <c r="HI193"/>
      <c r="HJ193"/>
      <c r="HK193"/>
      <c r="HL193"/>
      <c r="HM193"/>
      <c r="HN193"/>
      <c r="HO193"/>
      <c r="HP193"/>
      <c r="HQ193"/>
      <c r="HR193"/>
      <c r="HS193"/>
      <c r="HT193"/>
      <c r="HU193"/>
      <c r="HV193"/>
      <c r="HW193"/>
      <c r="HX193"/>
      <c r="HY193"/>
      <c r="HZ193"/>
      <c r="IA193"/>
      <c r="IB193"/>
      <c r="IC193"/>
      <c r="ID193"/>
      <c r="IE193"/>
      <c r="IF193"/>
      <c r="IG193"/>
      <c r="IH193"/>
      <c r="II193"/>
      <c r="IJ193"/>
      <c r="IK193"/>
      <c r="IL193"/>
      <c r="IM193"/>
      <c r="IN193"/>
      <c r="IO193"/>
      <c r="IP193"/>
      <c r="IQ193"/>
      <c r="IR193"/>
      <c r="IS193"/>
      <c r="IT193"/>
      <c r="IU193"/>
      <c r="IV193"/>
    </row>
    <row r="194" spans="1:256" ht="36" customHeight="1" x14ac:dyDescent="0.2">
      <c r="A194" s="288" t="s">
        <v>1769</v>
      </c>
      <c r="B194" s="288"/>
      <c r="C194" s="20" t="s">
        <v>13</v>
      </c>
      <c r="D194" s="20" t="s">
        <v>14</v>
      </c>
      <c r="E194" s="184" t="s">
        <v>15</v>
      </c>
      <c r="F194" s="188" t="s">
        <v>3107</v>
      </c>
      <c r="G194"/>
      <c r="H194"/>
      <c r="I194"/>
      <c r="J194"/>
      <c r="K194"/>
      <c r="L194"/>
      <c r="M194"/>
      <c r="N194"/>
      <c r="O194"/>
      <c r="P194"/>
      <c r="Q194"/>
      <c r="R194"/>
      <c r="S194"/>
      <c r="T194"/>
      <c r="U194"/>
      <c r="V194"/>
      <c r="W194"/>
      <c r="X194"/>
      <c r="Y194"/>
      <c r="Z194"/>
      <c r="AA194"/>
      <c r="AB194"/>
      <c r="AC194"/>
      <c r="AD194"/>
      <c r="AE194"/>
      <c r="AF194"/>
      <c r="AG194"/>
      <c r="AH194"/>
      <c r="AI194"/>
      <c r="AJ194"/>
      <c r="AK194"/>
      <c r="AL194"/>
      <c r="AM194"/>
      <c r="AN194"/>
      <c r="AO194"/>
      <c r="AP194"/>
      <c r="AQ194"/>
      <c r="AR194"/>
      <c r="AS194"/>
      <c r="AT194"/>
      <c r="AU194"/>
      <c r="AV194"/>
      <c r="AW194"/>
      <c r="AX194"/>
      <c r="AY194"/>
      <c r="AZ194"/>
      <c r="BA194"/>
      <c r="BB194"/>
      <c r="BC194"/>
      <c r="BD194"/>
      <c r="BE194"/>
      <c r="BF194"/>
      <c r="BG194"/>
      <c r="BH194"/>
      <c r="BI194"/>
      <c r="BJ194"/>
      <c r="BK194"/>
      <c r="BL194"/>
      <c r="BM194"/>
      <c r="BN194"/>
      <c r="BO194"/>
      <c r="BP194"/>
      <c r="BQ194"/>
      <c r="BR194"/>
      <c r="BS194"/>
      <c r="BT194"/>
      <c r="BU194"/>
      <c r="BV194"/>
      <c r="BW194"/>
      <c r="BX194"/>
      <c r="BY194"/>
      <c r="BZ194"/>
      <c r="CA194"/>
      <c r="CB194"/>
      <c r="CC194"/>
      <c r="CD194"/>
      <c r="CE194"/>
      <c r="CF194"/>
      <c r="CG194"/>
      <c r="CH194"/>
      <c r="CI194"/>
      <c r="CJ194"/>
      <c r="CK194"/>
      <c r="CL194"/>
      <c r="CM194"/>
      <c r="CN194"/>
      <c r="CO194"/>
      <c r="CP194"/>
      <c r="CQ194"/>
      <c r="CR194"/>
      <c r="CS194"/>
      <c r="CT194"/>
      <c r="CU194"/>
      <c r="CV194"/>
      <c r="CW194"/>
      <c r="CX194"/>
      <c r="CY194"/>
      <c r="CZ194"/>
      <c r="DA194"/>
      <c r="DB194"/>
      <c r="DC194"/>
      <c r="DD194"/>
      <c r="DE194"/>
      <c r="DF194"/>
      <c r="DG194"/>
      <c r="DH194"/>
      <c r="DI194"/>
      <c r="DJ194"/>
      <c r="DK194"/>
      <c r="DL194"/>
      <c r="DM194"/>
      <c r="DN194"/>
      <c r="DO194"/>
      <c r="DP194"/>
      <c r="DQ194"/>
      <c r="DR194"/>
      <c r="DS194"/>
      <c r="DT194"/>
      <c r="DU194"/>
      <c r="DV194"/>
      <c r="DW194"/>
      <c r="DX194"/>
      <c r="DY194"/>
      <c r="DZ194"/>
      <c r="EA194"/>
      <c r="EB194"/>
      <c r="EC194"/>
      <c r="ED194"/>
      <c r="EE194"/>
      <c r="EF194"/>
      <c r="EG194"/>
      <c r="EH194"/>
      <c r="EI194"/>
      <c r="EJ194"/>
      <c r="EK194"/>
      <c r="EL194"/>
      <c r="EM194"/>
      <c r="EN194"/>
      <c r="EO194"/>
      <c r="EP194"/>
      <c r="EQ194"/>
      <c r="ER194"/>
      <c r="ES194"/>
      <c r="ET194"/>
      <c r="EU194"/>
      <c r="EV194"/>
      <c r="EW194"/>
      <c r="EX194"/>
      <c r="EY194"/>
      <c r="EZ194"/>
      <c r="FA194"/>
      <c r="FB194"/>
      <c r="FC194"/>
      <c r="FD194"/>
      <c r="FE194"/>
      <c r="FF194"/>
      <c r="FG194"/>
      <c r="FH194"/>
      <c r="FI194"/>
      <c r="FJ194"/>
      <c r="FK194"/>
      <c r="FL194"/>
      <c r="FM194"/>
      <c r="FN194"/>
      <c r="FO194"/>
      <c r="FP194"/>
      <c r="FQ194"/>
      <c r="FR194"/>
      <c r="FS194"/>
      <c r="FT194"/>
      <c r="FU194"/>
      <c r="FV194"/>
      <c r="FW194"/>
      <c r="FX194"/>
      <c r="FY194"/>
      <c r="FZ194"/>
      <c r="GA194"/>
      <c r="GB194"/>
      <c r="GC194"/>
      <c r="GD194"/>
      <c r="GE194"/>
      <c r="GF194"/>
      <c r="GG194"/>
      <c r="GH194"/>
      <c r="GI194"/>
      <c r="GJ194"/>
      <c r="GK194"/>
      <c r="GL194"/>
      <c r="GM194"/>
      <c r="GN194"/>
      <c r="GO194"/>
      <c r="GP194"/>
      <c r="GQ194"/>
      <c r="GR194"/>
      <c r="GS194"/>
      <c r="GT194"/>
      <c r="GU194"/>
      <c r="GV194"/>
      <c r="GW194"/>
      <c r="GX194"/>
      <c r="GY194"/>
      <c r="GZ194"/>
      <c r="HA194"/>
      <c r="HB194"/>
      <c r="HC194"/>
      <c r="HD194"/>
      <c r="HE194"/>
      <c r="HF194"/>
      <c r="HG194"/>
      <c r="HH194"/>
      <c r="HI194"/>
      <c r="HJ194"/>
      <c r="HK194"/>
      <c r="HL194"/>
      <c r="HM194"/>
      <c r="HN194"/>
      <c r="HO194"/>
      <c r="HP194"/>
      <c r="HQ194"/>
      <c r="HR194"/>
      <c r="HS194"/>
      <c r="HT194"/>
      <c r="HU194"/>
      <c r="HV194"/>
      <c r="HW194"/>
      <c r="HX194"/>
      <c r="HY194"/>
      <c r="HZ194"/>
      <c r="IA194"/>
      <c r="IB194"/>
      <c r="IC194"/>
      <c r="ID194"/>
      <c r="IE194"/>
      <c r="IF194"/>
      <c r="IG194"/>
      <c r="IH194"/>
      <c r="II194"/>
      <c r="IJ194"/>
      <c r="IK194"/>
      <c r="IL194"/>
      <c r="IM194"/>
      <c r="IN194"/>
      <c r="IO194"/>
      <c r="IP194"/>
      <c r="IQ194"/>
      <c r="IR194"/>
      <c r="IS194"/>
      <c r="IT194"/>
      <c r="IU194"/>
      <c r="IV194"/>
    </row>
    <row r="195" spans="1:256" ht="75" x14ac:dyDescent="0.15">
      <c r="A195" s="12" t="s">
        <v>259</v>
      </c>
      <c r="B195" s="23" t="str">
        <f>VLOOKUP(A195,Questions!$B$3:$C$309,2,FALSE)</f>
        <v>Are you utilizing a stateful packet inspection (SPI) firewall?</v>
      </c>
      <c r="C195" s="251" t="s">
        <v>16</v>
      </c>
      <c r="D195" s="255" t="s">
        <v>3232</v>
      </c>
      <c r="E195" s="185" t="str">
        <f>IF((C195=""),VLOOKUP(A195,Questions!B:G,4,FALSE),IF(C195="Yes",VLOOKUP(A195,Questions!B:G,6,FALSE),IF(C195="No",VLOOKUP(A195,Questions!B:G,5,FALSE),"N/A")))</f>
        <v>Describe the currently implemented SPI firewall.</v>
      </c>
      <c r="F195" s="189" t="str">
        <f>VLOOKUP(A195,'Analyst Report'!$A$38:$E$287,5,FALSE)</f>
        <v xml:space="preserve"> </v>
      </c>
      <c r="G195"/>
      <c r="H195"/>
      <c r="I195"/>
      <c r="J195"/>
      <c r="K195"/>
      <c r="L195"/>
      <c r="M195"/>
      <c r="N195"/>
      <c r="O195"/>
      <c r="P195"/>
      <c r="Q195"/>
      <c r="R195"/>
      <c r="S195"/>
      <c r="T195"/>
      <c r="U195"/>
      <c r="V195"/>
      <c r="W195"/>
      <c r="X195"/>
      <c r="Y195"/>
      <c r="Z195"/>
      <c r="AA195"/>
      <c r="AB195"/>
      <c r="AC195"/>
      <c r="AD195"/>
      <c r="AE195"/>
      <c r="AF195"/>
      <c r="AG195"/>
      <c r="AH195"/>
      <c r="AI195"/>
      <c r="AJ195"/>
      <c r="AK195"/>
      <c r="AL195"/>
      <c r="AM195"/>
      <c r="AN195"/>
      <c r="AO195"/>
      <c r="AP195"/>
      <c r="AQ195"/>
      <c r="AR195"/>
      <c r="AS195"/>
      <c r="AT195"/>
      <c r="AU195"/>
      <c r="AV195"/>
      <c r="AW195"/>
      <c r="AX195"/>
      <c r="AY195"/>
      <c r="AZ195"/>
      <c r="BA195"/>
      <c r="BB195"/>
      <c r="BC195"/>
      <c r="BD195"/>
      <c r="BE195"/>
      <c r="BF195"/>
      <c r="BG195"/>
      <c r="BH195"/>
      <c r="BI195"/>
      <c r="BJ195"/>
      <c r="BK195"/>
      <c r="BL195"/>
      <c r="BM195"/>
      <c r="BN195"/>
      <c r="BO195"/>
      <c r="BP195"/>
      <c r="BQ195"/>
      <c r="BR195"/>
      <c r="BS195"/>
      <c r="BT195"/>
      <c r="BU195"/>
      <c r="BV195"/>
      <c r="BW195"/>
      <c r="BX195"/>
      <c r="BY195"/>
      <c r="BZ195"/>
      <c r="CA195"/>
      <c r="CB195"/>
      <c r="CC195"/>
      <c r="CD195"/>
      <c r="CE195"/>
      <c r="CF195"/>
      <c r="CG195"/>
      <c r="CH195"/>
      <c r="CI195"/>
      <c r="CJ195"/>
      <c r="CK195"/>
      <c r="CL195"/>
      <c r="CM195"/>
      <c r="CN195"/>
      <c r="CO195"/>
      <c r="CP195"/>
      <c r="CQ195"/>
      <c r="CR195"/>
      <c r="CS195"/>
      <c r="CT195"/>
      <c r="CU195"/>
      <c r="CV195"/>
      <c r="CW195"/>
      <c r="CX195"/>
      <c r="CY195"/>
      <c r="CZ195"/>
      <c r="DA195"/>
      <c r="DB195"/>
      <c r="DC195"/>
      <c r="DD195"/>
      <c r="DE195"/>
      <c r="DF195"/>
      <c r="DG195"/>
      <c r="DH195"/>
      <c r="DI195"/>
      <c r="DJ195"/>
      <c r="DK195"/>
      <c r="DL195"/>
      <c r="DM195"/>
      <c r="DN195"/>
      <c r="DO195"/>
      <c r="DP195"/>
      <c r="DQ195"/>
      <c r="DR195"/>
      <c r="DS195"/>
      <c r="DT195"/>
      <c r="DU195"/>
      <c r="DV195"/>
      <c r="DW195"/>
      <c r="DX195"/>
      <c r="DY195"/>
      <c r="DZ195"/>
      <c r="EA195"/>
      <c r="EB195"/>
      <c r="EC195"/>
      <c r="ED195"/>
      <c r="EE195"/>
      <c r="EF195"/>
      <c r="EG195"/>
      <c r="EH195"/>
      <c r="EI195"/>
      <c r="EJ195"/>
      <c r="EK195"/>
      <c r="EL195"/>
      <c r="EM195"/>
      <c r="EN195"/>
      <c r="EO195"/>
      <c r="EP195"/>
      <c r="EQ195"/>
      <c r="ER195"/>
      <c r="ES195"/>
      <c r="ET195"/>
      <c r="EU195"/>
      <c r="EV195"/>
      <c r="EW195"/>
      <c r="EX195"/>
      <c r="EY195"/>
      <c r="EZ195"/>
      <c r="FA195"/>
      <c r="FB195"/>
      <c r="FC195"/>
      <c r="FD195"/>
      <c r="FE195"/>
      <c r="FF195"/>
      <c r="FG195"/>
      <c r="FH195"/>
      <c r="FI195"/>
      <c r="FJ195"/>
      <c r="FK195"/>
      <c r="FL195"/>
      <c r="FM195"/>
      <c r="FN195"/>
      <c r="FO195"/>
      <c r="FP195"/>
      <c r="FQ195"/>
      <c r="FR195"/>
      <c r="FS195"/>
      <c r="FT195"/>
      <c r="FU195"/>
      <c r="FV195"/>
      <c r="FW195"/>
      <c r="FX195"/>
      <c r="FY195"/>
      <c r="FZ195"/>
      <c r="GA195"/>
      <c r="GB195"/>
      <c r="GC195"/>
      <c r="GD195"/>
      <c r="GE195"/>
      <c r="GF195"/>
      <c r="GG195"/>
      <c r="GH195"/>
      <c r="GI195"/>
      <c r="GJ195"/>
      <c r="GK195"/>
      <c r="GL195"/>
      <c r="GM195"/>
      <c r="GN195"/>
      <c r="GO195"/>
      <c r="GP195"/>
      <c r="GQ195"/>
      <c r="GR195"/>
      <c r="GS195"/>
      <c r="GT195"/>
      <c r="GU195"/>
      <c r="GV195"/>
      <c r="GW195"/>
      <c r="GX195"/>
      <c r="GY195"/>
      <c r="GZ195"/>
      <c r="HA195"/>
      <c r="HB195"/>
      <c r="HC195"/>
      <c r="HD195"/>
      <c r="HE195"/>
      <c r="HF195"/>
      <c r="HG195"/>
      <c r="HH195"/>
      <c r="HI195"/>
      <c r="HJ195"/>
      <c r="HK195"/>
      <c r="HL195"/>
      <c r="HM195"/>
      <c r="HN195"/>
      <c r="HO195"/>
      <c r="HP195"/>
      <c r="HQ195"/>
      <c r="HR195"/>
      <c r="HS195"/>
      <c r="HT195"/>
      <c r="HU195"/>
      <c r="HV195"/>
      <c r="HW195"/>
      <c r="HX195"/>
      <c r="HY195"/>
      <c r="HZ195"/>
      <c r="IA195"/>
      <c r="IB195"/>
      <c r="IC195"/>
      <c r="ID195"/>
      <c r="IE195"/>
      <c r="IF195"/>
      <c r="IG195"/>
      <c r="IH195"/>
      <c r="II195"/>
      <c r="IJ195"/>
      <c r="IK195"/>
      <c r="IL195"/>
      <c r="IM195"/>
      <c r="IN195"/>
      <c r="IO195"/>
      <c r="IP195"/>
      <c r="IQ195"/>
      <c r="IR195"/>
      <c r="IS195"/>
      <c r="IT195"/>
      <c r="IU195"/>
      <c r="IV195"/>
    </row>
    <row r="196" spans="1:256" ht="105" x14ac:dyDescent="0.15">
      <c r="A196" s="12" t="s">
        <v>260</v>
      </c>
      <c r="B196" s="23" t="str">
        <f>VLOOKUP(A196,Questions!$B$3:$C$256,2,FALSE)</f>
        <v>Is authority for firewall change approval documented?  Please list approver names or titles in Additional Info</v>
      </c>
      <c r="C196" s="251" t="s">
        <v>16</v>
      </c>
      <c r="D196" s="255" t="s">
        <v>3233</v>
      </c>
      <c r="E196" s="185" t="str">
        <f>IF((C196=""),VLOOKUP(A196,Questions!B:G,4,FALSE),IF(C196="Yes",VLOOKUP(A196,Questions!B:G,6,FALSE),IF(C196="No",VLOOKUP(A196,Questions!B:G,5,FALSE),"N/A")))</f>
        <v>List approver names or titles.</v>
      </c>
      <c r="F196" s="189" t="str">
        <f>VLOOKUP(A196,'Analyst Report'!$A$38:$E$287,5,FALSE)</f>
        <v xml:space="preserve"> </v>
      </c>
      <c r="G196"/>
      <c r="H196"/>
      <c r="I196"/>
      <c r="J196"/>
      <c r="K196"/>
      <c r="L196"/>
      <c r="M196"/>
      <c r="N196"/>
      <c r="O196"/>
      <c r="P196"/>
      <c r="Q196"/>
      <c r="R196"/>
      <c r="S196"/>
      <c r="T196"/>
      <c r="U196"/>
      <c r="V196"/>
      <c r="W196"/>
      <c r="X196"/>
      <c r="Y196"/>
      <c r="Z196"/>
      <c r="AA196"/>
      <c r="AB196"/>
      <c r="AC196"/>
      <c r="AD196"/>
      <c r="AE196"/>
      <c r="AF196"/>
      <c r="AG196"/>
      <c r="AH196"/>
      <c r="AI196"/>
      <c r="AJ196"/>
      <c r="AK196"/>
      <c r="AL196"/>
      <c r="AM196"/>
      <c r="AN196"/>
      <c r="AO196"/>
      <c r="AP196"/>
      <c r="AQ196"/>
      <c r="AR196"/>
      <c r="AS196"/>
      <c r="AT196"/>
      <c r="AU196"/>
      <c r="AV196"/>
      <c r="AW196"/>
      <c r="AX196"/>
      <c r="AY196"/>
      <c r="AZ196"/>
      <c r="BA196"/>
      <c r="BB196"/>
      <c r="BC196"/>
      <c r="BD196"/>
      <c r="BE196"/>
      <c r="BF196"/>
      <c r="BG196"/>
      <c r="BH196"/>
      <c r="BI196"/>
      <c r="BJ196"/>
      <c r="BK196"/>
      <c r="BL196"/>
      <c r="BM196"/>
      <c r="BN196"/>
      <c r="BO196"/>
      <c r="BP196"/>
      <c r="BQ196"/>
      <c r="BR196"/>
      <c r="BS196"/>
      <c r="BT196"/>
      <c r="BU196"/>
      <c r="BV196"/>
      <c r="BW196"/>
      <c r="BX196"/>
      <c r="BY196"/>
      <c r="BZ196"/>
      <c r="CA196"/>
      <c r="CB196"/>
      <c r="CC196"/>
      <c r="CD196"/>
      <c r="CE196"/>
      <c r="CF196"/>
      <c r="CG196"/>
      <c r="CH196"/>
      <c r="CI196"/>
      <c r="CJ196"/>
      <c r="CK196"/>
      <c r="CL196"/>
      <c r="CM196"/>
      <c r="CN196"/>
      <c r="CO196"/>
      <c r="CP196"/>
      <c r="CQ196"/>
      <c r="CR196"/>
      <c r="CS196"/>
      <c r="CT196"/>
      <c r="CU196"/>
      <c r="CV196"/>
      <c r="CW196"/>
      <c r="CX196"/>
      <c r="CY196"/>
      <c r="CZ196"/>
      <c r="DA196"/>
      <c r="DB196"/>
      <c r="DC196"/>
      <c r="DD196"/>
      <c r="DE196"/>
      <c r="DF196"/>
      <c r="DG196"/>
      <c r="DH196"/>
      <c r="DI196"/>
      <c r="DJ196"/>
      <c r="DK196"/>
      <c r="DL196"/>
      <c r="DM196"/>
      <c r="DN196"/>
      <c r="DO196"/>
      <c r="DP196"/>
      <c r="DQ196"/>
      <c r="DR196"/>
      <c r="DS196"/>
      <c r="DT196"/>
      <c r="DU196"/>
      <c r="DV196"/>
      <c r="DW196"/>
      <c r="DX196"/>
      <c r="DY196"/>
      <c r="DZ196"/>
      <c r="EA196"/>
      <c r="EB196"/>
      <c r="EC196"/>
      <c r="ED196"/>
      <c r="EE196"/>
      <c r="EF196"/>
      <c r="EG196"/>
      <c r="EH196"/>
      <c r="EI196"/>
      <c r="EJ196"/>
      <c r="EK196"/>
      <c r="EL196"/>
      <c r="EM196"/>
      <c r="EN196"/>
      <c r="EO196"/>
      <c r="EP196"/>
      <c r="EQ196"/>
      <c r="ER196"/>
      <c r="ES196"/>
      <c r="ET196"/>
      <c r="EU196"/>
      <c r="EV196"/>
      <c r="EW196"/>
      <c r="EX196"/>
      <c r="EY196"/>
      <c r="EZ196"/>
      <c r="FA196"/>
      <c r="FB196"/>
      <c r="FC196"/>
      <c r="FD196"/>
      <c r="FE196"/>
      <c r="FF196"/>
      <c r="FG196"/>
      <c r="FH196"/>
      <c r="FI196"/>
      <c r="FJ196"/>
      <c r="FK196"/>
      <c r="FL196"/>
      <c r="FM196"/>
      <c r="FN196"/>
      <c r="FO196"/>
      <c r="FP196"/>
      <c r="FQ196"/>
      <c r="FR196"/>
      <c r="FS196"/>
      <c r="FT196"/>
      <c r="FU196"/>
      <c r="FV196"/>
      <c r="FW196"/>
      <c r="FX196"/>
      <c r="FY196"/>
      <c r="FZ196"/>
      <c r="GA196"/>
      <c r="GB196"/>
      <c r="GC196"/>
      <c r="GD196"/>
      <c r="GE196"/>
      <c r="GF196"/>
      <c r="GG196"/>
      <c r="GH196"/>
      <c r="GI196"/>
      <c r="GJ196"/>
      <c r="GK196"/>
      <c r="GL196"/>
      <c r="GM196"/>
      <c r="GN196"/>
      <c r="GO196"/>
      <c r="GP196"/>
      <c r="GQ196"/>
      <c r="GR196"/>
      <c r="GS196"/>
      <c r="GT196"/>
      <c r="GU196"/>
      <c r="GV196"/>
      <c r="GW196"/>
      <c r="GX196"/>
      <c r="GY196"/>
      <c r="GZ196"/>
      <c r="HA196"/>
      <c r="HB196"/>
      <c r="HC196"/>
      <c r="HD196"/>
      <c r="HE196"/>
      <c r="HF196"/>
      <c r="HG196"/>
      <c r="HH196"/>
      <c r="HI196"/>
      <c r="HJ196"/>
      <c r="HK196"/>
      <c r="HL196"/>
      <c r="HM196"/>
      <c r="HN196"/>
      <c r="HO196"/>
      <c r="HP196"/>
      <c r="HQ196"/>
      <c r="HR196"/>
      <c r="HS196"/>
      <c r="HT196"/>
      <c r="HU196"/>
      <c r="HV196"/>
      <c r="HW196"/>
      <c r="HX196"/>
      <c r="HY196"/>
      <c r="HZ196"/>
      <c r="IA196"/>
      <c r="IB196"/>
      <c r="IC196"/>
      <c r="ID196"/>
      <c r="IE196"/>
      <c r="IF196"/>
      <c r="IG196"/>
      <c r="IH196"/>
      <c r="II196"/>
      <c r="IJ196"/>
      <c r="IK196"/>
      <c r="IL196"/>
      <c r="IM196"/>
      <c r="IN196"/>
      <c r="IO196"/>
      <c r="IP196"/>
      <c r="IQ196"/>
      <c r="IR196"/>
      <c r="IS196"/>
      <c r="IT196"/>
      <c r="IU196"/>
      <c r="IV196"/>
    </row>
    <row r="197" spans="1:256" ht="48" customHeight="1" x14ac:dyDescent="0.15">
      <c r="A197" s="12" t="s">
        <v>261</v>
      </c>
      <c r="B197" s="23" t="str">
        <f>VLOOKUP(A197,Questions!$B$3:$C$256,2,FALSE)</f>
        <v>Do you have a documented policy for firewall change requests?</v>
      </c>
      <c r="C197" s="251" t="s">
        <v>16</v>
      </c>
      <c r="D197" s="255" t="s">
        <v>3234</v>
      </c>
      <c r="E197" s="185" t="str">
        <f>IF((C197=""),VLOOKUP(A197,Questions!B:G,4,FALSE),IF(C197="Yes",VLOOKUP(A197,Questions!B:G,6,FALSE),IF(C197="No",VLOOKUP(A197,Questions!B:G,5,FALSE),"N/A")))</f>
        <v>Describe your documented firewall change request policy.</v>
      </c>
      <c r="F197" s="189" t="str">
        <f>VLOOKUP(A197,'Analyst Report'!$A$38:$E$287,5,FALSE)</f>
        <v xml:space="preserve"> </v>
      </c>
      <c r="G197"/>
      <c r="H197"/>
      <c r="I197"/>
      <c r="J197"/>
      <c r="K197"/>
      <c r="L197"/>
      <c r="M197"/>
      <c r="N197"/>
      <c r="O197"/>
      <c r="P197"/>
      <c r="Q197"/>
      <c r="R197"/>
      <c r="S197"/>
      <c r="T197"/>
      <c r="U197"/>
      <c r="V197"/>
      <c r="W197"/>
      <c r="X197"/>
      <c r="Y197"/>
      <c r="Z197"/>
      <c r="AA197"/>
      <c r="AB197"/>
      <c r="AC197"/>
      <c r="AD197"/>
      <c r="AE197"/>
      <c r="AF197"/>
      <c r="AG197"/>
      <c r="AH197"/>
      <c r="AI197"/>
      <c r="AJ197"/>
      <c r="AK197"/>
      <c r="AL197"/>
      <c r="AM197"/>
      <c r="AN197"/>
      <c r="AO197"/>
      <c r="AP197"/>
      <c r="AQ197"/>
      <c r="AR197"/>
      <c r="AS197"/>
      <c r="AT197"/>
      <c r="AU197"/>
      <c r="AV197"/>
      <c r="AW197"/>
      <c r="AX197"/>
      <c r="AY197"/>
      <c r="AZ197"/>
      <c r="BA197"/>
      <c r="BB197"/>
      <c r="BC197"/>
      <c r="BD197"/>
      <c r="BE197"/>
      <c r="BF197"/>
      <c r="BG197"/>
      <c r="BH197"/>
      <c r="BI197"/>
      <c r="BJ197"/>
      <c r="BK197"/>
      <c r="BL197"/>
      <c r="BM197"/>
      <c r="BN197"/>
      <c r="BO197"/>
      <c r="BP197"/>
      <c r="BQ197"/>
      <c r="BR197"/>
      <c r="BS197"/>
      <c r="BT197"/>
      <c r="BU197"/>
      <c r="BV197"/>
      <c r="BW197"/>
      <c r="BX197"/>
      <c r="BY197"/>
      <c r="BZ197"/>
      <c r="CA197"/>
      <c r="CB197"/>
      <c r="CC197"/>
      <c r="CD197"/>
      <c r="CE197"/>
      <c r="CF197"/>
      <c r="CG197"/>
      <c r="CH197"/>
      <c r="CI197"/>
      <c r="CJ197"/>
      <c r="CK197"/>
      <c r="CL197"/>
      <c r="CM197"/>
      <c r="CN197"/>
      <c r="CO197"/>
      <c r="CP197"/>
      <c r="CQ197"/>
      <c r="CR197"/>
      <c r="CS197"/>
      <c r="CT197"/>
      <c r="CU197"/>
      <c r="CV197"/>
      <c r="CW197"/>
      <c r="CX197"/>
      <c r="CY197"/>
      <c r="CZ197"/>
      <c r="DA197"/>
      <c r="DB197"/>
      <c r="DC197"/>
      <c r="DD197"/>
      <c r="DE197"/>
      <c r="DF197"/>
      <c r="DG197"/>
      <c r="DH197"/>
      <c r="DI197"/>
      <c r="DJ197"/>
      <c r="DK197"/>
      <c r="DL197"/>
      <c r="DM197"/>
      <c r="DN197"/>
      <c r="DO197"/>
      <c r="DP197"/>
      <c r="DQ197"/>
      <c r="DR197"/>
      <c r="DS197"/>
      <c r="DT197"/>
      <c r="DU197"/>
      <c r="DV197"/>
      <c r="DW197"/>
      <c r="DX197"/>
      <c r="DY197"/>
      <c r="DZ197"/>
      <c r="EA197"/>
      <c r="EB197"/>
      <c r="EC197"/>
      <c r="ED197"/>
      <c r="EE197"/>
      <c r="EF197"/>
      <c r="EG197"/>
      <c r="EH197"/>
      <c r="EI197"/>
      <c r="EJ197"/>
      <c r="EK197"/>
      <c r="EL197"/>
      <c r="EM197"/>
      <c r="EN197"/>
      <c r="EO197"/>
      <c r="EP197"/>
      <c r="EQ197"/>
      <c r="ER197"/>
      <c r="ES197"/>
      <c r="ET197"/>
      <c r="EU197"/>
      <c r="EV197"/>
      <c r="EW197"/>
      <c r="EX197"/>
      <c r="EY197"/>
      <c r="EZ197"/>
      <c r="FA197"/>
      <c r="FB197"/>
      <c r="FC197"/>
      <c r="FD197"/>
      <c r="FE197"/>
      <c r="FF197"/>
      <c r="FG197"/>
      <c r="FH197"/>
      <c r="FI197"/>
      <c r="FJ197"/>
      <c r="FK197"/>
      <c r="FL197"/>
      <c r="FM197"/>
      <c r="FN197"/>
      <c r="FO197"/>
      <c r="FP197"/>
      <c r="FQ197"/>
      <c r="FR197"/>
      <c r="FS197"/>
      <c r="FT197"/>
      <c r="FU197"/>
      <c r="FV197"/>
      <c r="FW197"/>
      <c r="FX197"/>
      <c r="FY197"/>
      <c r="FZ197"/>
      <c r="GA197"/>
      <c r="GB197"/>
      <c r="GC197"/>
      <c r="GD197"/>
      <c r="GE197"/>
      <c r="GF197"/>
      <c r="GG197"/>
      <c r="GH197"/>
      <c r="GI197"/>
      <c r="GJ197"/>
      <c r="GK197"/>
      <c r="GL197"/>
      <c r="GM197"/>
      <c r="GN197"/>
      <c r="GO197"/>
      <c r="GP197"/>
      <c r="GQ197"/>
      <c r="GR197"/>
      <c r="GS197"/>
      <c r="GT197"/>
      <c r="GU197"/>
      <c r="GV197"/>
      <c r="GW197"/>
      <c r="GX197"/>
      <c r="GY197"/>
      <c r="GZ197"/>
      <c r="HA197"/>
      <c r="HB197"/>
      <c r="HC197"/>
      <c r="HD197"/>
      <c r="HE197"/>
      <c r="HF197"/>
      <c r="HG197"/>
      <c r="HH197"/>
      <c r="HI197"/>
      <c r="HJ197"/>
      <c r="HK197"/>
      <c r="HL197"/>
      <c r="HM197"/>
      <c r="HN197"/>
      <c r="HO197"/>
      <c r="HP197"/>
      <c r="HQ197"/>
      <c r="HR197"/>
      <c r="HS197"/>
      <c r="HT197"/>
      <c r="HU197"/>
      <c r="HV197"/>
      <c r="HW197"/>
      <c r="HX197"/>
      <c r="HY197"/>
      <c r="HZ197"/>
      <c r="IA197"/>
      <c r="IB197"/>
      <c r="IC197"/>
      <c r="ID197"/>
      <c r="IE197"/>
      <c r="IF197"/>
      <c r="IG197"/>
      <c r="IH197"/>
      <c r="II197"/>
      <c r="IJ197"/>
      <c r="IK197"/>
      <c r="IL197"/>
      <c r="IM197"/>
      <c r="IN197"/>
      <c r="IO197"/>
      <c r="IP197"/>
      <c r="IQ197"/>
      <c r="IR197"/>
      <c r="IS197"/>
      <c r="IT197"/>
      <c r="IU197"/>
      <c r="IV197"/>
    </row>
    <row r="198" spans="1:256" ht="48" customHeight="1" x14ac:dyDescent="0.15">
      <c r="A198" s="12" t="s">
        <v>262</v>
      </c>
      <c r="B198" s="23" t="str">
        <f>VLOOKUP(A198,Questions!$B$3:$C$256,2,FALSE)</f>
        <v>Have you implemented an Intrusion Detection System (network-based)?</v>
      </c>
      <c r="C198" s="251" t="s">
        <v>16</v>
      </c>
      <c r="D198" s="255" t="s">
        <v>3235</v>
      </c>
      <c r="E198" s="185" t="str">
        <f>IF((C198=""),VLOOKUP(A198,Questions!B:G,4,FALSE),IF(C198="Yes",VLOOKUP(A198,Questions!B:G,6,FALSE),IF(C198="No",VLOOKUP(A198,Questions!B:G,5,FALSE),"N/A")))</f>
        <v>Describe the currently implemented IDS.</v>
      </c>
      <c r="F198" s="189" t="str">
        <f>VLOOKUP(A198,'Analyst Report'!$A$38:$E$287,5,FALSE)</f>
        <v xml:space="preserve"> </v>
      </c>
      <c r="G198"/>
      <c r="H198"/>
      <c r="I198"/>
      <c r="J198"/>
      <c r="K198"/>
      <c r="L198"/>
      <c r="M198"/>
      <c r="N198"/>
      <c r="O198"/>
      <c r="P198"/>
      <c r="Q198"/>
      <c r="R198"/>
      <c r="S198"/>
      <c r="T198"/>
      <c r="U198"/>
      <c r="V198"/>
      <c r="W198"/>
      <c r="X198"/>
      <c r="Y198"/>
      <c r="Z198"/>
      <c r="AA198"/>
      <c r="AB198"/>
      <c r="AC198"/>
      <c r="AD198"/>
      <c r="AE198"/>
      <c r="AF198"/>
      <c r="AG198"/>
      <c r="AH198"/>
      <c r="AI198"/>
      <c r="AJ198"/>
      <c r="AK198"/>
      <c r="AL198"/>
      <c r="AM198"/>
      <c r="AN198"/>
      <c r="AO198"/>
      <c r="AP198"/>
      <c r="AQ198"/>
      <c r="AR198"/>
      <c r="AS198"/>
      <c r="AT198"/>
      <c r="AU198"/>
      <c r="AV198"/>
      <c r="AW198"/>
      <c r="AX198"/>
      <c r="AY198"/>
      <c r="AZ198"/>
      <c r="BA198"/>
      <c r="BB198"/>
      <c r="BC198"/>
      <c r="BD198"/>
      <c r="BE198"/>
      <c r="BF198"/>
      <c r="BG198"/>
      <c r="BH198"/>
      <c r="BI198"/>
      <c r="BJ198"/>
      <c r="BK198"/>
      <c r="BL198"/>
      <c r="BM198"/>
      <c r="BN198"/>
      <c r="BO198"/>
      <c r="BP198"/>
      <c r="BQ198"/>
      <c r="BR198"/>
      <c r="BS198"/>
      <c r="BT198"/>
      <c r="BU198"/>
      <c r="BV198"/>
      <c r="BW198"/>
      <c r="BX198"/>
      <c r="BY198"/>
      <c r="BZ198"/>
      <c r="CA198"/>
      <c r="CB198"/>
      <c r="CC198"/>
      <c r="CD198"/>
      <c r="CE198"/>
      <c r="CF198"/>
      <c r="CG198"/>
      <c r="CH198"/>
      <c r="CI198"/>
      <c r="CJ198"/>
      <c r="CK198"/>
      <c r="CL198"/>
      <c r="CM198"/>
      <c r="CN198"/>
      <c r="CO198"/>
      <c r="CP198"/>
      <c r="CQ198"/>
      <c r="CR198"/>
      <c r="CS198"/>
      <c r="CT198"/>
      <c r="CU198"/>
      <c r="CV198"/>
      <c r="CW198"/>
      <c r="CX198"/>
      <c r="CY198"/>
      <c r="CZ198"/>
      <c r="DA198"/>
      <c r="DB198"/>
      <c r="DC198"/>
      <c r="DD198"/>
      <c r="DE198"/>
      <c r="DF198"/>
      <c r="DG198"/>
      <c r="DH198"/>
      <c r="DI198"/>
      <c r="DJ198"/>
      <c r="DK198"/>
      <c r="DL198"/>
      <c r="DM198"/>
      <c r="DN198"/>
      <c r="DO198"/>
      <c r="DP198"/>
      <c r="DQ198"/>
      <c r="DR198"/>
      <c r="DS198"/>
      <c r="DT198"/>
      <c r="DU198"/>
      <c r="DV198"/>
      <c r="DW198"/>
      <c r="DX198"/>
      <c r="DY198"/>
      <c r="DZ198"/>
      <c r="EA198"/>
      <c r="EB198"/>
      <c r="EC198"/>
      <c r="ED198"/>
      <c r="EE198"/>
      <c r="EF198"/>
      <c r="EG198"/>
      <c r="EH198"/>
      <c r="EI198"/>
      <c r="EJ198"/>
      <c r="EK198"/>
      <c r="EL198"/>
      <c r="EM198"/>
      <c r="EN198"/>
      <c r="EO198"/>
      <c r="EP198"/>
      <c r="EQ198"/>
      <c r="ER198"/>
      <c r="ES198"/>
      <c r="ET198"/>
      <c r="EU198"/>
      <c r="EV198"/>
      <c r="EW198"/>
      <c r="EX198"/>
      <c r="EY198"/>
      <c r="EZ198"/>
      <c r="FA198"/>
      <c r="FB198"/>
      <c r="FC198"/>
      <c r="FD198"/>
      <c r="FE198"/>
      <c r="FF198"/>
      <c r="FG198"/>
      <c r="FH198"/>
      <c r="FI198"/>
      <c r="FJ198"/>
      <c r="FK198"/>
      <c r="FL198"/>
      <c r="FM198"/>
      <c r="FN198"/>
      <c r="FO198"/>
      <c r="FP198"/>
      <c r="FQ198"/>
      <c r="FR198"/>
      <c r="FS198"/>
      <c r="FT198"/>
      <c r="FU198"/>
      <c r="FV198"/>
      <c r="FW198"/>
      <c r="FX198"/>
      <c r="FY198"/>
      <c r="FZ198"/>
      <c r="GA198"/>
      <c r="GB198"/>
      <c r="GC198"/>
      <c r="GD198"/>
      <c r="GE198"/>
      <c r="GF198"/>
      <c r="GG198"/>
      <c r="GH198"/>
      <c r="GI198"/>
      <c r="GJ198"/>
      <c r="GK198"/>
      <c r="GL198"/>
      <c r="GM198"/>
      <c r="GN198"/>
      <c r="GO198"/>
      <c r="GP198"/>
      <c r="GQ198"/>
      <c r="GR198"/>
      <c r="GS198"/>
      <c r="GT198"/>
      <c r="GU198"/>
      <c r="GV198"/>
      <c r="GW198"/>
      <c r="GX198"/>
      <c r="GY198"/>
      <c r="GZ198"/>
      <c r="HA198"/>
      <c r="HB198"/>
      <c r="HC198"/>
      <c r="HD198"/>
      <c r="HE198"/>
      <c r="HF198"/>
      <c r="HG198"/>
      <c r="HH198"/>
      <c r="HI198"/>
      <c r="HJ198"/>
      <c r="HK198"/>
      <c r="HL198"/>
      <c r="HM198"/>
      <c r="HN198"/>
      <c r="HO198"/>
      <c r="HP198"/>
      <c r="HQ198"/>
      <c r="HR198"/>
      <c r="HS198"/>
      <c r="HT198"/>
      <c r="HU198"/>
      <c r="HV198"/>
      <c r="HW198"/>
      <c r="HX198"/>
      <c r="HY198"/>
      <c r="HZ198"/>
      <c r="IA198"/>
      <c r="IB198"/>
      <c r="IC198"/>
      <c r="ID198"/>
      <c r="IE198"/>
      <c r="IF198"/>
      <c r="IG198"/>
      <c r="IH198"/>
      <c r="II198"/>
      <c r="IJ198"/>
      <c r="IK198"/>
      <c r="IL198"/>
      <c r="IM198"/>
      <c r="IN198"/>
      <c r="IO198"/>
      <c r="IP198"/>
      <c r="IQ198"/>
      <c r="IR198"/>
      <c r="IS198"/>
      <c r="IT198"/>
      <c r="IU198"/>
      <c r="IV198"/>
    </row>
    <row r="199" spans="1:256" ht="180" x14ac:dyDescent="0.15">
      <c r="A199" s="12" t="s">
        <v>263</v>
      </c>
      <c r="B199" s="23" t="str">
        <f>VLOOKUP(A199,Questions!$B$3:$C$256,2,FALSE)</f>
        <v>Have you implemented an Intrusion Prevention System (network-based)?</v>
      </c>
      <c r="C199" s="251" t="s">
        <v>16</v>
      </c>
      <c r="D199" s="255" t="s">
        <v>3236</v>
      </c>
      <c r="E199" s="185" t="str">
        <f>IF((C199=""),VLOOKUP(A199,Questions!B:G,4,FALSE),IF(C199="Yes",VLOOKUP(A199,Questions!B:G,6,FALSE),IF(C199="No",VLOOKUP(A199,Questions!B:G,5,FALSE),"N/A")))</f>
        <v>Describe the currently implemented IPS.</v>
      </c>
      <c r="F199" s="189" t="str">
        <f>VLOOKUP(A199,'Analyst Report'!$A$38:$E$287,5,FALSE)</f>
        <v xml:space="preserve"> </v>
      </c>
      <c r="G199"/>
      <c r="H199"/>
      <c r="I199"/>
      <c r="J199"/>
      <c r="K199"/>
      <c r="L199"/>
      <c r="M199"/>
      <c r="N199"/>
      <c r="O199"/>
      <c r="P199"/>
      <c r="Q199"/>
      <c r="R199"/>
      <c r="S199"/>
      <c r="T199"/>
      <c r="U199"/>
      <c r="V199"/>
      <c r="W199"/>
      <c r="X199"/>
      <c r="Y199"/>
      <c r="Z199"/>
      <c r="AA199"/>
      <c r="AB199"/>
      <c r="AC199"/>
      <c r="AD199"/>
      <c r="AE199"/>
      <c r="AF199"/>
      <c r="AG199"/>
      <c r="AH199"/>
      <c r="AI199"/>
      <c r="AJ199"/>
      <c r="AK199"/>
      <c r="AL199"/>
      <c r="AM199"/>
      <c r="AN199"/>
      <c r="AO199"/>
      <c r="AP199"/>
      <c r="AQ199"/>
      <c r="AR199"/>
      <c r="AS199"/>
      <c r="AT199"/>
      <c r="AU199"/>
      <c r="AV199"/>
      <c r="AW199"/>
      <c r="AX199"/>
      <c r="AY199"/>
      <c r="AZ199"/>
      <c r="BA199"/>
      <c r="BB199"/>
      <c r="BC199"/>
      <c r="BD199"/>
      <c r="BE199"/>
      <c r="BF199"/>
      <c r="BG199"/>
      <c r="BH199"/>
      <c r="BI199"/>
      <c r="BJ199"/>
      <c r="BK199"/>
      <c r="BL199"/>
      <c r="BM199"/>
      <c r="BN199"/>
      <c r="BO199"/>
      <c r="BP199"/>
      <c r="BQ199"/>
      <c r="BR199"/>
      <c r="BS199"/>
      <c r="BT199"/>
      <c r="BU199"/>
      <c r="BV199"/>
      <c r="BW199"/>
      <c r="BX199"/>
      <c r="BY199"/>
      <c r="BZ199"/>
      <c r="CA199"/>
      <c r="CB199"/>
      <c r="CC199"/>
      <c r="CD199"/>
      <c r="CE199"/>
      <c r="CF199"/>
      <c r="CG199"/>
      <c r="CH199"/>
      <c r="CI199"/>
      <c r="CJ199"/>
      <c r="CK199"/>
      <c r="CL199"/>
      <c r="CM199"/>
      <c r="CN199"/>
      <c r="CO199"/>
      <c r="CP199"/>
      <c r="CQ199"/>
      <c r="CR199"/>
      <c r="CS199"/>
      <c r="CT199"/>
      <c r="CU199"/>
      <c r="CV199"/>
      <c r="CW199"/>
      <c r="CX199"/>
      <c r="CY199"/>
      <c r="CZ199"/>
      <c r="DA199"/>
      <c r="DB199"/>
      <c r="DC199"/>
      <c r="DD199"/>
      <c r="DE199"/>
      <c r="DF199"/>
      <c r="DG199"/>
      <c r="DH199"/>
      <c r="DI199"/>
      <c r="DJ199"/>
      <c r="DK199"/>
      <c r="DL199"/>
      <c r="DM199"/>
      <c r="DN199"/>
      <c r="DO199"/>
      <c r="DP199"/>
      <c r="DQ199"/>
      <c r="DR199"/>
      <c r="DS199"/>
      <c r="DT199"/>
      <c r="DU199"/>
      <c r="DV199"/>
      <c r="DW199"/>
      <c r="DX199"/>
      <c r="DY199"/>
      <c r="DZ199"/>
      <c r="EA199"/>
      <c r="EB199"/>
      <c r="EC199"/>
      <c r="ED199"/>
      <c r="EE199"/>
      <c r="EF199"/>
      <c r="EG199"/>
      <c r="EH199"/>
      <c r="EI199"/>
      <c r="EJ199"/>
      <c r="EK199"/>
      <c r="EL199"/>
      <c r="EM199"/>
      <c r="EN199"/>
      <c r="EO199"/>
      <c r="EP199"/>
      <c r="EQ199"/>
      <c r="ER199"/>
      <c r="ES199"/>
      <c r="ET199"/>
      <c r="EU199"/>
      <c r="EV199"/>
      <c r="EW199"/>
      <c r="EX199"/>
      <c r="EY199"/>
      <c r="EZ199"/>
      <c r="FA199"/>
      <c r="FB199"/>
      <c r="FC199"/>
      <c r="FD199"/>
      <c r="FE199"/>
      <c r="FF199"/>
      <c r="FG199"/>
      <c r="FH199"/>
      <c r="FI199"/>
      <c r="FJ199"/>
      <c r="FK199"/>
      <c r="FL199"/>
      <c r="FM199"/>
      <c r="FN199"/>
      <c r="FO199"/>
      <c r="FP199"/>
      <c r="FQ199"/>
      <c r="FR199"/>
      <c r="FS199"/>
      <c r="FT199"/>
      <c r="FU199"/>
      <c r="FV199"/>
      <c r="FW199"/>
      <c r="FX199"/>
      <c r="FY199"/>
      <c r="FZ199"/>
      <c r="GA199"/>
      <c r="GB199"/>
      <c r="GC199"/>
      <c r="GD199"/>
      <c r="GE199"/>
      <c r="GF199"/>
      <c r="GG199"/>
      <c r="GH199"/>
      <c r="GI199"/>
      <c r="GJ199"/>
      <c r="GK199"/>
      <c r="GL199"/>
      <c r="GM199"/>
      <c r="GN199"/>
      <c r="GO199"/>
      <c r="GP199"/>
      <c r="GQ199"/>
      <c r="GR199"/>
      <c r="GS199"/>
      <c r="GT199"/>
      <c r="GU199"/>
      <c r="GV199"/>
      <c r="GW199"/>
      <c r="GX199"/>
      <c r="GY199"/>
      <c r="GZ199"/>
      <c r="HA199"/>
      <c r="HB199"/>
      <c r="HC199"/>
      <c r="HD199"/>
      <c r="HE199"/>
      <c r="HF199"/>
      <c r="HG199"/>
      <c r="HH199"/>
      <c r="HI199"/>
      <c r="HJ199"/>
      <c r="HK199"/>
      <c r="HL199"/>
      <c r="HM199"/>
      <c r="HN199"/>
      <c r="HO199"/>
      <c r="HP199"/>
      <c r="HQ199"/>
      <c r="HR199"/>
      <c r="HS199"/>
      <c r="HT199"/>
      <c r="HU199"/>
      <c r="HV199"/>
      <c r="HW199"/>
      <c r="HX199"/>
      <c r="HY199"/>
      <c r="HZ199"/>
      <c r="IA199"/>
      <c r="IB199"/>
      <c r="IC199"/>
      <c r="ID199"/>
      <c r="IE199"/>
      <c r="IF199"/>
      <c r="IG199"/>
      <c r="IH199"/>
      <c r="II199"/>
      <c r="IJ199"/>
      <c r="IK199"/>
      <c r="IL199"/>
      <c r="IM199"/>
      <c r="IN199"/>
      <c r="IO199"/>
      <c r="IP199"/>
      <c r="IQ199"/>
      <c r="IR199"/>
      <c r="IS199"/>
      <c r="IT199"/>
      <c r="IU199"/>
      <c r="IV199"/>
    </row>
    <row r="200" spans="1:256" ht="60" x14ac:dyDescent="0.15">
      <c r="A200" s="12" t="s">
        <v>264</v>
      </c>
      <c r="B200" s="23" t="str">
        <f>VLOOKUP(A200,Questions!$B$3:$C$256,2,FALSE)</f>
        <v>Do you employ host-based intrusion detection?</v>
      </c>
      <c r="C200" s="251" t="s">
        <v>19</v>
      </c>
      <c r="D200" s="255" t="s">
        <v>3237</v>
      </c>
      <c r="E200" s="185" t="str">
        <f>IF((C200=""),VLOOKUP(A200,Questions!B:G,4,FALSE),IF(C200="Yes",VLOOKUP(A200,Questions!B:G,6,FALSE),IF(C200="No",VLOOKUP(A200,Questions!B:G,5,FALSE),"N/A")))</f>
        <v>Describe your plan to implement host-based Intrusion Detection System capabilities in your environment.</v>
      </c>
      <c r="F200" s="189" t="str">
        <f>VLOOKUP(A200,'Analyst Report'!$A$38:$E$287,5,FALSE)</f>
        <v xml:space="preserve"> </v>
      </c>
      <c r="G200"/>
      <c r="H200"/>
      <c r="I200"/>
      <c r="J200"/>
      <c r="K200"/>
      <c r="L200"/>
      <c r="M200"/>
      <c r="N200"/>
      <c r="O200"/>
      <c r="P200"/>
      <c r="Q200"/>
      <c r="R200"/>
      <c r="S200"/>
      <c r="T200"/>
      <c r="U200"/>
      <c r="V200"/>
      <c r="W200"/>
      <c r="X200"/>
      <c r="Y200"/>
      <c r="Z200"/>
      <c r="AA200"/>
      <c r="AB200"/>
      <c r="AC200"/>
      <c r="AD200"/>
      <c r="AE200"/>
      <c r="AF200"/>
      <c r="AG200"/>
      <c r="AH200"/>
      <c r="AI200"/>
      <c r="AJ200"/>
      <c r="AK200"/>
      <c r="AL200"/>
      <c r="AM200"/>
      <c r="AN200"/>
      <c r="AO200"/>
      <c r="AP200"/>
      <c r="AQ200"/>
      <c r="AR200"/>
      <c r="AS200"/>
      <c r="AT200"/>
      <c r="AU200"/>
      <c r="AV200"/>
      <c r="AW200"/>
      <c r="AX200"/>
      <c r="AY200"/>
      <c r="AZ200"/>
      <c r="BA200"/>
      <c r="BB200"/>
      <c r="BC200"/>
      <c r="BD200"/>
      <c r="BE200"/>
      <c r="BF200"/>
      <c r="BG200"/>
      <c r="BH200"/>
      <c r="BI200"/>
      <c r="BJ200"/>
      <c r="BK200"/>
      <c r="BL200"/>
      <c r="BM200"/>
      <c r="BN200"/>
      <c r="BO200"/>
      <c r="BP200"/>
      <c r="BQ200"/>
      <c r="BR200"/>
      <c r="BS200"/>
      <c r="BT200"/>
      <c r="BU200"/>
      <c r="BV200"/>
      <c r="BW200"/>
      <c r="BX200"/>
      <c r="BY200"/>
      <c r="BZ200"/>
      <c r="CA200"/>
      <c r="CB200"/>
      <c r="CC200"/>
      <c r="CD200"/>
      <c r="CE200"/>
      <c r="CF200"/>
      <c r="CG200"/>
      <c r="CH200"/>
      <c r="CI200"/>
      <c r="CJ200"/>
      <c r="CK200"/>
      <c r="CL200"/>
      <c r="CM200"/>
      <c r="CN200"/>
      <c r="CO200"/>
      <c r="CP200"/>
      <c r="CQ200"/>
      <c r="CR200"/>
      <c r="CS200"/>
      <c r="CT200"/>
      <c r="CU200"/>
      <c r="CV200"/>
      <c r="CW200"/>
      <c r="CX200"/>
      <c r="CY200"/>
      <c r="CZ200"/>
      <c r="DA200"/>
      <c r="DB200"/>
      <c r="DC200"/>
      <c r="DD200"/>
      <c r="DE200"/>
      <c r="DF200"/>
      <c r="DG200"/>
      <c r="DH200"/>
      <c r="DI200"/>
      <c r="DJ200"/>
      <c r="DK200"/>
      <c r="DL200"/>
      <c r="DM200"/>
      <c r="DN200"/>
      <c r="DO200"/>
      <c r="DP200"/>
      <c r="DQ200"/>
      <c r="DR200"/>
      <c r="DS200"/>
      <c r="DT200"/>
      <c r="DU200"/>
      <c r="DV200"/>
      <c r="DW200"/>
      <c r="DX200"/>
      <c r="DY200"/>
      <c r="DZ200"/>
      <c r="EA200"/>
      <c r="EB200"/>
      <c r="EC200"/>
      <c r="ED200"/>
      <c r="EE200"/>
      <c r="EF200"/>
      <c r="EG200"/>
      <c r="EH200"/>
      <c r="EI200"/>
      <c r="EJ200"/>
      <c r="EK200"/>
      <c r="EL200"/>
      <c r="EM200"/>
      <c r="EN200"/>
      <c r="EO200"/>
      <c r="EP200"/>
      <c r="EQ200"/>
      <c r="ER200"/>
      <c r="ES200"/>
      <c r="ET200"/>
      <c r="EU200"/>
      <c r="EV200"/>
      <c r="EW200"/>
      <c r="EX200"/>
      <c r="EY200"/>
      <c r="EZ200"/>
      <c r="FA200"/>
      <c r="FB200"/>
      <c r="FC200"/>
      <c r="FD200"/>
      <c r="FE200"/>
      <c r="FF200"/>
      <c r="FG200"/>
      <c r="FH200"/>
      <c r="FI200"/>
      <c r="FJ200"/>
      <c r="FK200"/>
      <c r="FL200"/>
      <c r="FM200"/>
      <c r="FN200"/>
      <c r="FO200"/>
      <c r="FP200"/>
      <c r="FQ200"/>
      <c r="FR200"/>
      <c r="FS200"/>
      <c r="FT200"/>
      <c r="FU200"/>
      <c r="FV200"/>
      <c r="FW200"/>
      <c r="FX200"/>
      <c r="FY200"/>
      <c r="FZ200"/>
      <c r="GA200"/>
      <c r="GB200"/>
      <c r="GC200"/>
      <c r="GD200"/>
      <c r="GE200"/>
      <c r="GF200"/>
      <c r="GG200"/>
      <c r="GH200"/>
      <c r="GI200"/>
      <c r="GJ200"/>
      <c r="GK200"/>
      <c r="GL200"/>
      <c r="GM200"/>
      <c r="GN200"/>
      <c r="GO200"/>
      <c r="GP200"/>
      <c r="GQ200"/>
      <c r="GR200"/>
      <c r="GS200"/>
      <c r="GT200"/>
      <c r="GU200"/>
      <c r="GV200"/>
      <c r="GW200"/>
      <c r="GX200"/>
      <c r="GY200"/>
      <c r="GZ200"/>
      <c r="HA200"/>
      <c r="HB200"/>
      <c r="HC200"/>
      <c r="HD200"/>
      <c r="HE200"/>
      <c r="HF200"/>
      <c r="HG200"/>
      <c r="HH200"/>
      <c r="HI200"/>
      <c r="HJ200"/>
      <c r="HK200"/>
      <c r="HL200"/>
      <c r="HM200"/>
      <c r="HN200"/>
      <c r="HO200"/>
      <c r="HP200"/>
      <c r="HQ200"/>
      <c r="HR200"/>
      <c r="HS200"/>
      <c r="HT200"/>
      <c r="HU200"/>
      <c r="HV200"/>
      <c r="HW200"/>
      <c r="HX200"/>
      <c r="HY200"/>
      <c r="HZ200"/>
      <c r="IA200"/>
      <c r="IB200"/>
      <c r="IC200"/>
      <c r="ID200"/>
      <c r="IE200"/>
      <c r="IF200"/>
      <c r="IG200"/>
      <c r="IH200"/>
      <c r="II200"/>
      <c r="IJ200"/>
      <c r="IK200"/>
      <c r="IL200"/>
      <c r="IM200"/>
      <c r="IN200"/>
      <c r="IO200"/>
      <c r="IP200"/>
      <c r="IQ200"/>
      <c r="IR200"/>
      <c r="IS200"/>
      <c r="IT200"/>
      <c r="IU200"/>
      <c r="IV200"/>
    </row>
    <row r="201" spans="1:256" ht="60" x14ac:dyDescent="0.15">
      <c r="A201" s="12" t="s">
        <v>265</v>
      </c>
      <c r="B201" s="23" t="str">
        <f>VLOOKUP(A201,Questions!$B$3:$C$256,2,FALSE)</f>
        <v>Do you employ host-based intrusion prevention?</v>
      </c>
      <c r="C201" s="251" t="s">
        <v>19</v>
      </c>
      <c r="D201" s="255" t="s">
        <v>3238</v>
      </c>
      <c r="E201" s="185" t="str">
        <f>IF((C201=""),VLOOKUP(A201,Questions!B:G,4,FALSE),IF(C201="Yes",VLOOKUP(A201,Questions!B:G,6,FALSE),IF(C201="No",VLOOKUP(A201,Questions!B:G,5,FALSE),"N/A")))</f>
        <v>Describe your plan to implement host-based Intrusion Prevention System capabilities in your environment.</v>
      </c>
      <c r="F201" s="189" t="str">
        <f>VLOOKUP(A201,'Analyst Report'!$A$38:$E$287,5,FALSE)</f>
        <v xml:space="preserve"> </v>
      </c>
      <c r="G201"/>
      <c r="H201"/>
      <c r="I201"/>
      <c r="J201"/>
      <c r="K201"/>
      <c r="L201"/>
      <c r="M201"/>
      <c r="N201"/>
      <c r="O201"/>
      <c r="P201"/>
      <c r="Q201"/>
      <c r="R201"/>
      <c r="S201"/>
      <c r="T201"/>
      <c r="U201"/>
      <c r="V201"/>
      <c r="W201"/>
      <c r="X201"/>
      <c r="Y201"/>
      <c r="Z201"/>
      <c r="AA201"/>
      <c r="AB201"/>
      <c r="AC201"/>
      <c r="AD201"/>
      <c r="AE201"/>
      <c r="AF201"/>
      <c r="AG201"/>
      <c r="AH201"/>
      <c r="AI201"/>
      <c r="AJ201"/>
      <c r="AK201"/>
      <c r="AL201"/>
      <c r="AM201"/>
      <c r="AN201"/>
      <c r="AO201"/>
      <c r="AP201"/>
      <c r="AQ201"/>
      <c r="AR201"/>
      <c r="AS201"/>
      <c r="AT201"/>
      <c r="AU201"/>
      <c r="AV201"/>
      <c r="AW201"/>
      <c r="AX201"/>
      <c r="AY201"/>
      <c r="AZ201"/>
      <c r="BA201"/>
      <c r="BB201"/>
      <c r="BC201"/>
      <c r="BD201"/>
      <c r="BE201"/>
      <c r="BF201"/>
      <c r="BG201"/>
      <c r="BH201"/>
      <c r="BI201"/>
      <c r="BJ201"/>
      <c r="BK201"/>
      <c r="BL201"/>
      <c r="BM201"/>
      <c r="BN201"/>
      <c r="BO201"/>
      <c r="BP201"/>
      <c r="BQ201"/>
      <c r="BR201"/>
      <c r="BS201"/>
      <c r="BT201"/>
      <c r="BU201"/>
      <c r="BV201"/>
      <c r="BW201"/>
      <c r="BX201"/>
      <c r="BY201"/>
      <c r="BZ201"/>
      <c r="CA201"/>
      <c r="CB201"/>
      <c r="CC201"/>
      <c r="CD201"/>
      <c r="CE201"/>
      <c r="CF201"/>
      <c r="CG201"/>
      <c r="CH201"/>
      <c r="CI201"/>
      <c r="CJ201"/>
      <c r="CK201"/>
      <c r="CL201"/>
      <c r="CM201"/>
      <c r="CN201"/>
      <c r="CO201"/>
      <c r="CP201"/>
      <c r="CQ201"/>
      <c r="CR201"/>
      <c r="CS201"/>
      <c r="CT201"/>
      <c r="CU201"/>
      <c r="CV201"/>
      <c r="CW201"/>
      <c r="CX201"/>
      <c r="CY201"/>
      <c r="CZ201"/>
      <c r="DA201"/>
      <c r="DB201"/>
      <c r="DC201"/>
      <c r="DD201"/>
      <c r="DE201"/>
      <c r="DF201"/>
      <c r="DG201"/>
      <c r="DH201"/>
      <c r="DI201"/>
      <c r="DJ201"/>
      <c r="DK201"/>
      <c r="DL201"/>
      <c r="DM201"/>
      <c r="DN201"/>
      <c r="DO201"/>
      <c r="DP201"/>
      <c r="DQ201"/>
      <c r="DR201"/>
      <c r="DS201"/>
      <c r="DT201"/>
      <c r="DU201"/>
      <c r="DV201"/>
      <c r="DW201"/>
      <c r="DX201"/>
      <c r="DY201"/>
      <c r="DZ201"/>
      <c r="EA201"/>
      <c r="EB201"/>
      <c r="EC201"/>
      <c r="ED201"/>
      <c r="EE201"/>
      <c r="EF201"/>
      <c r="EG201"/>
      <c r="EH201"/>
      <c r="EI201"/>
      <c r="EJ201"/>
      <c r="EK201"/>
      <c r="EL201"/>
      <c r="EM201"/>
      <c r="EN201"/>
      <c r="EO201"/>
      <c r="EP201"/>
      <c r="EQ201"/>
      <c r="ER201"/>
      <c r="ES201"/>
      <c r="ET201"/>
      <c r="EU201"/>
      <c r="EV201"/>
      <c r="EW201"/>
      <c r="EX201"/>
      <c r="EY201"/>
      <c r="EZ201"/>
      <c r="FA201"/>
      <c r="FB201"/>
      <c r="FC201"/>
      <c r="FD201"/>
      <c r="FE201"/>
      <c r="FF201"/>
      <c r="FG201"/>
      <c r="FH201"/>
      <c r="FI201"/>
      <c r="FJ201"/>
      <c r="FK201"/>
      <c r="FL201"/>
      <c r="FM201"/>
      <c r="FN201"/>
      <c r="FO201"/>
      <c r="FP201"/>
      <c r="FQ201"/>
      <c r="FR201"/>
      <c r="FS201"/>
      <c r="FT201"/>
      <c r="FU201"/>
      <c r="FV201"/>
      <c r="FW201"/>
      <c r="FX201"/>
      <c r="FY201"/>
      <c r="FZ201"/>
      <c r="GA201"/>
      <c r="GB201"/>
      <c r="GC201"/>
      <c r="GD201"/>
      <c r="GE201"/>
      <c r="GF201"/>
      <c r="GG201"/>
      <c r="GH201"/>
      <c r="GI201"/>
      <c r="GJ201"/>
      <c r="GK201"/>
      <c r="GL201"/>
      <c r="GM201"/>
      <c r="GN201"/>
      <c r="GO201"/>
      <c r="GP201"/>
      <c r="GQ201"/>
      <c r="GR201"/>
      <c r="GS201"/>
      <c r="GT201"/>
      <c r="GU201"/>
      <c r="GV201"/>
      <c r="GW201"/>
      <c r="GX201"/>
      <c r="GY201"/>
      <c r="GZ201"/>
      <c r="HA201"/>
      <c r="HB201"/>
      <c r="HC201"/>
      <c r="HD201"/>
      <c r="HE201"/>
      <c r="HF201"/>
      <c r="HG201"/>
      <c r="HH201"/>
      <c r="HI201"/>
      <c r="HJ201"/>
      <c r="HK201"/>
      <c r="HL201"/>
      <c r="HM201"/>
      <c r="HN201"/>
      <c r="HO201"/>
      <c r="HP201"/>
      <c r="HQ201"/>
      <c r="HR201"/>
      <c r="HS201"/>
      <c r="HT201"/>
      <c r="HU201"/>
      <c r="HV201"/>
      <c r="HW201"/>
      <c r="HX201"/>
      <c r="HY201"/>
      <c r="HZ201"/>
      <c r="IA201"/>
      <c r="IB201"/>
      <c r="IC201"/>
      <c r="ID201"/>
      <c r="IE201"/>
      <c r="IF201"/>
      <c r="IG201"/>
      <c r="IH201"/>
      <c r="II201"/>
      <c r="IJ201"/>
      <c r="IK201"/>
      <c r="IL201"/>
      <c r="IM201"/>
      <c r="IN201"/>
      <c r="IO201"/>
      <c r="IP201"/>
      <c r="IQ201"/>
      <c r="IR201"/>
      <c r="IS201"/>
      <c r="IT201"/>
      <c r="IU201"/>
      <c r="IV201"/>
    </row>
    <row r="202" spans="1:256" ht="224" customHeight="1" x14ac:dyDescent="0.15">
      <c r="A202" s="12" t="s">
        <v>266</v>
      </c>
      <c r="B202" s="23" t="str">
        <f>VLOOKUP(A202,Questions!$B$3:$C$256,2,FALSE)</f>
        <v>Are you employing any next-generation persistent threat (NGPT) monitoring?</v>
      </c>
      <c r="C202" s="251" t="s">
        <v>16</v>
      </c>
      <c r="D202" s="256" t="s">
        <v>3239</v>
      </c>
      <c r="E202" s="185" t="str">
        <f>IF((C202=""),VLOOKUP(A202,Questions!B:G,4,FALSE),IF(C202="Yes",VLOOKUP(A202,Questions!B:G,6,FALSE),IF(C202="No",VLOOKUP(A202,Questions!B:G,5,FALSE),"N/A")))</f>
        <v>Describe your NGPT monitoring strategy.</v>
      </c>
      <c r="F202" s="189" t="str">
        <f>VLOOKUP(A202,'Analyst Report'!$A$38:$E$287,5,FALSE)</f>
        <v xml:space="preserve"> </v>
      </c>
      <c r="G202"/>
      <c r="H202"/>
      <c r="I202"/>
      <c r="J202"/>
      <c r="K202"/>
      <c r="L202"/>
      <c r="M202"/>
      <c r="N202"/>
      <c r="O202"/>
      <c r="P202"/>
      <c r="Q202"/>
      <c r="R202"/>
      <c r="S202"/>
      <c r="T202"/>
      <c r="U202"/>
      <c r="V202"/>
      <c r="W202"/>
      <c r="X202"/>
      <c r="Y202"/>
      <c r="Z202"/>
      <c r="AA202"/>
      <c r="AB202"/>
      <c r="AC202"/>
      <c r="AD202"/>
      <c r="AE202"/>
      <c r="AF202"/>
      <c r="AG202"/>
      <c r="AH202"/>
      <c r="AI202"/>
      <c r="AJ202"/>
      <c r="AK202"/>
      <c r="AL202"/>
      <c r="AM202"/>
      <c r="AN202"/>
      <c r="AO202"/>
      <c r="AP202"/>
      <c r="AQ202"/>
      <c r="AR202"/>
      <c r="AS202"/>
      <c r="AT202"/>
      <c r="AU202"/>
      <c r="AV202"/>
      <c r="AW202"/>
      <c r="AX202"/>
      <c r="AY202"/>
      <c r="AZ202"/>
      <c r="BA202"/>
      <c r="BB202"/>
      <c r="BC202"/>
      <c r="BD202"/>
      <c r="BE202"/>
      <c r="BF202"/>
      <c r="BG202"/>
      <c r="BH202"/>
      <c r="BI202"/>
      <c r="BJ202"/>
      <c r="BK202"/>
      <c r="BL202"/>
      <c r="BM202"/>
      <c r="BN202"/>
      <c r="BO202"/>
      <c r="BP202"/>
      <c r="BQ202"/>
      <c r="BR202"/>
      <c r="BS202"/>
      <c r="BT202"/>
      <c r="BU202"/>
      <c r="BV202"/>
      <c r="BW202"/>
      <c r="BX202"/>
      <c r="BY202"/>
      <c r="BZ202"/>
      <c r="CA202"/>
      <c r="CB202"/>
      <c r="CC202"/>
      <c r="CD202"/>
      <c r="CE202"/>
      <c r="CF202"/>
      <c r="CG202"/>
      <c r="CH202"/>
      <c r="CI202"/>
      <c r="CJ202"/>
      <c r="CK202"/>
      <c r="CL202"/>
      <c r="CM202"/>
      <c r="CN202"/>
      <c r="CO202"/>
      <c r="CP202"/>
      <c r="CQ202"/>
      <c r="CR202"/>
      <c r="CS202"/>
      <c r="CT202"/>
      <c r="CU202"/>
      <c r="CV202"/>
      <c r="CW202"/>
      <c r="CX202"/>
      <c r="CY202"/>
      <c r="CZ202"/>
      <c r="DA202"/>
      <c r="DB202"/>
      <c r="DC202"/>
      <c r="DD202"/>
      <c r="DE202"/>
      <c r="DF202"/>
      <c r="DG202"/>
      <c r="DH202"/>
      <c r="DI202"/>
      <c r="DJ202"/>
      <c r="DK202"/>
      <c r="DL202"/>
      <c r="DM202"/>
      <c r="DN202"/>
      <c r="DO202"/>
      <c r="DP202"/>
      <c r="DQ202"/>
      <c r="DR202"/>
      <c r="DS202"/>
      <c r="DT202"/>
      <c r="DU202"/>
      <c r="DV202"/>
      <c r="DW202"/>
      <c r="DX202"/>
      <c r="DY202"/>
      <c r="DZ202"/>
      <c r="EA202"/>
      <c r="EB202"/>
      <c r="EC202"/>
      <c r="ED202"/>
      <c r="EE202"/>
      <c r="EF202"/>
      <c r="EG202"/>
      <c r="EH202"/>
      <c r="EI202"/>
      <c r="EJ202"/>
      <c r="EK202"/>
      <c r="EL202"/>
      <c r="EM202"/>
      <c r="EN202"/>
      <c r="EO202"/>
      <c r="EP202"/>
      <c r="EQ202"/>
      <c r="ER202"/>
      <c r="ES202"/>
      <c r="ET202"/>
      <c r="EU202"/>
      <c r="EV202"/>
      <c r="EW202"/>
      <c r="EX202"/>
      <c r="EY202"/>
      <c r="EZ202"/>
      <c r="FA202"/>
      <c r="FB202"/>
      <c r="FC202"/>
      <c r="FD202"/>
      <c r="FE202"/>
      <c r="FF202"/>
      <c r="FG202"/>
      <c r="FH202"/>
      <c r="FI202"/>
      <c r="FJ202"/>
      <c r="FK202"/>
      <c r="FL202"/>
      <c r="FM202"/>
      <c r="FN202"/>
      <c r="FO202"/>
      <c r="FP202"/>
      <c r="FQ202"/>
      <c r="FR202"/>
      <c r="FS202"/>
      <c r="FT202"/>
      <c r="FU202"/>
      <c r="FV202"/>
      <c r="FW202"/>
      <c r="FX202"/>
      <c r="FY202"/>
      <c r="FZ202"/>
      <c r="GA202"/>
      <c r="GB202"/>
      <c r="GC202"/>
      <c r="GD202"/>
      <c r="GE202"/>
      <c r="GF202"/>
      <c r="GG202"/>
      <c r="GH202"/>
      <c r="GI202"/>
      <c r="GJ202"/>
      <c r="GK202"/>
      <c r="GL202"/>
      <c r="GM202"/>
      <c r="GN202"/>
      <c r="GO202"/>
      <c r="GP202"/>
      <c r="GQ202"/>
      <c r="GR202"/>
      <c r="GS202"/>
      <c r="GT202"/>
      <c r="GU202"/>
      <c r="GV202"/>
      <c r="GW202"/>
      <c r="GX202"/>
      <c r="GY202"/>
      <c r="GZ202"/>
      <c r="HA202"/>
      <c r="HB202"/>
      <c r="HC202"/>
      <c r="HD202"/>
      <c r="HE202"/>
      <c r="HF202"/>
      <c r="HG202"/>
      <c r="HH202"/>
      <c r="HI202"/>
      <c r="HJ202"/>
      <c r="HK202"/>
      <c r="HL202"/>
      <c r="HM202"/>
      <c r="HN202"/>
      <c r="HO202"/>
      <c r="HP202"/>
      <c r="HQ202"/>
      <c r="HR202"/>
      <c r="HS202"/>
      <c r="HT202"/>
      <c r="HU202"/>
      <c r="HV202"/>
      <c r="HW202"/>
      <c r="HX202"/>
      <c r="HY202"/>
      <c r="HZ202"/>
      <c r="IA202"/>
      <c r="IB202"/>
      <c r="IC202"/>
      <c r="ID202"/>
      <c r="IE202"/>
      <c r="IF202"/>
      <c r="IG202"/>
      <c r="IH202"/>
      <c r="II202"/>
      <c r="IJ202"/>
      <c r="IK202"/>
      <c r="IL202"/>
      <c r="IM202"/>
      <c r="IN202"/>
      <c r="IO202"/>
      <c r="IP202"/>
      <c r="IQ202"/>
      <c r="IR202"/>
      <c r="IS202"/>
      <c r="IT202"/>
      <c r="IU202"/>
      <c r="IV202"/>
    </row>
    <row r="203" spans="1:256" ht="105" x14ac:dyDescent="0.15">
      <c r="A203" s="12" t="s">
        <v>267</v>
      </c>
      <c r="B203" s="23" t="str">
        <f>VLOOKUP(A203,Questions!$B$3:$C$256,2,FALSE)</f>
        <v>Do you monitor for intrusions on a 24x7x365 basis?</v>
      </c>
      <c r="C203" s="251" t="s">
        <v>16</v>
      </c>
      <c r="D203" s="27" t="s">
        <v>3312</v>
      </c>
      <c r="E203" s="185" t="str">
        <f>IF((C203=""),VLOOKUP(A203,Questions!B:G,4,FALSE),IF(C203="Yes",VLOOKUP(A203,Questions!B:G,6,FALSE),IF(C203="No",VLOOKUP(A203,Questions!B:G,5,FALSE),"N/A")))</f>
        <v>Provide a brief summary of this activity.</v>
      </c>
      <c r="F203" s="189" t="str">
        <f>VLOOKUP(A203,'Analyst Report'!$A$38:$E$287,5,FALSE)</f>
        <v xml:space="preserve"> </v>
      </c>
      <c r="G203"/>
      <c r="H203"/>
      <c r="I203"/>
      <c r="J203"/>
      <c r="K203"/>
      <c r="L203"/>
      <c r="M203"/>
      <c r="N203"/>
      <c r="O203"/>
      <c r="P203"/>
      <c r="Q203"/>
      <c r="R203"/>
      <c r="S203"/>
      <c r="T203"/>
      <c r="U203"/>
      <c r="V203"/>
      <c r="W203"/>
      <c r="X203"/>
      <c r="Y203"/>
      <c r="Z203"/>
      <c r="AA203"/>
      <c r="AB203"/>
      <c r="AC203"/>
      <c r="AD203"/>
      <c r="AE203"/>
      <c r="AF203"/>
      <c r="AG203"/>
      <c r="AH203"/>
      <c r="AI203"/>
      <c r="AJ203"/>
      <c r="AK203"/>
      <c r="AL203"/>
      <c r="AM203"/>
      <c r="AN203"/>
      <c r="AO203"/>
      <c r="AP203"/>
      <c r="AQ203"/>
      <c r="AR203"/>
      <c r="AS203"/>
      <c r="AT203"/>
      <c r="AU203"/>
      <c r="AV203"/>
      <c r="AW203"/>
      <c r="AX203"/>
      <c r="AY203"/>
      <c r="AZ203"/>
      <c r="BA203"/>
      <c r="BB203"/>
      <c r="BC203"/>
      <c r="BD203"/>
      <c r="BE203"/>
      <c r="BF203"/>
      <c r="BG203"/>
      <c r="BH203"/>
      <c r="BI203"/>
      <c r="BJ203"/>
      <c r="BK203"/>
      <c r="BL203"/>
      <c r="BM203"/>
      <c r="BN203"/>
      <c r="BO203"/>
      <c r="BP203"/>
      <c r="BQ203"/>
      <c r="BR203"/>
      <c r="BS203"/>
      <c r="BT203"/>
      <c r="BU203"/>
      <c r="BV203"/>
      <c r="BW203"/>
      <c r="BX203"/>
      <c r="BY203"/>
      <c r="BZ203"/>
      <c r="CA203"/>
      <c r="CB203"/>
      <c r="CC203"/>
      <c r="CD203"/>
      <c r="CE203"/>
      <c r="CF203"/>
      <c r="CG203"/>
      <c r="CH203"/>
      <c r="CI203"/>
      <c r="CJ203"/>
      <c r="CK203"/>
      <c r="CL203"/>
      <c r="CM203"/>
      <c r="CN203"/>
      <c r="CO203"/>
      <c r="CP203"/>
      <c r="CQ203"/>
      <c r="CR203"/>
      <c r="CS203"/>
      <c r="CT203"/>
      <c r="CU203"/>
      <c r="CV203"/>
      <c r="CW203"/>
      <c r="CX203"/>
      <c r="CY203"/>
      <c r="CZ203"/>
      <c r="DA203"/>
      <c r="DB203"/>
      <c r="DC203"/>
      <c r="DD203"/>
      <c r="DE203"/>
      <c r="DF203"/>
      <c r="DG203"/>
      <c r="DH203"/>
      <c r="DI203"/>
      <c r="DJ203"/>
      <c r="DK203"/>
      <c r="DL203"/>
      <c r="DM203"/>
      <c r="DN203"/>
      <c r="DO203"/>
      <c r="DP203"/>
      <c r="DQ203"/>
      <c r="DR203"/>
      <c r="DS203"/>
      <c r="DT203"/>
      <c r="DU203"/>
      <c r="DV203"/>
      <c r="DW203"/>
      <c r="DX203"/>
      <c r="DY203"/>
      <c r="DZ203"/>
      <c r="EA203"/>
      <c r="EB203"/>
      <c r="EC203"/>
      <c r="ED203"/>
      <c r="EE203"/>
      <c r="EF203"/>
      <c r="EG203"/>
      <c r="EH203"/>
      <c r="EI203"/>
      <c r="EJ203"/>
      <c r="EK203"/>
      <c r="EL203"/>
      <c r="EM203"/>
      <c r="EN203"/>
      <c r="EO203"/>
      <c r="EP203"/>
      <c r="EQ203"/>
      <c r="ER203"/>
      <c r="ES203"/>
      <c r="ET203"/>
      <c r="EU203"/>
      <c r="EV203"/>
      <c r="EW203"/>
      <c r="EX203"/>
      <c r="EY203"/>
      <c r="EZ203"/>
      <c r="FA203"/>
      <c r="FB203"/>
      <c r="FC203"/>
      <c r="FD203"/>
      <c r="FE203"/>
      <c r="FF203"/>
      <c r="FG203"/>
      <c r="FH203"/>
      <c r="FI203"/>
      <c r="FJ203"/>
      <c r="FK203"/>
      <c r="FL203"/>
      <c r="FM203"/>
      <c r="FN203"/>
      <c r="FO203"/>
      <c r="FP203"/>
      <c r="FQ203"/>
      <c r="FR203"/>
      <c r="FS203"/>
      <c r="FT203"/>
      <c r="FU203"/>
      <c r="FV203"/>
      <c r="FW203"/>
      <c r="FX203"/>
      <c r="FY203"/>
      <c r="FZ203"/>
      <c r="GA203"/>
      <c r="GB203"/>
      <c r="GC203"/>
      <c r="GD203"/>
      <c r="GE203"/>
      <c r="GF203"/>
      <c r="GG203"/>
      <c r="GH203"/>
      <c r="GI203"/>
      <c r="GJ203"/>
      <c r="GK203"/>
      <c r="GL203"/>
      <c r="GM203"/>
      <c r="GN203"/>
      <c r="GO203"/>
      <c r="GP203"/>
      <c r="GQ203"/>
      <c r="GR203"/>
      <c r="GS203"/>
      <c r="GT203"/>
      <c r="GU203"/>
      <c r="GV203"/>
      <c r="GW203"/>
      <c r="GX203"/>
      <c r="GY203"/>
      <c r="GZ203"/>
      <c r="HA203"/>
      <c r="HB203"/>
      <c r="HC203"/>
      <c r="HD203"/>
      <c r="HE203"/>
      <c r="HF203"/>
      <c r="HG203"/>
      <c r="HH203"/>
      <c r="HI203"/>
      <c r="HJ203"/>
      <c r="HK203"/>
      <c r="HL203"/>
      <c r="HM203"/>
      <c r="HN203"/>
      <c r="HO203"/>
      <c r="HP203"/>
      <c r="HQ203"/>
      <c r="HR203"/>
      <c r="HS203"/>
      <c r="HT203"/>
      <c r="HU203"/>
      <c r="HV203"/>
      <c r="HW203"/>
      <c r="HX203"/>
      <c r="HY203"/>
      <c r="HZ203"/>
      <c r="IA203"/>
      <c r="IB203"/>
      <c r="IC203"/>
      <c r="ID203"/>
      <c r="IE203"/>
      <c r="IF203"/>
      <c r="IG203"/>
      <c r="IH203"/>
      <c r="II203"/>
      <c r="IJ203"/>
      <c r="IK203"/>
      <c r="IL203"/>
      <c r="IM203"/>
      <c r="IN203"/>
      <c r="IO203"/>
      <c r="IP203"/>
      <c r="IQ203"/>
      <c r="IR203"/>
      <c r="IS203"/>
      <c r="IT203"/>
      <c r="IU203"/>
      <c r="IV203"/>
    </row>
    <row r="204" spans="1:256" ht="48" customHeight="1" x14ac:dyDescent="0.15">
      <c r="A204" s="12" t="s">
        <v>268</v>
      </c>
      <c r="B204" s="23" t="str">
        <f>VLOOKUP(A204,Questions!$B$3:$C$256,2,FALSE)</f>
        <v>Is intrusion monitoring performed internally or by a third-party service?</v>
      </c>
      <c r="C204" s="251" t="s">
        <v>16</v>
      </c>
      <c r="D204" s="255" t="s">
        <v>3240</v>
      </c>
      <c r="E204" s="185">
        <f>IF((C204=""),VLOOKUP(A204,Questions!B:G,4,FALSE),IF(C204="Yes",VLOOKUP(A204,Questions!B:G,6,FALSE),IF(C204="No",VLOOKUP(A204,Questions!B:G,5,FALSE),"N/A")))</f>
        <v>0</v>
      </c>
      <c r="F204" s="189" t="str">
        <f>VLOOKUP(A204,'Analyst Report'!$A$38:$E$287,5,FALSE)</f>
        <v xml:space="preserve"> </v>
      </c>
      <c r="G204"/>
      <c r="H204"/>
      <c r="I204"/>
      <c r="J204"/>
      <c r="K204"/>
      <c r="L204"/>
      <c r="M204"/>
      <c r="N204"/>
      <c r="O204"/>
      <c r="P204"/>
      <c r="Q204"/>
      <c r="R204"/>
      <c r="S204"/>
      <c r="T204"/>
      <c r="U204"/>
      <c r="V204"/>
      <c r="W204"/>
      <c r="X204"/>
      <c r="Y204"/>
      <c r="Z204"/>
      <c r="AA204"/>
      <c r="AB204"/>
      <c r="AC204"/>
      <c r="AD204"/>
      <c r="AE204"/>
      <c r="AF204"/>
      <c r="AG204"/>
      <c r="AH204"/>
      <c r="AI204"/>
      <c r="AJ204"/>
      <c r="AK204"/>
      <c r="AL204"/>
      <c r="AM204"/>
      <c r="AN204"/>
      <c r="AO204"/>
      <c r="AP204"/>
      <c r="AQ204"/>
      <c r="AR204"/>
      <c r="AS204"/>
      <c r="AT204"/>
      <c r="AU204"/>
      <c r="AV204"/>
      <c r="AW204"/>
      <c r="AX204"/>
      <c r="AY204"/>
      <c r="AZ204"/>
      <c r="BA204"/>
      <c r="BB204"/>
      <c r="BC204"/>
      <c r="BD204"/>
      <c r="BE204"/>
      <c r="BF204"/>
      <c r="BG204"/>
      <c r="BH204"/>
      <c r="BI204"/>
      <c r="BJ204"/>
      <c r="BK204"/>
      <c r="BL204"/>
      <c r="BM204"/>
      <c r="BN204"/>
      <c r="BO204"/>
      <c r="BP204"/>
      <c r="BQ204"/>
      <c r="BR204"/>
      <c r="BS204"/>
      <c r="BT204"/>
      <c r="BU204"/>
      <c r="BV204"/>
      <c r="BW204"/>
      <c r="BX204"/>
      <c r="BY204"/>
      <c r="BZ204"/>
      <c r="CA204"/>
      <c r="CB204"/>
      <c r="CC204"/>
      <c r="CD204"/>
      <c r="CE204"/>
      <c r="CF204"/>
      <c r="CG204"/>
      <c r="CH204"/>
      <c r="CI204"/>
      <c r="CJ204"/>
      <c r="CK204"/>
      <c r="CL204"/>
      <c r="CM204"/>
      <c r="CN204"/>
      <c r="CO204"/>
      <c r="CP204"/>
      <c r="CQ204"/>
      <c r="CR204"/>
      <c r="CS204"/>
      <c r="CT204"/>
      <c r="CU204"/>
      <c r="CV204"/>
      <c r="CW204"/>
      <c r="CX204"/>
      <c r="CY204"/>
      <c r="CZ204"/>
      <c r="DA204"/>
      <c r="DB204"/>
      <c r="DC204"/>
      <c r="DD204"/>
      <c r="DE204"/>
      <c r="DF204"/>
      <c r="DG204"/>
      <c r="DH204"/>
      <c r="DI204"/>
      <c r="DJ204"/>
      <c r="DK204"/>
      <c r="DL204"/>
      <c r="DM204"/>
      <c r="DN204"/>
      <c r="DO204"/>
      <c r="DP204"/>
      <c r="DQ204"/>
      <c r="DR204"/>
      <c r="DS204"/>
      <c r="DT204"/>
      <c r="DU204"/>
      <c r="DV204"/>
      <c r="DW204"/>
      <c r="DX204"/>
      <c r="DY204"/>
      <c r="DZ204"/>
      <c r="EA204"/>
      <c r="EB204"/>
      <c r="EC204"/>
      <c r="ED204"/>
      <c r="EE204"/>
      <c r="EF204"/>
      <c r="EG204"/>
      <c r="EH204"/>
      <c r="EI204"/>
      <c r="EJ204"/>
      <c r="EK204"/>
      <c r="EL204"/>
      <c r="EM204"/>
      <c r="EN204"/>
      <c r="EO204"/>
      <c r="EP204"/>
      <c r="EQ204"/>
      <c r="ER204"/>
      <c r="ES204"/>
      <c r="ET204"/>
      <c r="EU204"/>
      <c r="EV204"/>
      <c r="EW204"/>
      <c r="EX204"/>
      <c r="EY204"/>
      <c r="EZ204"/>
      <c r="FA204"/>
      <c r="FB204"/>
      <c r="FC204"/>
      <c r="FD204"/>
      <c r="FE204"/>
      <c r="FF204"/>
      <c r="FG204"/>
      <c r="FH204"/>
      <c r="FI204"/>
      <c r="FJ204"/>
      <c r="FK204"/>
      <c r="FL204"/>
      <c r="FM204"/>
      <c r="FN204"/>
      <c r="FO204"/>
      <c r="FP204"/>
      <c r="FQ204"/>
      <c r="FR204"/>
      <c r="FS204"/>
      <c r="FT204"/>
      <c r="FU204"/>
      <c r="FV204"/>
      <c r="FW204"/>
      <c r="FX204"/>
      <c r="FY204"/>
      <c r="FZ204"/>
      <c r="GA204"/>
      <c r="GB204"/>
      <c r="GC204"/>
      <c r="GD204"/>
      <c r="GE204"/>
      <c r="GF204"/>
      <c r="GG204"/>
      <c r="GH204"/>
      <c r="GI204"/>
      <c r="GJ204"/>
      <c r="GK204"/>
      <c r="GL204"/>
      <c r="GM204"/>
      <c r="GN204"/>
      <c r="GO204"/>
      <c r="GP204"/>
      <c r="GQ204"/>
      <c r="GR204"/>
      <c r="GS204"/>
      <c r="GT204"/>
      <c r="GU204"/>
      <c r="GV204"/>
      <c r="GW204"/>
      <c r="GX204"/>
      <c r="GY204"/>
      <c r="GZ204"/>
      <c r="HA204"/>
      <c r="HB204"/>
      <c r="HC204"/>
      <c r="HD204"/>
      <c r="HE204"/>
      <c r="HF204"/>
      <c r="HG204"/>
      <c r="HH204"/>
      <c r="HI204"/>
      <c r="HJ204"/>
      <c r="HK204"/>
      <c r="HL204"/>
      <c r="HM204"/>
      <c r="HN204"/>
      <c r="HO204"/>
      <c r="HP204"/>
      <c r="HQ204"/>
      <c r="HR204"/>
      <c r="HS204"/>
      <c r="HT204"/>
      <c r="HU204"/>
      <c r="HV204"/>
      <c r="HW204"/>
      <c r="HX204"/>
      <c r="HY204"/>
      <c r="HZ204"/>
      <c r="IA204"/>
      <c r="IB204"/>
      <c r="IC204"/>
      <c r="ID204"/>
      <c r="IE204"/>
      <c r="IF204"/>
      <c r="IG204"/>
      <c r="IH204"/>
      <c r="II204"/>
      <c r="IJ204"/>
      <c r="IK204"/>
      <c r="IL204"/>
      <c r="IM204"/>
      <c r="IN204"/>
      <c r="IO204"/>
      <c r="IP204"/>
      <c r="IQ204"/>
      <c r="IR204"/>
      <c r="IS204"/>
      <c r="IT204"/>
      <c r="IU204"/>
      <c r="IV204"/>
    </row>
    <row r="205" spans="1:256" ht="48" customHeight="1" x14ac:dyDescent="0.15">
      <c r="A205" s="12" t="s">
        <v>269</v>
      </c>
      <c r="B205" s="23" t="str">
        <f>VLOOKUP(A205,Questions!$B$3:$C$256,2,FALSE)</f>
        <v>Are audit logs available for all changes to the network, firewall, IDS, and IPS systems?</v>
      </c>
      <c r="C205" s="251" t="s">
        <v>16</v>
      </c>
      <c r="D205" s="255" t="s">
        <v>3241</v>
      </c>
      <c r="E205" s="185" t="str">
        <f>IF((C205=""),VLOOKUP(A205,Questions!B:G,4,FALSE),IF(C205="Yes",VLOOKUP(A205,Questions!B:G,6,FALSE),IF(C205="No",VLOOKUP(A205,Questions!B:G,5,FALSE),"N/A")))</f>
        <v>Describe your current network systems logging strategy.</v>
      </c>
      <c r="F205" s="189" t="str">
        <f>VLOOKUP(A205,'Analyst Report'!$A$38:$E$287,5,FALSE)</f>
        <v xml:space="preserve"> </v>
      </c>
      <c r="G205"/>
      <c r="H205"/>
      <c r="I205"/>
      <c r="J205"/>
      <c r="K205"/>
      <c r="L205"/>
      <c r="M205"/>
      <c r="N205"/>
      <c r="O205"/>
      <c r="P205"/>
      <c r="Q205"/>
      <c r="R205"/>
      <c r="S205"/>
      <c r="T205"/>
      <c r="U205"/>
      <c r="V205"/>
      <c r="W205"/>
      <c r="X205"/>
      <c r="Y205"/>
      <c r="Z205"/>
      <c r="AA205"/>
      <c r="AB205"/>
      <c r="AC205"/>
      <c r="AD205"/>
      <c r="AE205"/>
      <c r="AF205"/>
      <c r="AG205"/>
      <c r="AH205"/>
      <c r="AI205"/>
      <c r="AJ205"/>
      <c r="AK205"/>
      <c r="AL205"/>
      <c r="AM205"/>
      <c r="AN205"/>
      <c r="AO205"/>
      <c r="AP205"/>
      <c r="AQ205"/>
      <c r="AR205"/>
      <c r="AS205"/>
      <c r="AT205"/>
      <c r="AU205"/>
      <c r="AV205"/>
      <c r="AW205"/>
      <c r="AX205"/>
      <c r="AY205"/>
      <c r="AZ205"/>
      <c r="BA205"/>
      <c r="BB205"/>
      <c r="BC205"/>
      <c r="BD205"/>
      <c r="BE205"/>
      <c r="BF205"/>
      <c r="BG205"/>
      <c r="BH205"/>
      <c r="BI205"/>
      <c r="BJ205"/>
      <c r="BK205"/>
      <c r="BL205"/>
      <c r="BM205"/>
      <c r="BN205"/>
      <c r="BO205"/>
      <c r="BP205"/>
      <c r="BQ205"/>
      <c r="BR205"/>
      <c r="BS205"/>
      <c r="BT205"/>
      <c r="BU205"/>
      <c r="BV205"/>
      <c r="BW205"/>
      <c r="BX205"/>
      <c r="BY205"/>
      <c r="BZ205"/>
      <c r="CA205"/>
      <c r="CB205"/>
      <c r="CC205"/>
      <c r="CD205"/>
      <c r="CE205"/>
      <c r="CF205"/>
      <c r="CG205"/>
      <c r="CH205"/>
      <c r="CI205"/>
      <c r="CJ205"/>
      <c r="CK205"/>
      <c r="CL205"/>
      <c r="CM205"/>
      <c r="CN205"/>
      <c r="CO205"/>
      <c r="CP205"/>
      <c r="CQ205"/>
      <c r="CR205"/>
      <c r="CS205"/>
      <c r="CT205"/>
      <c r="CU205"/>
      <c r="CV205"/>
      <c r="CW205"/>
      <c r="CX205"/>
      <c r="CY205"/>
      <c r="CZ205"/>
      <c r="DA205"/>
      <c r="DB205"/>
      <c r="DC205"/>
      <c r="DD205"/>
      <c r="DE205"/>
      <c r="DF205"/>
      <c r="DG205"/>
      <c r="DH205"/>
      <c r="DI205"/>
      <c r="DJ205"/>
      <c r="DK205"/>
      <c r="DL205"/>
      <c r="DM205"/>
      <c r="DN205"/>
      <c r="DO205"/>
      <c r="DP205"/>
      <c r="DQ205"/>
      <c r="DR205"/>
      <c r="DS205"/>
      <c r="DT205"/>
      <c r="DU205"/>
      <c r="DV205"/>
      <c r="DW205"/>
      <c r="DX205"/>
      <c r="DY205"/>
      <c r="DZ205"/>
      <c r="EA205"/>
      <c r="EB205"/>
      <c r="EC205"/>
      <c r="ED205"/>
      <c r="EE205"/>
      <c r="EF205"/>
      <c r="EG205"/>
      <c r="EH205"/>
      <c r="EI205"/>
      <c r="EJ205"/>
      <c r="EK205"/>
      <c r="EL205"/>
      <c r="EM205"/>
      <c r="EN205"/>
      <c r="EO205"/>
      <c r="EP205"/>
      <c r="EQ205"/>
      <c r="ER205"/>
      <c r="ES205"/>
      <c r="ET205"/>
      <c r="EU205"/>
      <c r="EV205"/>
      <c r="EW205"/>
      <c r="EX205"/>
      <c r="EY205"/>
      <c r="EZ205"/>
      <c r="FA205"/>
      <c r="FB205"/>
      <c r="FC205"/>
      <c r="FD205"/>
      <c r="FE205"/>
      <c r="FF205"/>
      <c r="FG205"/>
      <c r="FH205"/>
      <c r="FI205"/>
      <c r="FJ205"/>
      <c r="FK205"/>
      <c r="FL205"/>
      <c r="FM205"/>
      <c r="FN205"/>
      <c r="FO205"/>
      <c r="FP205"/>
      <c r="FQ205"/>
      <c r="FR205"/>
      <c r="FS205"/>
      <c r="FT205"/>
      <c r="FU205"/>
      <c r="FV205"/>
      <c r="FW205"/>
      <c r="FX205"/>
      <c r="FY205"/>
      <c r="FZ205"/>
      <c r="GA205"/>
      <c r="GB205"/>
      <c r="GC205"/>
      <c r="GD205"/>
      <c r="GE205"/>
      <c r="GF205"/>
      <c r="GG205"/>
      <c r="GH205"/>
      <c r="GI205"/>
      <c r="GJ205"/>
      <c r="GK205"/>
      <c r="GL205"/>
      <c r="GM205"/>
      <c r="GN205"/>
      <c r="GO205"/>
      <c r="GP205"/>
      <c r="GQ205"/>
      <c r="GR205"/>
      <c r="GS205"/>
      <c r="GT205"/>
      <c r="GU205"/>
      <c r="GV205"/>
      <c r="GW205"/>
      <c r="GX205"/>
      <c r="GY205"/>
      <c r="GZ205"/>
      <c r="HA205"/>
      <c r="HB205"/>
      <c r="HC205"/>
      <c r="HD205"/>
      <c r="HE205"/>
      <c r="HF205"/>
      <c r="HG205"/>
      <c r="HH205"/>
      <c r="HI205"/>
      <c r="HJ205"/>
      <c r="HK205"/>
      <c r="HL205"/>
      <c r="HM205"/>
      <c r="HN205"/>
      <c r="HO205"/>
      <c r="HP205"/>
      <c r="HQ205"/>
      <c r="HR205"/>
      <c r="HS205"/>
      <c r="HT205"/>
      <c r="HU205"/>
      <c r="HV205"/>
      <c r="HW205"/>
      <c r="HX205"/>
      <c r="HY205"/>
      <c r="HZ205"/>
      <c r="IA205"/>
      <c r="IB205"/>
      <c r="IC205"/>
      <c r="ID205"/>
      <c r="IE205"/>
      <c r="IF205"/>
      <c r="IG205"/>
      <c r="IH205"/>
      <c r="II205"/>
      <c r="IJ205"/>
      <c r="IK205"/>
      <c r="IL205"/>
      <c r="IM205"/>
      <c r="IN205"/>
      <c r="IO205"/>
      <c r="IP205"/>
      <c r="IQ205"/>
      <c r="IR205"/>
      <c r="IS205"/>
      <c r="IT205"/>
      <c r="IU205"/>
      <c r="IV205"/>
    </row>
    <row r="206" spans="1:256" ht="36" customHeight="1" x14ac:dyDescent="0.2">
      <c r="A206" s="288" t="s">
        <v>1770</v>
      </c>
      <c r="B206" s="288"/>
      <c r="C206" s="20" t="s">
        <v>13</v>
      </c>
      <c r="D206" s="20" t="s">
        <v>14</v>
      </c>
      <c r="E206" s="184" t="s">
        <v>15</v>
      </c>
      <c r="F206" s="188" t="s">
        <v>3107</v>
      </c>
      <c r="G206"/>
      <c r="H206"/>
      <c r="I206"/>
      <c r="J206"/>
      <c r="K206"/>
      <c r="L206"/>
      <c r="M206"/>
      <c r="N206"/>
      <c r="O206"/>
      <c r="P206"/>
      <c r="Q206"/>
      <c r="R206"/>
      <c r="S206"/>
      <c r="T206"/>
      <c r="U206"/>
      <c r="V206"/>
      <c r="W206"/>
      <c r="X206"/>
      <c r="Y206"/>
      <c r="Z206"/>
      <c r="AA206"/>
      <c r="AB206"/>
      <c r="AC206"/>
      <c r="AD206"/>
      <c r="AE206"/>
      <c r="AF206"/>
      <c r="AG206"/>
      <c r="AH206"/>
      <c r="AI206"/>
      <c r="AJ206"/>
      <c r="AK206"/>
      <c r="AL206"/>
      <c r="AM206"/>
      <c r="AN206"/>
      <c r="AO206"/>
      <c r="AP206"/>
      <c r="AQ206"/>
      <c r="AR206"/>
      <c r="AS206"/>
      <c r="AT206"/>
      <c r="AU206"/>
      <c r="AV206"/>
      <c r="AW206"/>
      <c r="AX206"/>
      <c r="AY206"/>
      <c r="AZ206"/>
      <c r="BA206"/>
      <c r="BB206"/>
      <c r="BC206"/>
      <c r="BD206"/>
      <c r="BE206"/>
      <c r="BF206"/>
      <c r="BG206"/>
      <c r="BH206"/>
      <c r="BI206"/>
      <c r="BJ206"/>
      <c r="BK206"/>
      <c r="BL206"/>
      <c r="BM206"/>
      <c r="BN206"/>
      <c r="BO206"/>
      <c r="BP206"/>
      <c r="BQ206"/>
      <c r="BR206"/>
      <c r="BS206"/>
      <c r="BT206"/>
      <c r="BU206"/>
      <c r="BV206"/>
      <c r="BW206"/>
      <c r="BX206"/>
      <c r="BY206"/>
      <c r="BZ206"/>
      <c r="CA206"/>
      <c r="CB206"/>
      <c r="CC206"/>
      <c r="CD206"/>
      <c r="CE206"/>
      <c r="CF206"/>
      <c r="CG206"/>
      <c r="CH206"/>
      <c r="CI206"/>
      <c r="CJ206"/>
      <c r="CK206"/>
      <c r="CL206"/>
      <c r="CM206"/>
      <c r="CN206"/>
      <c r="CO206"/>
      <c r="CP206"/>
      <c r="CQ206"/>
      <c r="CR206"/>
      <c r="CS206"/>
      <c r="CT206"/>
      <c r="CU206"/>
      <c r="CV206"/>
      <c r="CW206"/>
      <c r="CX206"/>
      <c r="CY206"/>
      <c r="CZ206"/>
      <c r="DA206"/>
      <c r="DB206"/>
      <c r="DC206"/>
      <c r="DD206"/>
      <c r="DE206"/>
      <c r="DF206"/>
      <c r="DG206"/>
      <c r="DH206"/>
      <c r="DI206"/>
      <c r="DJ206"/>
      <c r="DK206"/>
      <c r="DL206"/>
      <c r="DM206"/>
      <c r="DN206"/>
      <c r="DO206"/>
      <c r="DP206"/>
      <c r="DQ206"/>
      <c r="DR206"/>
      <c r="DS206"/>
      <c r="DT206"/>
      <c r="DU206"/>
      <c r="DV206"/>
      <c r="DW206"/>
      <c r="DX206"/>
      <c r="DY206"/>
      <c r="DZ206"/>
      <c r="EA206"/>
      <c r="EB206"/>
      <c r="EC206"/>
      <c r="ED206"/>
      <c r="EE206"/>
      <c r="EF206"/>
      <c r="EG206"/>
      <c r="EH206"/>
      <c r="EI206"/>
      <c r="EJ206"/>
      <c r="EK206"/>
      <c r="EL206"/>
      <c r="EM206"/>
      <c r="EN206"/>
      <c r="EO206"/>
      <c r="EP206"/>
      <c r="EQ206"/>
      <c r="ER206"/>
      <c r="ES206"/>
      <c r="ET206"/>
      <c r="EU206"/>
      <c r="EV206"/>
      <c r="EW206"/>
      <c r="EX206"/>
      <c r="EY206"/>
      <c r="EZ206"/>
      <c r="FA206"/>
      <c r="FB206"/>
      <c r="FC206"/>
      <c r="FD206"/>
      <c r="FE206"/>
      <c r="FF206"/>
      <c r="FG206"/>
      <c r="FH206"/>
      <c r="FI206"/>
      <c r="FJ206"/>
      <c r="FK206"/>
      <c r="FL206"/>
      <c r="FM206"/>
      <c r="FN206"/>
      <c r="FO206"/>
      <c r="FP206"/>
      <c r="FQ206"/>
      <c r="FR206"/>
      <c r="FS206"/>
      <c r="FT206"/>
      <c r="FU206"/>
      <c r="FV206"/>
      <c r="FW206"/>
      <c r="FX206"/>
      <c r="FY206"/>
      <c r="FZ206"/>
      <c r="GA206"/>
      <c r="GB206"/>
      <c r="GC206"/>
      <c r="GD206"/>
      <c r="GE206"/>
      <c r="GF206"/>
      <c r="GG206"/>
      <c r="GH206"/>
      <c r="GI206"/>
      <c r="GJ206"/>
      <c r="GK206"/>
      <c r="GL206"/>
      <c r="GM206"/>
      <c r="GN206"/>
      <c r="GO206"/>
      <c r="GP206"/>
      <c r="GQ206"/>
      <c r="GR206"/>
      <c r="GS206"/>
      <c r="GT206"/>
      <c r="GU206"/>
      <c r="GV206"/>
      <c r="GW206"/>
      <c r="GX206"/>
      <c r="GY206"/>
      <c r="GZ206"/>
      <c r="HA206"/>
      <c r="HB206"/>
      <c r="HC206"/>
      <c r="HD206"/>
      <c r="HE206"/>
      <c r="HF206"/>
      <c r="HG206"/>
      <c r="HH206"/>
      <c r="HI206"/>
      <c r="HJ206"/>
      <c r="HK206"/>
      <c r="HL206"/>
      <c r="HM206"/>
      <c r="HN206"/>
      <c r="HO206"/>
      <c r="HP206"/>
      <c r="HQ206"/>
      <c r="HR206"/>
      <c r="HS206"/>
      <c r="HT206"/>
      <c r="HU206"/>
      <c r="HV206"/>
      <c r="HW206"/>
      <c r="HX206"/>
      <c r="HY206"/>
      <c r="HZ206"/>
      <c r="IA206"/>
      <c r="IB206"/>
      <c r="IC206"/>
      <c r="ID206"/>
      <c r="IE206"/>
      <c r="IF206"/>
      <c r="IG206"/>
      <c r="IH206"/>
      <c r="II206"/>
      <c r="IJ206"/>
      <c r="IK206"/>
      <c r="IL206"/>
      <c r="IM206"/>
      <c r="IN206"/>
      <c r="IO206"/>
      <c r="IP206"/>
      <c r="IQ206"/>
      <c r="IR206"/>
      <c r="IS206"/>
      <c r="IT206"/>
      <c r="IU206"/>
      <c r="IV206"/>
    </row>
    <row r="207" spans="1:256" ht="210" x14ac:dyDescent="0.15">
      <c r="A207" s="12" t="s">
        <v>270</v>
      </c>
      <c r="B207" s="23" t="str">
        <f>VLOOKUP(A207,Questions!$B$3:$C$256,2,FALSE)</f>
        <v>Can you share the organization chart, mission statement, and policies for your information security unit?</v>
      </c>
      <c r="C207" s="251" t="s">
        <v>16</v>
      </c>
      <c r="D207" s="253" t="s">
        <v>3242</v>
      </c>
      <c r="E207" s="185" t="str">
        <f>IF((C207=""),VLOOKUP(A207,Questions!B:G,4,FALSE),IF(C207="Yes",VLOOKUP(A207,Questions!B:G,6,FALSE),IF(C207="No",VLOOKUP(A207,Questions!B:G,5,FALSE),"N/A")))</f>
        <v>Provide a links to these documents in Additional Information or attach them with your submission.</v>
      </c>
      <c r="F207" s="189" t="str">
        <f>VLOOKUP(A207,'Analyst Report'!$A$38:$E$287,5,FALSE)</f>
        <v xml:space="preserve"> </v>
      </c>
      <c r="G207"/>
      <c r="H207"/>
      <c r="I207"/>
      <c r="J207"/>
      <c r="K207"/>
      <c r="L207"/>
      <c r="M207"/>
      <c r="N207"/>
      <c r="O207"/>
      <c r="P207"/>
      <c r="Q207"/>
      <c r="R207"/>
      <c r="S207"/>
      <c r="T207"/>
      <c r="U207"/>
      <c r="V207"/>
      <c r="W207"/>
      <c r="X207"/>
      <c r="Y207"/>
      <c r="Z207"/>
      <c r="AA207"/>
      <c r="AB207"/>
      <c r="AC207"/>
      <c r="AD207"/>
      <c r="AE207"/>
      <c r="AF207"/>
      <c r="AG207"/>
      <c r="AH207"/>
      <c r="AI207"/>
      <c r="AJ207"/>
      <c r="AK207"/>
      <c r="AL207"/>
      <c r="AM207"/>
      <c r="AN207"/>
      <c r="AO207"/>
      <c r="AP207"/>
      <c r="AQ207"/>
      <c r="AR207"/>
      <c r="AS207"/>
      <c r="AT207"/>
      <c r="AU207"/>
      <c r="AV207"/>
      <c r="AW207"/>
      <c r="AX207"/>
      <c r="AY207"/>
      <c r="AZ207"/>
      <c r="BA207"/>
      <c r="BB207"/>
      <c r="BC207"/>
      <c r="BD207"/>
      <c r="BE207"/>
      <c r="BF207"/>
      <c r="BG207"/>
      <c r="BH207"/>
      <c r="BI207"/>
      <c r="BJ207"/>
      <c r="BK207"/>
      <c r="BL207"/>
      <c r="BM207"/>
      <c r="BN207"/>
      <c r="BO207"/>
      <c r="BP207"/>
      <c r="BQ207"/>
      <c r="BR207"/>
      <c r="BS207"/>
      <c r="BT207"/>
      <c r="BU207"/>
      <c r="BV207"/>
      <c r="BW207"/>
      <c r="BX207"/>
      <c r="BY207"/>
      <c r="BZ207"/>
      <c r="CA207"/>
      <c r="CB207"/>
      <c r="CC207"/>
      <c r="CD207"/>
      <c r="CE207"/>
      <c r="CF207"/>
      <c r="CG207"/>
      <c r="CH207"/>
      <c r="CI207"/>
      <c r="CJ207"/>
      <c r="CK207"/>
      <c r="CL207"/>
      <c r="CM207"/>
      <c r="CN207"/>
      <c r="CO207"/>
      <c r="CP207"/>
      <c r="CQ207"/>
      <c r="CR207"/>
      <c r="CS207"/>
      <c r="CT207"/>
      <c r="CU207"/>
      <c r="CV207"/>
      <c r="CW207"/>
      <c r="CX207"/>
      <c r="CY207"/>
      <c r="CZ207"/>
      <c r="DA207"/>
      <c r="DB207"/>
      <c r="DC207"/>
      <c r="DD207"/>
      <c r="DE207"/>
      <c r="DF207"/>
      <c r="DG207"/>
      <c r="DH207"/>
      <c r="DI207"/>
      <c r="DJ207"/>
      <c r="DK207"/>
      <c r="DL207"/>
      <c r="DM207"/>
      <c r="DN207"/>
      <c r="DO207"/>
      <c r="DP207"/>
      <c r="DQ207"/>
      <c r="DR207"/>
      <c r="DS207"/>
      <c r="DT207"/>
      <c r="DU207"/>
      <c r="DV207"/>
      <c r="DW207"/>
      <c r="DX207"/>
      <c r="DY207"/>
      <c r="DZ207"/>
      <c r="EA207"/>
      <c r="EB207"/>
      <c r="EC207"/>
      <c r="ED207"/>
      <c r="EE207"/>
      <c r="EF207"/>
      <c r="EG207"/>
      <c r="EH207"/>
      <c r="EI207"/>
      <c r="EJ207"/>
      <c r="EK207"/>
      <c r="EL207"/>
      <c r="EM207"/>
      <c r="EN207"/>
      <c r="EO207"/>
      <c r="EP207"/>
      <c r="EQ207"/>
      <c r="ER207"/>
      <c r="ES207"/>
      <c r="ET207"/>
      <c r="EU207"/>
      <c r="EV207"/>
      <c r="EW207"/>
      <c r="EX207"/>
      <c r="EY207"/>
      <c r="EZ207"/>
      <c r="FA207"/>
      <c r="FB207"/>
      <c r="FC207"/>
      <c r="FD207"/>
      <c r="FE207"/>
      <c r="FF207"/>
      <c r="FG207"/>
      <c r="FH207"/>
      <c r="FI207"/>
      <c r="FJ207"/>
      <c r="FK207"/>
      <c r="FL207"/>
      <c r="FM207"/>
      <c r="FN207"/>
      <c r="FO207"/>
      <c r="FP207"/>
      <c r="FQ207"/>
      <c r="FR207"/>
      <c r="FS207"/>
      <c r="FT207"/>
      <c r="FU207"/>
      <c r="FV207"/>
      <c r="FW207"/>
      <c r="FX207"/>
      <c r="FY207"/>
      <c r="FZ207"/>
      <c r="GA207"/>
      <c r="GB207"/>
      <c r="GC207"/>
      <c r="GD207"/>
      <c r="GE207"/>
      <c r="GF207"/>
      <c r="GG207"/>
      <c r="GH207"/>
      <c r="GI207"/>
      <c r="GJ207"/>
      <c r="GK207"/>
      <c r="GL207"/>
      <c r="GM207"/>
      <c r="GN207"/>
      <c r="GO207"/>
      <c r="GP207"/>
      <c r="GQ207"/>
      <c r="GR207"/>
      <c r="GS207"/>
      <c r="GT207"/>
      <c r="GU207"/>
      <c r="GV207"/>
      <c r="GW207"/>
      <c r="GX207"/>
      <c r="GY207"/>
      <c r="GZ207"/>
      <c r="HA207"/>
      <c r="HB207"/>
      <c r="HC207"/>
      <c r="HD207"/>
      <c r="HE207"/>
      <c r="HF207"/>
      <c r="HG207"/>
      <c r="HH207"/>
      <c r="HI207"/>
      <c r="HJ207"/>
      <c r="HK207"/>
      <c r="HL207"/>
      <c r="HM207"/>
      <c r="HN207"/>
      <c r="HO207"/>
      <c r="HP207"/>
      <c r="HQ207"/>
      <c r="HR207"/>
      <c r="HS207"/>
      <c r="HT207"/>
      <c r="HU207"/>
      <c r="HV207"/>
      <c r="HW207"/>
      <c r="HX207"/>
      <c r="HY207"/>
      <c r="HZ207"/>
      <c r="IA207"/>
      <c r="IB207"/>
      <c r="IC207"/>
      <c r="ID207"/>
      <c r="IE207"/>
      <c r="IF207"/>
      <c r="IG207"/>
      <c r="IH207"/>
      <c r="II207"/>
      <c r="IJ207"/>
      <c r="IK207"/>
      <c r="IL207"/>
      <c r="IM207"/>
      <c r="IN207"/>
      <c r="IO207"/>
      <c r="IP207"/>
      <c r="IQ207"/>
      <c r="IR207"/>
      <c r="IS207"/>
      <c r="IT207"/>
      <c r="IU207"/>
      <c r="IV207"/>
    </row>
    <row r="208" spans="1:256" ht="409" customHeight="1" x14ac:dyDescent="0.15">
      <c r="A208" s="12" t="s">
        <v>271</v>
      </c>
      <c r="B208" s="23" t="str">
        <f>VLOOKUP(A208,Questions!$B$3:$C$256,2,FALSE)</f>
        <v>Do you have a documented patch management process?</v>
      </c>
      <c r="C208" s="251" t="s">
        <v>16</v>
      </c>
      <c r="D208" s="262" t="s">
        <v>3327</v>
      </c>
      <c r="E208" s="185">
        <f>IF((C208=""),VLOOKUP(A208,Questions!B:G,4,FALSE),IF(C208="Yes",VLOOKUP(A208,Questions!B:G,6,FALSE),IF(C208="No",VLOOKUP(A208,Questions!B:G,5,FALSE),"N/A")))</f>
        <v>0</v>
      </c>
      <c r="F208" s="189" t="str">
        <f>VLOOKUP(A208,'Analyst Report'!$A$38:$E$287,5,FALSE)</f>
        <v xml:space="preserve"> </v>
      </c>
      <c r="G208"/>
      <c r="H208"/>
      <c r="I208"/>
      <c r="J208"/>
      <c r="K208"/>
      <c r="L208"/>
      <c r="M208"/>
      <c r="N208"/>
      <c r="O208"/>
      <c r="P208"/>
      <c r="Q208"/>
      <c r="R208"/>
      <c r="S208"/>
      <c r="T208"/>
      <c r="U208"/>
      <c r="V208"/>
      <c r="W208"/>
      <c r="X208"/>
      <c r="Y208"/>
      <c r="Z208"/>
      <c r="AA208"/>
      <c r="AB208"/>
      <c r="AC208"/>
      <c r="AD208"/>
      <c r="AE208"/>
      <c r="AF208"/>
      <c r="AG208"/>
      <c r="AH208"/>
      <c r="AI208"/>
      <c r="AJ208"/>
      <c r="AK208"/>
      <c r="AL208"/>
      <c r="AM208"/>
      <c r="AN208"/>
      <c r="AO208"/>
      <c r="AP208"/>
      <c r="AQ208"/>
      <c r="AR208"/>
      <c r="AS208"/>
      <c r="AT208"/>
      <c r="AU208"/>
      <c r="AV208"/>
      <c r="AW208"/>
      <c r="AX208"/>
      <c r="AY208"/>
      <c r="AZ208"/>
      <c r="BA208"/>
      <c r="BB208"/>
      <c r="BC208"/>
      <c r="BD208"/>
      <c r="BE208"/>
      <c r="BF208"/>
      <c r="BG208"/>
      <c r="BH208"/>
      <c r="BI208"/>
      <c r="BJ208"/>
      <c r="BK208"/>
      <c r="BL208"/>
      <c r="BM208"/>
      <c r="BN208"/>
      <c r="BO208"/>
      <c r="BP208"/>
      <c r="BQ208"/>
      <c r="BR208"/>
      <c r="BS208"/>
      <c r="BT208"/>
      <c r="BU208"/>
      <c r="BV208"/>
      <c r="BW208"/>
      <c r="BX208"/>
      <c r="BY208"/>
      <c r="BZ208"/>
      <c r="CA208"/>
      <c r="CB208"/>
      <c r="CC208"/>
      <c r="CD208"/>
      <c r="CE208"/>
      <c r="CF208"/>
      <c r="CG208"/>
      <c r="CH208"/>
      <c r="CI208"/>
      <c r="CJ208"/>
      <c r="CK208"/>
      <c r="CL208"/>
      <c r="CM208"/>
      <c r="CN208"/>
      <c r="CO208"/>
      <c r="CP208"/>
      <c r="CQ208"/>
      <c r="CR208"/>
      <c r="CS208"/>
      <c r="CT208"/>
      <c r="CU208"/>
      <c r="CV208"/>
      <c r="CW208"/>
      <c r="CX208"/>
      <c r="CY208"/>
      <c r="CZ208"/>
      <c r="DA208"/>
      <c r="DB208"/>
      <c r="DC208"/>
      <c r="DD208"/>
      <c r="DE208"/>
      <c r="DF208"/>
      <c r="DG208"/>
      <c r="DH208"/>
      <c r="DI208"/>
      <c r="DJ208"/>
      <c r="DK208"/>
      <c r="DL208"/>
      <c r="DM208"/>
      <c r="DN208"/>
      <c r="DO208"/>
      <c r="DP208"/>
      <c r="DQ208"/>
      <c r="DR208"/>
      <c r="DS208"/>
      <c r="DT208"/>
      <c r="DU208"/>
      <c r="DV208"/>
      <c r="DW208"/>
      <c r="DX208"/>
      <c r="DY208"/>
      <c r="DZ208"/>
      <c r="EA208"/>
      <c r="EB208"/>
      <c r="EC208"/>
      <c r="ED208"/>
      <c r="EE208"/>
      <c r="EF208"/>
      <c r="EG208"/>
      <c r="EH208"/>
      <c r="EI208"/>
      <c r="EJ208"/>
      <c r="EK208"/>
      <c r="EL208"/>
      <c r="EM208"/>
      <c r="EN208"/>
      <c r="EO208"/>
      <c r="EP208"/>
      <c r="EQ208"/>
      <c r="ER208"/>
      <c r="ES208"/>
      <c r="ET208"/>
      <c r="EU208"/>
      <c r="EV208"/>
      <c r="EW208"/>
      <c r="EX208"/>
      <c r="EY208"/>
      <c r="EZ208"/>
      <c r="FA208"/>
      <c r="FB208"/>
      <c r="FC208"/>
      <c r="FD208"/>
      <c r="FE208"/>
      <c r="FF208"/>
      <c r="FG208"/>
      <c r="FH208"/>
      <c r="FI208"/>
      <c r="FJ208"/>
      <c r="FK208"/>
      <c r="FL208"/>
      <c r="FM208"/>
      <c r="FN208"/>
      <c r="FO208"/>
      <c r="FP208"/>
      <c r="FQ208"/>
      <c r="FR208"/>
      <c r="FS208"/>
      <c r="FT208"/>
      <c r="FU208"/>
      <c r="FV208"/>
      <c r="FW208"/>
      <c r="FX208"/>
      <c r="FY208"/>
      <c r="FZ208"/>
      <c r="GA208"/>
      <c r="GB208"/>
      <c r="GC208"/>
      <c r="GD208"/>
      <c r="GE208"/>
      <c r="GF208"/>
      <c r="GG208"/>
      <c r="GH208"/>
      <c r="GI208"/>
      <c r="GJ208"/>
      <c r="GK208"/>
      <c r="GL208"/>
      <c r="GM208"/>
      <c r="GN208"/>
      <c r="GO208"/>
      <c r="GP208"/>
      <c r="GQ208"/>
      <c r="GR208"/>
      <c r="GS208"/>
      <c r="GT208"/>
      <c r="GU208"/>
      <c r="GV208"/>
      <c r="GW208"/>
      <c r="GX208"/>
      <c r="GY208"/>
      <c r="GZ208"/>
      <c r="HA208"/>
      <c r="HB208"/>
      <c r="HC208"/>
      <c r="HD208"/>
      <c r="HE208"/>
      <c r="HF208"/>
      <c r="HG208"/>
      <c r="HH208"/>
      <c r="HI208"/>
      <c r="HJ208"/>
      <c r="HK208"/>
      <c r="HL208"/>
      <c r="HM208"/>
      <c r="HN208"/>
      <c r="HO208"/>
      <c r="HP208"/>
      <c r="HQ208"/>
      <c r="HR208"/>
      <c r="HS208"/>
      <c r="HT208"/>
      <c r="HU208"/>
      <c r="HV208"/>
      <c r="HW208"/>
      <c r="HX208"/>
      <c r="HY208"/>
      <c r="HZ208"/>
      <c r="IA208"/>
      <c r="IB208"/>
      <c r="IC208"/>
      <c r="ID208"/>
      <c r="IE208"/>
      <c r="IF208"/>
      <c r="IG208"/>
      <c r="IH208"/>
      <c r="II208"/>
      <c r="IJ208"/>
      <c r="IK208"/>
      <c r="IL208"/>
      <c r="IM208"/>
      <c r="IN208"/>
      <c r="IO208"/>
      <c r="IP208"/>
      <c r="IQ208"/>
      <c r="IR208"/>
      <c r="IS208"/>
      <c r="IT208"/>
      <c r="IU208"/>
      <c r="IV208"/>
    </row>
    <row r="209" spans="1:256" ht="321" customHeight="1" x14ac:dyDescent="0.15">
      <c r="A209" s="12" t="s">
        <v>272</v>
      </c>
      <c r="B209" s="23" t="str">
        <f>VLOOKUP(A209,Questions!$B$3:$C$256,2,FALSE)</f>
        <v>Can you accommodate encryption requirements using open standards?</v>
      </c>
      <c r="C209" s="251" t="s">
        <v>16</v>
      </c>
      <c r="D209" s="255" t="s">
        <v>3243</v>
      </c>
      <c r="E209" s="185">
        <f>IF((C209=""),VLOOKUP(A209,Questions!B:G,4,FALSE),IF(C209="Yes",VLOOKUP(A209,Questions!B:G,6,FALSE),IF(C209="No",VLOOKUP(A209,Questions!B:G,5,FALSE),"N/A")))</f>
        <v>0</v>
      </c>
      <c r="F209" s="189" t="str">
        <f>VLOOKUP(A209,'Analyst Report'!$A$38:$E$287,5,FALSE)</f>
        <v xml:space="preserve"> </v>
      </c>
      <c r="G209"/>
      <c r="H209"/>
      <c r="I209"/>
      <c r="J209"/>
      <c r="K209"/>
      <c r="L209"/>
      <c r="M209"/>
      <c r="N209"/>
      <c r="O209"/>
      <c r="P209"/>
      <c r="Q209"/>
      <c r="R209"/>
      <c r="S209"/>
      <c r="T209"/>
      <c r="U209"/>
      <c r="V209"/>
      <c r="W209"/>
      <c r="X209"/>
      <c r="Y209"/>
      <c r="Z209"/>
      <c r="AA209"/>
      <c r="AB209"/>
      <c r="AC209"/>
      <c r="AD209"/>
      <c r="AE209"/>
      <c r="AF209"/>
      <c r="AG209"/>
      <c r="AH209"/>
      <c r="AI209"/>
      <c r="AJ209"/>
      <c r="AK209"/>
      <c r="AL209"/>
      <c r="AM209"/>
      <c r="AN209"/>
      <c r="AO209"/>
      <c r="AP209"/>
      <c r="AQ209"/>
      <c r="AR209"/>
      <c r="AS209"/>
      <c r="AT209"/>
      <c r="AU209"/>
      <c r="AV209"/>
      <c r="AW209"/>
      <c r="AX209"/>
      <c r="AY209"/>
      <c r="AZ209"/>
      <c r="BA209"/>
      <c r="BB209"/>
      <c r="BC209"/>
      <c r="BD209"/>
      <c r="BE209"/>
      <c r="BF209"/>
      <c r="BG209"/>
      <c r="BH209"/>
      <c r="BI209"/>
      <c r="BJ209"/>
      <c r="BK209"/>
      <c r="BL209"/>
      <c r="BM209"/>
      <c r="BN209"/>
      <c r="BO209"/>
      <c r="BP209"/>
      <c r="BQ209"/>
      <c r="BR209"/>
      <c r="BS209"/>
      <c r="BT209"/>
      <c r="BU209"/>
      <c r="BV209"/>
      <c r="BW209"/>
      <c r="BX209"/>
      <c r="BY209"/>
      <c r="BZ209"/>
      <c r="CA209"/>
      <c r="CB209"/>
      <c r="CC209"/>
      <c r="CD209"/>
      <c r="CE209"/>
      <c r="CF209"/>
      <c r="CG209"/>
      <c r="CH209"/>
      <c r="CI209"/>
      <c r="CJ209"/>
      <c r="CK209"/>
      <c r="CL209"/>
      <c r="CM209"/>
      <c r="CN209"/>
      <c r="CO209"/>
      <c r="CP209"/>
      <c r="CQ209"/>
      <c r="CR209"/>
      <c r="CS209"/>
      <c r="CT209"/>
      <c r="CU209"/>
      <c r="CV209"/>
      <c r="CW209"/>
      <c r="CX209"/>
      <c r="CY209"/>
      <c r="CZ209"/>
      <c r="DA209"/>
      <c r="DB209"/>
      <c r="DC209"/>
      <c r="DD209"/>
      <c r="DE209"/>
      <c r="DF209"/>
      <c r="DG209"/>
      <c r="DH209"/>
      <c r="DI209"/>
      <c r="DJ209"/>
      <c r="DK209"/>
      <c r="DL209"/>
      <c r="DM209"/>
      <c r="DN209"/>
      <c r="DO209"/>
      <c r="DP209"/>
      <c r="DQ209"/>
      <c r="DR209"/>
      <c r="DS209"/>
      <c r="DT209"/>
      <c r="DU209"/>
      <c r="DV209"/>
      <c r="DW209"/>
      <c r="DX209"/>
      <c r="DY209"/>
      <c r="DZ209"/>
      <c r="EA209"/>
      <c r="EB209"/>
      <c r="EC209"/>
      <c r="ED209"/>
      <c r="EE209"/>
      <c r="EF209"/>
      <c r="EG209"/>
      <c r="EH209"/>
      <c r="EI209"/>
      <c r="EJ209"/>
      <c r="EK209"/>
      <c r="EL209"/>
      <c r="EM209"/>
      <c r="EN209"/>
      <c r="EO209"/>
      <c r="EP209"/>
      <c r="EQ209"/>
      <c r="ER209"/>
      <c r="ES209"/>
      <c r="ET209"/>
      <c r="EU209"/>
      <c r="EV209"/>
      <c r="EW209"/>
      <c r="EX209"/>
      <c r="EY209"/>
      <c r="EZ209"/>
      <c r="FA209"/>
      <c r="FB209"/>
      <c r="FC209"/>
      <c r="FD209"/>
      <c r="FE209"/>
      <c r="FF209"/>
      <c r="FG209"/>
      <c r="FH209"/>
      <c r="FI209"/>
      <c r="FJ209"/>
      <c r="FK209"/>
      <c r="FL209"/>
      <c r="FM209"/>
      <c r="FN209"/>
      <c r="FO209"/>
      <c r="FP209"/>
      <c r="FQ209"/>
      <c r="FR209"/>
      <c r="FS209"/>
      <c r="FT209"/>
      <c r="FU209"/>
      <c r="FV209"/>
      <c r="FW209"/>
      <c r="FX209"/>
      <c r="FY209"/>
      <c r="FZ209"/>
      <c r="GA209"/>
      <c r="GB209"/>
      <c r="GC209"/>
      <c r="GD209"/>
      <c r="GE209"/>
      <c r="GF209"/>
      <c r="GG209"/>
      <c r="GH209"/>
      <c r="GI209"/>
      <c r="GJ209"/>
      <c r="GK209"/>
      <c r="GL209"/>
      <c r="GM209"/>
      <c r="GN209"/>
      <c r="GO209"/>
      <c r="GP209"/>
      <c r="GQ209"/>
      <c r="GR209"/>
      <c r="GS209"/>
      <c r="GT209"/>
      <c r="GU209"/>
      <c r="GV209"/>
      <c r="GW209"/>
      <c r="GX209"/>
      <c r="GY209"/>
      <c r="GZ209"/>
      <c r="HA209"/>
      <c r="HB209"/>
      <c r="HC209"/>
      <c r="HD209"/>
      <c r="HE209"/>
      <c r="HF209"/>
      <c r="HG209"/>
      <c r="HH209"/>
      <c r="HI209"/>
      <c r="HJ209"/>
      <c r="HK209"/>
      <c r="HL209"/>
      <c r="HM209"/>
      <c r="HN209"/>
      <c r="HO209"/>
      <c r="HP209"/>
      <c r="HQ209"/>
      <c r="HR209"/>
      <c r="HS209"/>
      <c r="HT209"/>
      <c r="HU209"/>
      <c r="HV209"/>
      <c r="HW209"/>
      <c r="HX209"/>
      <c r="HY209"/>
      <c r="HZ209"/>
      <c r="IA209"/>
      <c r="IB209"/>
      <c r="IC209"/>
      <c r="ID209"/>
      <c r="IE209"/>
      <c r="IF209"/>
      <c r="IG209"/>
      <c r="IH209"/>
      <c r="II209"/>
      <c r="IJ209"/>
      <c r="IK209"/>
      <c r="IL209"/>
      <c r="IM209"/>
      <c r="IN209"/>
      <c r="IO209"/>
      <c r="IP209"/>
      <c r="IQ209"/>
      <c r="IR209"/>
      <c r="IS209"/>
      <c r="IT209"/>
      <c r="IU209"/>
      <c r="IV209"/>
    </row>
    <row r="210" spans="1:256" ht="75" x14ac:dyDescent="0.15">
      <c r="A210" s="12" t="s">
        <v>273</v>
      </c>
      <c r="B210" s="23" t="str">
        <f>VLOOKUP(A210,Questions!$B$3:$C$256,2,FALSE)</f>
        <v>Are information security principles designed into the product lifecycle?</v>
      </c>
      <c r="C210" s="251" t="s">
        <v>16</v>
      </c>
      <c r="D210" s="256" t="s">
        <v>3244</v>
      </c>
      <c r="E210" s="185" t="str">
        <f>IF((C210=""),VLOOKUP(A210,Questions!B:G,4,FALSE),IF(C210="Yes",VLOOKUP(A210,Questions!B:G,6,FALSE),IF(C210="No",VLOOKUP(A210,Questions!B:G,5,FALSE),"N/A")))</f>
        <v>Summarize the information security principles designed into the product lifecycle.</v>
      </c>
      <c r="F210" s="189" t="str">
        <f>VLOOKUP(A210,'Analyst Report'!$A$38:$E$287,5,FALSE)</f>
        <v xml:space="preserve"> </v>
      </c>
      <c r="G210"/>
      <c r="H210"/>
      <c r="I210"/>
      <c r="J210"/>
      <c r="K210"/>
      <c r="L210"/>
      <c r="M210"/>
      <c r="N210"/>
      <c r="O210"/>
      <c r="P210"/>
      <c r="Q210"/>
      <c r="R210"/>
      <c r="S210"/>
      <c r="T210"/>
      <c r="U210"/>
      <c r="V210"/>
      <c r="W210"/>
      <c r="X210"/>
      <c r="Y210"/>
      <c r="Z210"/>
      <c r="AA210"/>
      <c r="AB210"/>
      <c r="AC210"/>
      <c r="AD210"/>
      <c r="AE210"/>
      <c r="AF210"/>
      <c r="AG210"/>
      <c r="AH210"/>
      <c r="AI210"/>
      <c r="AJ210"/>
      <c r="AK210"/>
      <c r="AL210"/>
      <c r="AM210"/>
      <c r="AN210"/>
      <c r="AO210"/>
      <c r="AP210"/>
      <c r="AQ210"/>
      <c r="AR210"/>
      <c r="AS210"/>
      <c r="AT210"/>
      <c r="AU210"/>
      <c r="AV210"/>
      <c r="AW210"/>
      <c r="AX210"/>
      <c r="AY210"/>
      <c r="AZ210"/>
      <c r="BA210"/>
      <c r="BB210"/>
      <c r="BC210"/>
      <c r="BD210"/>
      <c r="BE210"/>
      <c r="BF210"/>
      <c r="BG210"/>
      <c r="BH210"/>
      <c r="BI210"/>
      <c r="BJ210"/>
      <c r="BK210"/>
      <c r="BL210"/>
      <c r="BM210"/>
      <c r="BN210"/>
      <c r="BO210"/>
      <c r="BP210"/>
      <c r="BQ210"/>
      <c r="BR210"/>
      <c r="BS210"/>
      <c r="BT210"/>
      <c r="BU210"/>
      <c r="BV210"/>
      <c r="BW210"/>
      <c r="BX210"/>
      <c r="BY210"/>
      <c r="BZ210"/>
      <c r="CA210"/>
      <c r="CB210"/>
      <c r="CC210"/>
      <c r="CD210"/>
      <c r="CE210"/>
      <c r="CF210"/>
      <c r="CG210"/>
      <c r="CH210"/>
      <c r="CI210"/>
      <c r="CJ210"/>
      <c r="CK210"/>
      <c r="CL210"/>
      <c r="CM210"/>
      <c r="CN210"/>
      <c r="CO210"/>
      <c r="CP210"/>
      <c r="CQ210"/>
      <c r="CR210"/>
      <c r="CS210"/>
      <c r="CT210"/>
      <c r="CU210"/>
      <c r="CV210"/>
      <c r="CW210"/>
      <c r="CX210"/>
      <c r="CY210"/>
      <c r="CZ210"/>
      <c r="DA210"/>
      <c r="DB210"/>
      <c r="DC210"/>
      <c r="DD210"/>
      <c r="DE210"/>
      <c r="DF210"/>
      <c r="DG210"/>
      <c r="DH210"/>
      <c r="DI210"/>
      <c r="DJ210"/>
      <c r="DK210"/>
      <c r="DL210"/>
      <c r="DM210"/>
      <c r="DN210"/>
      <c r="DO210"/>
      <c r="DP210"/>
      <c r="DQ210"/>
      <c r="DR210"/>
      <c r="DS210"/>
      <c r="DT210"/>
      <c r="DU210"/>
      <c r="DV210"/>
      <c r="DW210"/>
      <c r="DX210"/>
      <c r="DY210"/>
      <c r="DZ210"/>
      <c r="EA210"/>
      <c r="EB210"/>
      <c r="EC210"/>
      <c r="ED210"/>
      <c r="EE210"/>
      <c r="EF210"/>
      <c r="EG210"/>
      <c r="EH210"/>
      <c r="EI210"/>
      <c r="EJ210"/>
      <c r="EK210"/>
      <c r="EL210"/>
      <c r="EM210"/>
      <c r="EN210"/>
      <c r="EO210"/>
      <c r="EP210"/>
      <c r="EQ210"/>
      <c r="ER210"/>
      <c r="ES210"/>
      <c r="ET210"/>
      <c r="EU210"/>
      <c r="EV210"/>
      <c r="EW210"/>
      <c r="EX210"/>
      <c r="EY210"/>
      <c r="EZ210"/>
      <c r="FA210"/>
      <c r="FB210"/>
      <c r="FC210"/>
      <c r="FD210"/>
      <c r="FE210"/>
      <c r="FF210"/>
      <c r="FG210"/>
      <c r="FH210"/>
      <c r="FI210"/>
      <c r="FJ210"/>
      <c r="FK210"/>
      <c r="FL210"/>
      <c r="FM210"/>
      <c r="FN210"/>
      <c r="FO210"/>
      <c r="FP210"/>
      <c r="FQ210"/>
      <c r="FR210"/>
      <c r="FS210"/>
      <c r="FT210"/>
      <c r="FU210"/>
      <c r="FV210"/>
      <c r="FW210"/>
      <c r="FX210"/>
      <c r="FY210"/>
      <c r="FZ210"/>
      <c r="GA210"/>
      <c r="GB210"/>
      <c r="GC210"/>
      <c r="GD210"/>
      <c r="GE210"/>
      <c r="GF210"/>
      <c r="GG210"/>
      <c r="GH210"/>
      <c r="GI210"/>
      <c r="GJ210"/>
      <c r="GK210"/>
      <c r="GL210"/>
      <c r="GM210"/>
      <c r="GN210"/>
      <c r="GO210"/>
      <c r="GP210"/>
      <c r="GQ210"/>
      <c r="GR210"/>
      <c r="GS210"/>
      <c r="GT210"/>
      <c r="GU210"/>
      <c r="GV210"/>
      <c r="GW210"/>
      <c r="GX210"/>
      <c r="GY210"/>
      <c r="GZ210"/>
      <c r="HA210"/>
      <c r="HB210"/>
      <c r="HC210"/>
      <c r="HD210"/>
      <c r="HE210"/>
      <c r="HF210"/>
      <c r="HG210"/>
      <c r="HH210"/>
      <c r="HI210"/>
      <c r="HJ210"/>
      <c r="HK210"/>
      <c r="HL210"/>
      <c r="HM210"/>
      <c r="HN210"/>
      <c r="HO210"/>
      <c r="HP210"/>
      <c r="HQ210"/>
      <c r="HR210"/>
      <c r="HS210"/>
      <c r="HT210"/>
      <c r="HU210"/>
      <c r="HV210"/>
      <c r="HW210"/>
      <c r="HX210"/>
      <c r="HY210"/>
      <c r="HZ210"/>
      <c r="IA210"/>
      <c r="IB210"/>
      <c r="IC210"/>
      <c r="ID210"/>
      <c r="IE210"/>
      <c r="IF210"/>
      <c r="IG210"/>
      <c r="IH210"/>
      <c r="II210"/>
      <c r="IJ210"/>
      <c r="IK210"/>
      <c r="IL210"/>
      <c r="IM210"/>
      <c r="IN210"/>
      <c r="IO210"/>
      <c r="IP210"/>
      <c r="IQ210"/>
      <c r="IR210"/>
      <c r="IS210"/>
      <c r="IT210"/>
      <c r="IU210"/>
      <c r="IV210"/>
    </row>
    <row r="211" spans="1:256" ht="60" x14ac:dyDescent="0.15">
      <c r="A211" s="12" t="s">
        <v>274</v>
      </c>
      <c r="B211" s="23" t="str">
        <f>VLOOKUP(A211,Questions!$B$3:$C$256,2,FALSE)</f>
        <v>Do you have a documented systems development life cycle (SDLC)?</v>
      </c>
      <c r="C211" s="251" t="s">
        <v>16</v>
      </c>
      <c r="D211" s="255" t="s">
        <v>3245</v>
      </c>
      <c r="E211" s="185" t="str">
        <f>IF((C211=""),VLOOKUP(A211,Questions!B:G,4,FALSE),IF(C211="Yes",VLOOKUP(A211,Questions!B:G,6,FALSE),IF(C211="No",VLOOKUP(A211,Questions!B:G,5,FALSE),"N/A")))</f>
        <v>Briefly summarize your SDLC or provide a link or attacjhment.</v>
      </c>
      <c r="F211" s="189" t="str">
        <f>VLOOKUP(A211,'Analyst Report'!$A$38:$E$287,5,FALSE)</f>
        <v xml:space="preserve"> </v>
      </c>
      <c r="G211"/>
      <c r="H211"/>
      <c r="I211"/>
      <c r="J211"/>
      <c r="K211"/>
      <c r="L211"/>
      <c r="M211"/>
      <c r="N211"/>
      <c r="O211"/>
      <c r="P211"/>
      <c r="Q211"/>
      <c r="R211"/>
      <c r="S211"/>
      <c r="T211"/>
      <c r="U211"/>
      <c r="V211"/>
      <c r="W211"/>
      <c r="X211"/>
      <c r="Y211"/>
      <c r="Z211"/>
      <c r="AA211"/>
      <c r="AB211"/>
      <c r="AC211"/>
      <c r="AD211"/>
      <c r="AE211"/>
      <c r="AF211"/>
      <c r="AG211"/>
      <c r="AH211"/>
      <c r="AI211"/>
      <c r="AJ211"/>
      <c r="AK211"/>
      <c r="AL211"/>
      <c r="AM211"/>
      <c r="AN211"/>
      <c r="AO211"/>
      <c r="AP211"/>
      <c r="AQ211"/>
      <c r="AR211"/>
      <c r="AS211"/>
      <c r="AT211"/>
      <c r="AU211"/>
      <c r="AV211"/>
      <c r="AW211"/>
      <c r="AX211"/>
      <c r="AY211"/>
      <c r="AZ211"/>
      <c r="BA211"/>
      <c r="BB211"/>
      <c r="BC211"/>
      <c r="BD211"/>
      <c r="BE211"/>
      <c r="BF211"/>
      <c r="BG211"/>
      <c r="BH211"/>
      <c r="BI211"/>
      <c r="BJ211"/>
      <c r="BK211"/>
      <c r="BL211"/>
      <c r="BM211"/>
      <c r="BN211"/>
      <c r="BO211"/>
      <c r="BP211"/>
      <c r="BQ211"/>
      <c r="BR211"/>
      <c r="BS211"/>
      <c r="BT211"/>
      <c r="BU211"/>
      <c r="BV211"/>
      <c r="BW211"/>
      <c r="BX211"/>
      <c r="BY211"/>
      <c r="BZ211"/>
      <c r="CA211"/>
      <c r="CB211"/>
      <c r="CC211"/>
      <c r="CD211"/>
      <c r="CE211"/>
      <c r="CF211"/>
      <c r="CG211"/>
      <c r="CH211"/>
      <c r="CI211"/>
      <c r="CJ211"/>
      <c r="CK211"/>
      <c r="CL211"/>
      <c r="CM211"/>
      <c r="CN211"/>
      <c r="CO211"/>
      <c r="CP211"/>
      <c r="CQ211"/>
      <c r="CR211"/>
      <c r="CS211"/>
      <c r="CT211"/>
      <c r="CU211"/>
      <c r="CV211"/>
      <c r="CW211"/>
      <c r="CX211"/>
      <c r="CY211"/>
      <c r="CZ211"/>
      <c r="DA211"/>
      <c r="DB211"/>
      <c r="DC211"/>
      <c r="DD211"/>
      <c r="DE211"/>
      <c r="DF211"/>
      <c r="DG211"/>
      <c r="DH211"/>
      <c r="DI211"/>
      <c r="DJ211"/>
      <c r="DK211"/>
      <c r="DL211"/>
      <c r="DM211"/>
      <c r="DN211"/>
      <c r="DO211"/>
      <c r="DP211"/>
      <c r="DQ211"/>
      <c r="DR211"/>
      <c r="DS211"/>
      <c r="DT211"/>
      <c r="DU211"/>
      <c r="DV211"/>
      <c r="DW211"/>
      <c r="DX211"/>
      <c r="DY211"/>
      <c r="DZ211"/>
      <c r="EA211"/>
      <c r="EB211"/>
      <c r="EC211"/>
      <c r="ED211"/>
      <c r="EE211"/>
      <c r="EF211"/>
      <c r="EG211"/>
      <c r="EH211"/>
      <c r="EI211"/>
      <c r="EJ211"/>
      <c r="EK211"/>
      <c r="EL211"/>
      <c r="EM211"/>
      <c r="EN211"/>
      <c r="EO211"/>
      <c r="EP211"/>
      <c r="EQ211"/>
      <c r="ER211"/>
      <c r="ES211"/>
      <c r="ET211"/>
      <c r="EU211"/>
      <c r="EV211"/>
      <c r="EW211"/>
      <c r="EX211"/>
      <c r="EY211"/>
      <c r="EZ211"/>
      <c r="FA211"/>
      <c r="FB211"/>
      <c r="FC211"/>
      <c r="FD211"/>
      <c r="FE211"/>
      <c r="FF211"/>
      <c r="FG211"/>
      <c r="FH211"/>
      <c r="FI211"/>
      <c r="FJ211"/>
      <c r="FK211"/>
      <c r="FL211"/>
      <c r="FM211"/>
      <c r="FN211"/>
      <c r="FO211"/>
      <c r="FP211"/>
      <c r="FQ211"/>
      <c r="FR211"/>
      <c r="FS211"/>
      <c r="FT211"/>
      <c r="FU211"/>
      <c r="FV211"/>
      <c r="FW211"/>
      <c r="FX211"/>
      <c r="FY211"/>
      <c r="FZ211"/>
      <c r="GA211"/>
      <c r="GB211"/>
      <c r="GC211"/>
      <c r="GD211"/>
      <c r="GE211"/>
      <c r="GF211"/>
      <c r="GG211"/>
      <c r="GH211"/>
      <c r="GI211"/>
      <c r="GJ211"/>
      <c r="GK211"/>
      <c r="GL211"/>
      <c r="GM211"/>
      <c r="GN211"/>
      <c r="GO211"/>
      <c r="GP211"/>
      <c r="GQ211"/>
      <c r="GR211"/>
      <c r="GS211"/>
      <c r="GT211"/>
      <c r="GU211"/>
      <c r="GV211"/>
      <c r="GW211"/>
      <c r="GX211"/>
      <c r="GY211"/>
      <c r="GZ211"/>
      <c r="HA211"/>
      <c r="HB211"/>
      <c r="HC211"/>
      <c r="HD211"/>
      <c r="HE211"/>
      <c r="HF211"/>
      <c r="HG211"/>
      <c r="HH211"/>
      <c r="HI211"/>
      <c r="HJ211"/>
      <c r="HK211"/>
      <c r="HL211"/>
      <c r="HM211"/>
      <c r="HN211"/>
      <c r="HO211"/>
      <c r="HP211"/>
      <c r="HQ211"/>
      <c r="HR211"/>
      <c r="HS211"/>
      <c r="HT211"/>
      <c r="HU211"/>
      <c r="HV211"/>
      <c r="HW211"/>
      <c r="HX211"/>
      <c r="HY211"/>
      <c r="HZ211"/>
      <c r="IA211"/>
      <c r="IB211"/>
      <c r="IC211"/>
      <c r="ID211"/>
      <c r="IE211"/>
      <c r="IF211"/>
      <c r="IG211"/>
      <c r="IH211"/>
      <c r="II211"/>
      <c r="IJ211"/>
      <c r="IK211"/>
      <c r="IL211"/>
      <c r="IM211"/>
      <c r="IN211"/>
      <c r="IO211"/>
      <c r="IP211"/>
      <c r="IQ211"/>
      <c r="IR211"/>
      <c r="IS211"/>
      <c r="IT211"/>
      <c r="IU211"/>
      <c r="IV211"/>
    </row>
    <row r="212" spans="1:256" ht="48" customHeight="1" x14ac:dyDescent="0.15">
      <c r="A212" s="12" t="s">
        <v>275</v>
      </c>
      <c r="B212" s="23" t="str">
        <f>VLOOKUP(A212,Questions!$B$3:$C$256,2,FALSE)</f>
        <v>Will you comply with applicable breach notification laws?</v>
      </c>
      <c r="C212" s="251" t="s">
        <v>16</v>
      </c>
      <c r="D212" s="256" t="s">
        <v>3246</v>
      </c>
      <c r="E212" s="185" t="str">
        <f>IF((C212=""),VLOOKUP(A212,Questions!B:G,4,FALSE),IF(C212="Yes",VLOOKUP(A212,Questions!B:G,6,FALSE),IF(C212="No",VLOOKUP(A212,Questions!B:G,5,FALSE),"N/A")))</f>
        <v>State how quickly the Institution will be notified of a data breach or security incident.</v>
      </c>
      <c r="F212" s="189" t="str">
        <f>VLOOKUP(A212,'Analyst Report'!$A$38:$E$287,5,FALSE)</f>
        <v xml:space="preserve"> </v>
      </c>
      <c r="G212"/>
      <c r="H212"/>
      <c r="I212"/>
      <c r="J212"/>
      <c r="K212"/>
      <c r="L212"/>
      <c r="M212"/>
      <c r="N212"/>
      <c r="O212"/>
      <c r="P212"/>
      <c r="Q212"/>
      <c r="R212"/>
      <c r="S212"/>
      <c r="T212"/>
      <c r="U212"/>
      <c r="V212"/>
      <c r="W212"/>
      <c r="X212"/>
      <c r="Y212"/>
      <c r="Z212"/>
      <c r="AA212"/>
      <c r="AB212"/>
      <c r="AC212"/>
      <c r="AD212"/>
      <c r="AE212"/>
      <c r="AF212"/>
      <c r="AG212"/>
      <c r="AH212"/>
      <c r="AI212"/>
      <c r="AJ212"/>
      <c r="AK212"/>
      <c r="AL212"/>
      <c r="AM212"/>
      <c r="AN212"/>
      <c r="AO212"/>
      <c r="AP212"/>
      <c r="AQ212"/>
      <c r="AR212"/>
      <c r="AS212"/>
      <c r="AT212"/>
      <c r="AU212"/>
      <c r="AV212"/>
      <c r="AW212"/>
      <c r="AX212"/>
      <c r="AY212"/>
      <c r="AZ212"/>
      <c r="BA212"/>
      <c r="BB212"/>
      <c r="BC212"/>
      <c r="BD212"/>
      <c r="BE212"/>
      <c r="BF212"/>
      <c r="BG212"/>
      <c r="BH212"/>
      <c r="BI212"/>
      <c r="BJ212"/>
      <c r="BK212"/>
      <c r="BL212"/>
      <c r="BM212"/>
      <c r="BN212"/>
      <c r="BO212"/>
      <c r="BP212"/>
      <c r="BQ212"/>
      <c r="BR212"/>
      <c r="BS212"/>
      <c r="BT212"/>
      <c r="BU212"/>
      <c r="BV212"/>
      <c r="BW212"/>
      <c r="BX212"/>
      <c r="BY212"/>
      <c r="BZ212"/>
      <c r="CA212"/>
      <c r="CB212"/>
      <c r="CC212"/>
      <c r="CD212"/>
      <c r="CE212"/>
      <c r="CF212"/>
      <c r="CG212"/>
      <c r="CH212"/>
      <c r="CI212"/>
      <c r="CJ212"/>
      <c r="CK212"/>
      <c r="CL212"/>
      <c r="CM212"/>
      <c r="CN212"/>
      <c r="CO212"/>
      <c r="CP212"/>
      <c r="CQ212"/>
      <c r="CR212"/>
      <c r="CS212"/>
      <c r="CT212"/>
      <c r="CU212"/>
      <c r="CV212"/>
      <c r="CW212"/>
      <c r="CX212"/>
      <c r="CY212"/>
      <c r="CZ212"/>
      <c r="DA212"/>
      <c r="DB212"/>
      <c r="DC212"/>
      <c r="DD212"/>
      <c r="DE212"/>
      <c r="DF212"/>
      <c r="DG212"/>
      <c r="DH212"/>
      <c r="DI212"/>
      <c r="DJ212"/>
      <c r="DK212"/>
      <c r="DL212"/>
      <c r="DM212"/>
      <c r="DN212"/>
      <c r="DO212"/>
      <c r="DP212"/>
      <c r="DQ212"/>
      <c r="DR212"/>
      <c r="DS212"/>
      <c r="DT212"/>
      <c r="DU212"/>
      <c r="DV212"/>
      <c r="DW212"/>
      <c r="DX212"/>
      <c r="DY212"/>
      <c r="DZ212"/>
      <c r="EA212"/>
      <c r="EB212"/>
      <c r="EC212"/>
      <c r="ED212"/>
      <c r="EE212"/>
      <c r="EF212"/>
      <c r="EG212"/>
      <c r="EH212"/>
      <c r="EI212"/>
      <c r="EJ212"/>
      <c r="EK212"/>
      <c r="EL212"/>
      <c r="EM212"/>
      <c r="EN212"/>
      <c r="EO212"/>
      <c r="EP212"/>
      <c r="EQ212"/>
      <c r="ER212"/>
      <c r="ES212"/>
      <c r="ET212"/>
      <c r="EU212"/>
      <c r="EV212"/>
      <c r="EW212"/>
      <c r="EX212"/>
      <c r="EY212"/>
      <c r="EZ212"/>
      <c r="FA212"/>
      <c r="FB212"/>
      <c r="FC212"/>
      <c r="FD212"/>
      <c r="FE212"/>
      <c r="FF212"/>
      <c r="FG212"/>
      <c r="FH212"/>
      <c r="FI212"/>
      <c r="FJ212"/>
      <c r="FK212"/>
      <c r="FL212"/>
      <c r="FM212"/>
      <c r="FN212"/>
      <c r="FO212"/>
      <c r="FP212"/>
      <c r="FQ212"/>
      <c r="FR212"/>
      <c r="FS212"/>
      <c r="FT212"/>
      <c r="FU212"/>
      <c r="FV212"/>
      <c r="FW212"/>
      <c r="FX212"/>
      <c r="FY212"/>
      <c r="FZ212"/>
      <c r="GA212"/>
      <c r="GB212"/>
      <c r="GC212"/>
      <c r="GD212"/>
      <c r="GE212"/>
      <c r="GF212"/>
      <c r="GG212"/>
      <c r="GH212"/>
      <c r="GI212"/>
      <c r="GJ212"/>
      <c r="GK212"/>
      <c r="GL212"/>
      <c r="GM212"/>
      <c r="GN212"/>
      <c r="GO212"/>
      <c r="GP212"/>
      <c r="GQ212"/>
      <c r="GR212"/>
      <c r="GS212"/>
      <c r="GT212"/>
      <c r="GU212"/>
      <c r="GV212"/>
      <c r="GW212"/>
      <c r="GX212"/>
      <c r="GY212"/>
      <c r="GZ212"/>
      <c r="HA212"/>
      <c r="HB212"/>
      <c r="HC212"/>
      <c r="HD212"/>
      <c r="HE212"/>
      <c r="HF212"/>
      <c r="HG212"/>
      <c r="HH212"/>
      <c r="HI212"/>
      <c r="HJ212"/>
      <c r="HK212"/>
      <c r="HL212"/>
      <c r="HM212"/>
      <c r="HN212"/>
      <c r="HO212"/>
      <c r="HP212"/>
      <c r="HQ212"/>
      <c r="HR212"/>
      <c r="HS212"/>
      <c r="HT212"/>
      <c r="HU212"/>
      <c r="HV212"/>
      <c r="HW212"/>
      <c r="HX212"/>
      <c r="HY212"/>
      <c r="HZ212"/>
      <c r="IA212"/>
      <c r="IB212"/>
      <c r="IC212"/>
      <c r="ID212"/>
      <c r="IE212"/>
      <c r="IF212"/>
      <c r="IG212"/>
      <c r="IH212"/>
      <c r="II212"/>
      <c r="IJ212"/>
      <c r="IK212"/>
      <c r="IL212"/>
      <c r="IM212"/>
      <c r="IN212"/>
      <c r="IO212"/>
      <c r="IP212"/>
      <c r="IQ212"/>
      <c r="IR212"/>
      <c r="IS212"/>
      <c r="IT212"/>
      <c r="IU212"/>
      <c r="IV212"/>
    </row>
    <row r="213" spans="1:256" ht="120" x14ac:dyDescent="0.15">
      <c r="A213" s="12" t="s">
        <v>276</v>
      </c>
      <c r="B213" s="23" t="str">
        <f>VLOOKUP(A213,Questions!$B$3:$C$256,2,FALSE)</f>
        <v>Will you comply with the Institution's IT policies with regards to user privacy and data protection?</v>
      </c>
      <c r="C213" s="251" t="s">
        <v>16</v>
      </c>
      <c r="D213" s="256" t="s">
        <v>3247</v>
      </c>
      <c r="E213" s="185" t="str">
        <f>IF((C213=""),VLOOKUP(A213,Questions!B:G,4,FALSE),IF(C213="Yes",VLOOKUP(A213,Questions!B:G,6,FALSE),IF(C213="No",VLOOKUP(A213,Questions!B:G,5,FALSE),"N/A")))</f>
        <v>State that you have reviewed the Institution's IT policies with regards to user privacy and data protection.</v>
      </c>
      <c r="F213" s="189" t="str">
        <f>VLOOKUP(A213,'Analyst Report'!$A$38:$E$287,5,FALSE)</f>
        <v xml:space="preserve"> </v>
      </c>
      <c r="G213"/>
      <c r="H213"/>
      <c r="I213"/>
      <c r="J213"/>
      <c r="K213"/>
      <c r="L213"/>
      <c r="M213"/>
      <c r="N213"/>
      <c r="O213"/>
      <c r="P213"/>
      <c r="Q213"/>
      <c r="R213"/>
      <c r="S213"/>
      <c r="T213"/>
      <c r="U213"/>
      <c r="V213"/>
      <c r="W213"/>
      <c r="X213"/>
      <c r="Y213"/>
      <c r="Z213"/>
      <c r="AA213"/>
      <c r="AB213"/>
      <c r="AC213"/>
      <c r="AD213"/>
      <c r="AE213"/>
      <c r="AF213"/>
      <c r="AG213"/>
      <c r="AH213"/>
      <c r="AI213"/>
      <c r="AJ213"/>
      <c r="AK213"/>
      <c r="AL213"/>
      <c r="AM213"/>
      <c r="AN213"/>
      <c r="AO213"/>
      <c r="AP213"/>
      <c r="AQ213"/>
      <c r="AR213"/>
      <c r="AS213"/>
      <c r="AT213"/>
      <c r="AU213"/>
      <c r="AV213"/>
      <c r="AW213"/>
      <c r="AX213"/>
      <c r="AY213"/>
      <c r="AZ213"/>
      <c r="BA213"/>
      <c r="BB213"/>
      <c r="BC213"/>
      <c r="BD213"/>
      <c r="BE213"/>
      <c r="BF213"/>
      <c r="BG213"/>
      <c r="BH213"/>
      <c r="BI213"/>
      <c r="BJ213"/>
      <c r="BK213"/>
      <c r="BL213"/>
      <c r="BM213"/>
      <c r="BN213"/>
      <c r="BO213"/>
      <c r="BP213"/>
      <c r="BQ213"/>
      <c r="BR213"/>
      <c r="BS213"/>
      <c r="BT213"/>
      <c r="BU213"/>
      <c r="BV213"/>
      <c r="BW213"/>
      <c r="BX213"/>
      <c r="BY213"/>
      <c r="BZ213"/>
      <c r="CA213"/>
      <c r="CB213"/>
      <c r="CC213"/>
      <c r="CD213"/>
      <c r="CE213"/>
      <c r="CF213"/>
      <c r="CG213"/>
      <c r="CH213"/>
      <c r="CI213"/>
      <c r="CJ213"/>
      <c r="CK213"/>
      <c r="CL213"/>
      <c r="CM213"/>
      <c r="CN213"/>
      <c r="CO213"/>
      <c r="CP213"/>
      <c r="CQ213"/>
      <c r="CR213"/>
      <c r="CS213"/>
      <c r="CT213"/>
      <c r="CU213"/>
      <c r="CV213"/>
      <c r="CW213"/>
      <c r="CX213"/>
      <c r="CY213"/>
      <c r="CZ213"/>
      <c r="DA213"/>
      <c r="DB213"/>
      <c r="DC213"/>
      <c r="DD213"/>
      <c r="DE213"/>
      <c r="DF213"/>
      <c r="DG213"/>
      <c r="DH213"/>
      <c r="DI213"/>
      <c r="DJ213"/>
      <c r="DK213"/>
      <c r="DL213"/>
      <c r="DM213"/>
      <c r="DN213"/>
      <c r="DO213"/>
      <c r="DP213"/>
      <c r="DQ213"/>
      <c r="DR213"/>
      <c r="DS213"/>
      <c r="DT213"/>
      <c r="DU213"/>
      <c r="DV213"/>
      <c r="DW213"/>
      <c r="DX213"/>
      <c r="DY213"/>
      <c r="DZ213"/>
      <c r="EA213"/>
      <c r="EB213"/>
      <c r="EC213"/>
      <c r="ED213"/>
      <c r="EE213"/>
      <c r="EF213"/>
      <c r="EG213"/>
      <c r="EH213"/>
      <c r="EI213"/>
      <c r="EJ213"/>
      <c r="EK213"/>
      <c r="EL213"/>
      <c r="EM213"/>
      <c r="EN213"/>
      <c r="EO213"/>
      <c r="EP213"/>
      <c r="EQ213"/>
      <c r="ER213"/>
      <c r="ES213"/>
      <c r="ET213"/>
      <c r="EU213"/>
      <c r="EV213"/>
      <c r="EW213"/>
      <c r="EX213"/>
      <c r="EY213"/>
      <c r="EZ213"/>
      <c r="FA213"/>
      <c r="FB213"/>
      <c r="FC213"/>
      <c r="FD213"/>
      <c r="FE213"/>
      <c r="FF213"/>
      <c r="FG213"/>
      <c r="FH213"/>
      <c r="FI213"/>
      <c r="FJ213"/>
      <c r="FK213"/>
      <c r="FL213"/>
      <c r="FM213"/>
      <c r="FN213"/>
      <c r="FO213"/>
      <c r="FP213"/>
      <c r="FQ213"/>
      <c r="FR213"/>
      <c r="FS213"/>
      <c r="FT213"/>
      <c r="FU213"/>
      <c r="FV213"/>
      <c r="FW213"/>
      <c r="FX213"/>
      <c r="FY213"/>
      <c r="FZ213"/>
      <c r="GA213"/>
      <c r="GB213"/>
      <c r="GC213"/>
      <c r="GD213"/>
      <c r="GE213"/>
      <c r="GF213"/>
      <c r="GG213"/>
      <c r="GH213"/>
      <c r="GI213"/>
      <c r="GJ213"/>
      <c r="GK213"/>
      <c r="GL213"/>
      <c r="GM213"/>
      <c r="GN213"/>
      <c r="GO213"/>
      <c r="GP213"/>
      <c r="GQ213"/>
      <c r="GR213"/>
      <c r="GS213"/>
      <c r="GT213"/>
      <c r="GU213"/>
      <c r="GV213"/>
      <c r="GW213"/>
      <c r="GX213"/>
      <c r="GY213"/>
      <c r="GZ213"/>
      <c r="HA213"/>
      <c r="HB213"/>
      <c r="HC213"/>
      <c r="HD213"/>
      <c r="HE213"/>
      <c r="HF213"/>
      <c r="HG213"/>
      <c r="HH213"/>
      <c r="HI213"/>
      <c r="HJ213"/>
      <c r="HK213"/>
      <c r="HL213"/>
      <c r="HM213"/>
      <c r="HN213"/>
      <c r="HO213"/>
      <c r="HP213"/>
      <c r="HQ213"/>
      <c r="HR213"/>
      <c r="HS213"/>
      <c r="HT213"/>
      <c r="HU213"/>
      <c r="HV213"/>
      <c r="HW213"/>
      <c r="HX213"/>
      <c r="HY213"/>
      <c r="HZ213"/>
      <c r="IA213"/>
      <c r="IB213"/>
      <c r="IC213"/>
      <c r="ID213"/>
      <c r="IE213"/>
      <c r="IF213"/>
      <c r="IG213"/>
      <c r="IH213"/>
      <c r="II213"/>
      <c r="IJ213"/>
      <c r="IK213"/>
      <c r="IL213"/>
      <c r="IM213"/>
      <c r="IN213"/>
      <c r="IO213"/>
      <c r="IP213"/>
      <c r="IQ213"/>
      <c r="IR213"/>
      <c r="IS213"/>
      <c r="IT213"/>
      <c r="IU213"/>
      <c r="IV213"/>
    </row>
    <row r="214" spans="1:256" ht="48" customHeight="1" x14ac:dyDescent="0.15">
      <c r="A214" s="12" t="s">
        <v>277</v>
      </c>
      <c r="B214" s="23" t="str">
        <f>VLOOKUP(A214,Questions!$B$3:$C$256,2,FALSE)</f>
        <v>Is your company subject to Institution's geographic region's laws and regulations?</v>
      </c>
      <c r="C214" s="251" t="s">
        <v>16</v>
      </c>
      <c r="D214" s="10"/>
      <c r="E214" s="185">
        <f>IF((C214=""),VLOOKUP(A214,Questions!B:G,4,FALSE),IF(C214="Yes",VLOOKUP(A214,Questions!B:G,6,FALSE),IF(C214="No",VLOOKUP(A214,Questions!B:G,5,FALSE),"N/A")))</f>
        <v>0</v>
      </c>
      <c r="F214" s="189" t="str">
        <f>VLOOKUP(A214,'Analyst Report'!$A$38:$E$287,5,FALSE)</f>
        <v xml:space="preserve"> </v>
      </c>
      <c r="G214"/>
      <c r="H214"/>
      <c r="I214"/>
      <c r="J214"/>
      <c r="K214"/>
      <c r="L214"/>
      <c r="M214"/>
      <c r="N214"/>
      <c r="O214"/>
      <c r="P214"/>
      <c r="Q214"/>
      <c r="R214"/>
      <c r="S214"/>
      <c r="T214"/>
      <c r="U214"/>
      <c r="V214"/>
      <c r="W214"/>
      <c r="X214"/>
      <c r="Y214"/>
      <c r="Z214"/>
      <c r="AA214"/>
      <c r="AB214"/>
      <c r="AC214"/>
      <c r="AD214"/>
      <c r="AE214"/>
      <c r="AF214"/>
      <c r="AG214"/>
      <c r="AH214"/>
      <c r="AI214"/>
      <c r="AJ214"/>
      <c r="AK214"/>
      <c r="AL214"/>
      <c r="AM214"/>
      <c r="AN214"/>
      <c r="AO214"/>
      <c r="AP214"/>
      <c r="AQ214"/>
      <c r="AR214"/>
      <c r="AS214"/>
      <c r="AT214"/>
      <c r="AU214"/>
      <c r="AV214"/>
      <c r="AW214"/>
      <c r="AX214"/>
      <c r="AY214"/>
      <c r="AZ214"/>
      <c r="BA214"/>
      <c r="BB214"/>
      <c r="BC214"/>
      <c r="BD214"/>
      <c r="BE214"/>
      <c r="BF214"/>
      <c r="BG214"/>
      <c r="BH214"/>
      <c r="BI214"/>
      <c r="BJ214"/>
      <c r="BK214"/>
      <c r="BL214"/>
      <c r="BM214"/>
      <c r="BN214"/>
      <c r="BO214"/>
      <c r="BP214"/>
      <c r="BQ214"/>
      <c r="BR214"/>
      <c r="BS214"/>
      <c r="BT214"/>
      <c r="BU214"/>
      <c r="BV214"/>
      <c r="BW214"/>
      <c r="BX214"/>
      <c r="BY214"/>
      <c r="BZ214"/>
      <c r="CA214"/>
      <c r="CB214"/>
      <c r="CC214"/>
      <c r="CD214"/>
      <c r="CE214"/>
      <c r="CF214"/>
      <c r="CG214"/>
      <c r="CH214"/>
      <c r="CI214"/>
      <c r="CJ214"/>
      <c r="CK214"/>
      <c r="CL214"/>
      <c r="CM214"/>
      <c r="CN214"/>
      <c r="CO214"/>
      <c r="CP214"/>
      <c r="CQ214"/>
      <c r="CR214"/>
      <c r="CS214"/>
      <c r="CT214"/>
      <c r="CU214"/>
      <c r="CV214"/>
      <c r="CW214"/>
      <c r="CX214"/>
      <c r="CY214"/>
      <c r="CZ214"/>
      <c r="DA214"/>
      <c r="DB214"/>
      <c r="DC214"/>
      <c r="DD214"/>
      <c r="DE214"/>
      <c r="DF214"/>
      <c r="DG214"/>
      <c r="DH214"/>
      <c r="DI214"/>
      <c r="DJ214"/>
      <c r="DK214"/>
      <c r="DL214"/>
      <c r="DM214"/>
      <c r="DN214"/>
      <c r="DO214"/>
      <c r="DP214"/>
      <c r="DQ214"/>
      <c r="DR214"/>
      <c r="DS214"/>
      <c r="DT214"/>
      <c r="DU214"/>
      <c r="DV214"/>
      <c r="DW214"/>
      <c r="DX214"/>
      <c r="DY214"/>
      <c r="DZ214"/>
      <c r="EA214"/>
      <c r="EB214"/>
      <c r="EC214"/>
      <c r="ED214"/>
      <c r="EE214"/>
      <c r="EF214"/>
      <c r="EG214"/>
      <c r="EH214"/>
      <c r="EI214"/>
      <c r="EJ214"/>
      <c r="EK214"/>
      <c r="EL214"/>
      <c r="EM214"/>
      <c r="EN214"/>
      <c r="EO214"/>
      <c r="EP214"/>
      <c r="EQ214"/>
      <c r="ER214"/>
      <c r="ES214"/>
      <c r="ET214"/>
      <c r="EU214"/>
      <c r="EV214"/>
      <c r="EW214"/>
      <c r="EX214"/>
      <c r="EY214"/>
      <c r="EZ214"/>
      <c r="FA214"/>
      <c r="FB214"/>
      <c r="FC214"/>
      <c r="FD214"/>
      <c r="FE214"/>
      <c r="FF214"/>
      <c r="FG214"/>
      <c r="FH214"/>
      <c r="FI214"/>
      <c r="FJ214"/>
      <c r="FK214"/>
      <c r="FL214"/>
      <c r="FM214"/>
      <c r="FN214"/>
      <c r="FO214"/>
      <c r="FP214"/>
      <c r="FQ214"/>
      <c r="FR214"/>
      <c r="FS214"/>
      <c r="FT214"/>
      <c r="FU214"/>
      <c r="FV214"/>
      <c r="FW214"/>
      <c r="FX214"/>
      <c r="FY214"/>
      <c r="FZ214"/>
      <c r="GA214"/>
      <c r="GB214"/>
      <c r="GC214"/>
      <c r="GD214"/>
      <c r="GE214"/>
      <c r="GF214"/>
      <c r="GG214"/>
      <c r="GH214"/>
      <c r="GI214"/>
      <c r="GJ214"/>
      <c r="GK214"/>
      <c r="GL214"/>
      <c r="GM214"/>
      <c r="GN214"/>
      <c r="GO214"/>
      <c r="GP214"/>
      <c r="GQ214"/>
      <c r="GR214"/>
      <c r="GS214"/>
      <c r="GT214"/>
      <c r="GU214"/>
      <c r="GV214"/>
      <c r="GW214"/>
      <c r="GX214"/>
      <c r="GY214"/>
      <c r="GZ214"/>
      <c r="HA214"/>
      <c r="HB214"/>
      <c r="HC214"/>
      <c r="HD214"/>
      <c r="HE214"/>
      <c r="HF214"/>
      <c r="HG214"/>
      <c r="HH214"/>
      <c r="HI214"/>
      <c r="HJ214"/>
      <c r="HK214"/>
      <c r="HL214"/>
      <c r="HM214"/>
      <c r="HN214"/>
      <c r="HO214"/>
      <c r="HP214"/>
      <c r="HQ214"/>
      <c r="HR214"/>
      <c r="HS214"/>
      <c r="HT214"/>
      <c r="HU214"/>
      <c r="HV214"/>
      <c r="HW214"/>
      <c r="HX214"/>
      <c r="HY214"/>
      <c r="HZ214"/>
      <c r="IA214"/>
      <c r="IB214"/>
      <c r="IC214"/>
      <c r="ID214"/>
      <c r="IE214"/>
      <c r="IF214"/>
      <c r="IG214"/>
      <c r="IH214"/>
      <c r="II214"/>
      <c r="IJ214"/>
      <c r="IK214"/>
      <c r="IL214"/>
      <c r="IM214"/>
      <c r="IN214"/>
      <c r="IO214"/>
      <c r="IP214"/>
      <c r="IQ214"/>
      <c r="IR214"/>
      <c r="IS214"/>
      <c r="IT214"/>
      <c r="IU214"/>
      <c r="IV214"/>
    </row>
    <row r="215" spans="1:256" ht="75" x14ac:dyDescent="0.15">
      <c r="A215" s="12" t="s">
        <v>278</v>
      </c>
      <c r="B215" s="23" t="str">
        <f>VLOOKUP(A215,Questions!$B$3:$C$256,2,FALSE)</f>
        <v>Do you perform background screenings or multi-state background checks on all employees prior to their first day of work?</v>
      </c>
      <c r="C215" s="251" t="s">
        <v>16</v>
      </c>
      <c r="D215" s="255" t="s">
        <v>3248</v>
      </c>
      <c r="E215" s="185" t="str">
        <f>IF((C215=""),VLOOKUP(A215,Questions!B:G,4,FALSE),IF(C215="Yes",VLOOKUP(A215,Questions!B:G,6,FALSE),IF(C215="No",VLOOKUP(A215,Questions!B:G,5,FALSE),"N/A")))</f>
        <v>Summarize your background check practices.</v>
      </c>
      <c r="F215" s="189" t="str">
        <f>VLOOKUP(A215,'Analyst Report'!$A$38:$E$287,5,FALSE)</f>
        <v xml:space="preserve"> </v>
      </c>
      <c r="G215"/>
      <c r="H215"/>
      <c r="I215"/>
      <c r="J215"/>
      <c r="K215"/>
      <c r="L215"/>
      <c r="M215"/>
      <c r="N215"/>
      <c r="O215"/>
      <c r="P215"/>
      <c r="Q215"/>
      <c r="R215"/>
      <c r="S215"/>
      <c r="T215"/>
      <c r="U215"/>
      <c r="V215"/>
      <c r="W215"/>
      <c r="X215"/>
      <c r="Y215"/>
      <c r="Z215"/>
      <c r="AA215"/>
      <c r="AB215"/>
      <c r="AC215"/>
      <c r="AD215"/>
      <c r="AE215"/>
      <c r="AF215"/>
      <c r="AG215"/>
      <c r="AH215"/>
      <c r="AI215"/>
      <c r="AJ215"/>
      <c r="AK215"/>
      <c r="AL215"/>
      <c r="AM215"/>
      <c r="AN215"/>
      <c r="AO215"/>
      <c r="AP215"/>
      <c r="AQ215"/>
      <c r="AR215"/>
      <c r="AS215"/>
      <c r="AT215"/>
      <c r="AU215"/>
      <c r="AV215"/>
      <c r="AW215"/>
      <c r="AX215"/>
      <c r="AY215"/>
      <c r="AZ215"/>
      <c r="BA215"/>
      <c r="BB215"/>
      <c r="BC215"/>
      <c r="BD215"/>
      <c r="BE215"/>
      <c r="BF215"/>
      <c r="BG215"/>
      <c r="BH215"/>
      <c r="BI215"/>
      <c r="BJ215"/>
      <c r="BK215"/>
      <c r="BL215"/>
      <c r="BM215"/>
      <c r="BN215"/>
      <c r="BO215"/>
      <c r="BP215"/>
      <c r="BQ215"/>
      <c r="BR215"/>
      <c r="BS215"/>
      <c r="BT215"/>
      <c r="BU215"/>
      <c r="BV215"/>
      <c r="BW215"/>
      <c r="BX215"/>
      <c r="BY215"/>
      <c r="BZ215"/>
      <c r="CA215"/>
      <c r="CB215"/>
      <c r="CC215"/>
      <c r="CD215"/>
      <c r="CE215"/>
      <c r="CF215"/>
      <c r="CG215"/>
      <c r="CH215"/>
      <c r="CI215"/>
      <c r="CJ215"/>
      <c r="CK215"/>
      <c r="CL215"/>
      <c r="CM215"/>
      <c r="CN215"/>
      <c r="CO215"/>
      <c r="CP215"/>
      <c r="CQ215"/>
      <c r="CR215"/>
      <c r="CS215"/>
      <c r="CT215"/>
      <c r="CU215"/>
      <c r="CV215"/>
      <c r="CW215"/>
      <c r="CX215"/>
      <c r="CY215"/>
      <c r="CZ215"/>
      <c r="DA215"/>
      <c r="DB215"/>
      <c r="DC215"/>
      <c r="DD215"/>
      <c r="DE215"/>
      <c r="DF215"/>
      <c r="DG215"/>
      <c r="DH215"/>
      <c r="DI215"/>
      <c r="DJ215"/>
      <c r="DK215"/>
      <c r="DL215"/>
      <c r="DM215"/>
      <c r="DN215"/>
      <c r="DO215"/>
      <c r="DP215"/>
      <c r="DQ215"/>
      <c r="DR215"/>
      <c r="DS215"/>
      <c r="DT215"/>
      <c r="DU215"/>
      <c r="DV215"/>
      <c r="DW215"/>
      <c r="DX215"/>
      <c r="DY215"/>
      <c r="DZ215"/>
      <c r="EA215"/>
      <c r="EB215"/>
      <c r="EC215"/>
      <c r="ED215"/>
      <c r="EE215"/>
      <c r="EF215"/>
      <c r="EG215"/>
      <c r="EH215"/>
      <c r="EI215"/>
      <c r="EJ215"/>
      <c r="EK215"/>
      <c r="EL215"/>
      <c r="EM215"/>
      <c r="EN215"/>
      <c r="EO215"/>
      <c r="EP215"/>
      <c r="EQ215"/>
      <c r="ER215"/>
      <c r="ES215"/>
      <c r="ET215"/>
      <c r="EU215"/>
      <c r="EV215"/>
      <c r="EW215"/>
      <c r="EX215"/>
      <c r="EY215"/>
      <c r="EZ215"/>
      <c r="FA215"/>
      <c r="FB215"/>
      <c r="FC215"/>
      <c r="FD215"/>
      <c r="FE215"/>
      <c r="FF215"/>
      <c r="FG215"/>
      <c r="FH215"/>
      <c r="FI215"/>
      <c r="FJ215"/>
      <c r="FK215"/>
      <c r="FL215"/>
      <c r="FM215"/>
      <c r="FN215"/>
      <c r="FO215"/>
      <c r="FP215"/>
      <c r="FQ215"/>
      <c r="FR215"/>
      <c r="FS215"/>
      <c r="FT215"/>
      <c r="FU215"/>
      <c r="FV215"/>
      <c r="FW215"/>
      <c r="FX215"/>
      <c r="FY215"/>
      <c r="FZ215"/>
      <c r="GA215"/>
      <c r="GB215"/>
      <c r="GC215"/>
      <c r="GD215"/>
      <c r="GE215"/>
      <c r="GF215"/>
      <c r="GG215"/>
      <c r="GH215"/>
      <c r="GI215"/>
      <c r="GJ215"/>
      <c r="GK215"/>
      <c r="GL215"/>
      <c r="GM215"/>
      <c r="GN215"/>
      <c r="GO215"/>
      <c r="GP215"/>
      <c r="GQ215"/>
      <c r="GR215"/>
      <c r="GS215"/>
      <c r="GT215"/>
      <c r="GU215"/>
      <c r="GV215"/>
      <c r="GW215"/>
      <c r="GX215"/>
      <c r="GY215"/>
      <c r="GZ215"/>
      <c r="HA215"/>
      <c r="HB215"/>
      <c r="HC215"/>
      <c r="HD215"/>
      <c r="HE215"/>
      <c r="HF215"/>
      <c r="HG215"/>
      <c r="HH215"/>
      <c r="HI215"/>
      <c r="HJ215"/>
      <c r="HK215"/>
      <c r="HL215"/>
      <c r="HM215"/>
      <c r="HN215"/>
      <c r="HO215"/>
      <c r="HP215"/>
      <c r="HQ215"/>
      <c r="HR215"/>
      <c r="HS215"/>
      <c r="HT215"/>
      <c r="HU215"/>
      <c r="HV215"/>
      <c r="HW215"/>
      <c r="HX215"/>
      <c r="HY215"/>
      <c r="HZ215"/>
      <c r="IA215"/>
      <c r="IB215"/>
      <c r="IC215"/>
      <c r="ID215"/>
      <c r="IE215"/>
      <c r="IF215"/>
      <c r="IG215"/>
      <c r="IH215"/>
      <c r="II215"/>
      <c r="IJ215"/>
      <c r="IK215"/>
      <c r="IL215"/>
      <c r="IM215"/>
      <c r="IN215"/>
      <c r="IO215"/>
      <c r="IP215"/>
      <c r="IQ215"/>
      <c r="IR215"/>
      <c r="IS215"/>
      <c r="IT215"/>
      <c r="IU215"/>
      <c r="IV215"/>
    </row>
    <row r="216" spans="1:256" ht="60" x14ac:dyDescent="0.15">
      <c r="A216" s="12" t="s">
        <v>279</v>
      </c>
      <c r="B216" s="23" t="str">
        <f>VLOOKUP(A216,Questions!$B$3:$C$256,2,FALSE)</f>
        <v>Do you require new employees to fill out agreements and review policies?</v>
      </c>
      <c r="C216" s="251" t="s">
        <v>16</v>
      </c>
      <c r="D216" s="255" t="s">
        <v>3249</v>
      </c>
      <c r="E216" s="185" t="str">
        <f>IF((C216=""),VLOOKUP(A216,Questions!B:G,4,FALSE),IF(C216="Yes",VLOOKUP(A216,Questions!B:G,6,FALSE),IF(C216="No",VLOOKUP(A216,Questions!B:G,5,FALSE),"N/A")))</f>
        <v>Summarize the required agreements and reviewed policies.</v>
      </c>
      <c r="F216" s="189" t="str">
        <f>VLOOKUP(A216,'Analyst Report'!$A$38:$E$287,5,FALSE)</f>
        <v xml:space="preserve"> </v>
      </c>
      <c r="G216"/>
      <c r="H216"/>
      <c r="I216"/>
      <c r="J216"/>
      <c r="K216"/>
      <c r="L216"/>
      <c r="M216"/>
      <c r="N216"/>
      <c r="O216"/>
      <c r="P216"/>
      <c r="Q216"/>
      <c r="R216"/>
      <c r="S216"/>
      <c r="T216"/>
      <c r="U216"/>
      <c r="V216"/>
      <c r="W216"/>
      <c r="X216"/>
      <c r="Y216"/>
      <c r="Z216"/>
      <c r="AA216"/>
      <c r="AB216"/>
      <c r="AC216"/>
      <c r="AD216"/>
      <c r="AE216"/>
      <c r="AF216"/>
      <c r="AG216"/>
      <c r="AH216"/>
      <c r="AI216"/>
      <c r="AJ216"/>
      <c r="AK216"/>
      <c r="AL216"/>
      <c r="AM216"/>
      <c r="AN216"/>
      <c r="AO216"/>
      <c r="AP216"/>
      <c r="AQ216"/>
      <c r="AR216"/>
      <c r="AS216"/>
      <c r="AT216"/>
      <c r="AU216"/>
      <c r="AV216"/>
      <c r="AW216"/>
      <c r="AX216"/>
      <c r="AY216"/>
      <c r="AZ216"/>
      <c r="BA216"/>
      <c r="BB216"/>
      <c r="BC216"/>
      <c r="BD216"/>
      <c r="BE216"/>
      <c r="BF216"/>
      <c r="BG216"/>
      <c r="BH216"/>
      <c r="BI216"/>
      <c r="BJ216"/>
      <c r="BK216"/>
      <c r="BL216"/>
      <c r="BM216"/>
      <c r="BN216"/>
      <c r="BO216"/>
      <c r="BP216"/>
      <c r="BQ216"/>
      <c r="BR216"/>
      <c r="BS216"/>
      <c r="BT216"/>
      <c r="BU216"/>
      <c r="BV216"/>
      <c r="BW216"/>
      <c r="BX216"/>
      <c r="BY216"/>
      <c r="BZ216"/>
      <c r="CA216"/>
      <c r="CB216"/>
      <c r="CC216"/>
      <c r="CD216"/>
      <c r="CE216"/>
      <c r="CF216"/>
      <c r="CG216"/>
      <c r="CH216"/>
      <c r="CI216"/>
      <c r="CJ216"/>
      <c r="CK216"/>
      <c r="CL216"/>
      <c r="CM216"/>
      <c r="CN216"/>
      <c r="CO216"/>
      <c r="CP216"/>
      <c r="CQ216"/>
      <c r="CR216"/>
      <c r="CS216"/>
      <c r="CT216"/>
      <c r="CU216"/>
      <c r="CV216"/>
      <c r="CW216"/>
      <c r="CX216"/>
      <c r="CY216"/>
      <c r="CZ216"/>
      <c r="DA216"/>
      <c r="DB216"/>
      <c r="DC216"/>
      <c r="DD216"/>
      <c r="DE216"/>
      <c r="DF216"/>
      <c r="DG216"/>
      <c r="DH216"/>
      <c r="DI216"/>
      <c r="DJ216"/>
      <c r="DK216"/>
      <c r="DL216"/>
      <c r="DM216"/>
      <c r="DN216"/>
      <c r="DO216"/>
      <c r="DP216"/>
      <c r="DQ216"/>
      <c r="DR216"/>
      <c r="DS216"/>
      <c r="DT216"/>
      <c r="DU216"/>
      <c r="DV216"/>
      <c r="DW216"/>
      <c r="DX216"/>
      <c r="DY216"/>
      <c r="DZ216"/>
      <c r="EA216"/>
      <c r="EB216"/>
      <c r="EC216"/>
      <c r="ED216"/>
      <c r="EE216"/>
      <c r="EF216"/>
      <c r="EG216"/>
      <c r="EH216"/>
      <c r="EI216"/>
      <c r="EJ216"/>
      <c r="EK216"/>
      <c r="EL216"/>
      <c r="EM216"/>
      <c r="EN216"/>
      <c r="EO216"/>
      <c r="EP216"/>
      <c r="EQ216"/>
      <c r="ER216"/>
      <c r="ES216"/>
      <c r="ET216"/>
      <c r="EU216"/>
      <c r="EV216"/>
      <c r="EW216"/>
      <c r="EX216"/>
      <c r="EY216"/>
      <c r="EZ216"/>
      <c r="FA216"/>
      <c r="FB216"/>
      <c r="FC216"/>
      <c r="FD216"/>
      <c r="FE216"/>
      <c r="FF216"/>
      <c r="FG216"/>
      <c r="FH216"/>
      <c r="FI216"/>
      <c r="FJ216"/>
      <c r="FK216"/>
      <c r="FL216"/>
      <c r="FM216"/>
      <c r="FN216"/>
      <c r="FO216"/>
      <c r="FP216"/>
      <c r="FQ216"/>
      <c r="FR216"/>
      <c r="FS216"/>
      <c r="FT216"/>
      <c r="FU216"/>
      <c r="FV216"/>
      <c r="FW216"/>
      <c r="FX216"/>
      <c r="FY216"/>
      <c r="FZ216"/>
      <c r="GA216"/>
      <c r="GB216"/>
      <c r="GC216"/>
      <c r="GD216"/>
      <c r="GE216"/>
      <c r="GF216"/>
      <c r="GG216"/>
      <c r="GH216"/>
      <c r="GI216"/>
      <c r="GJ216"/>
      <c r="GK216"/>
      <c r="GL216"/>
      <c r="GM216"/>
      <c r="GN216"/>
      <c r="GO216"/>
      <c r="GP216"/>
      <c r="GQ216"/>
      <c r="GR216"/>
      <c r="GS216"/>
      <c r="GT216"/>
      <c r="GU216"/>
      <c r="GV216"/>
      <c r="GW216"/>
      <c r="GX216"/>
      <c r="GY216"/>
      <c r="GZ216"/>
      <c r="HA216"/>
      <c r="HB216"/>
      <c r="HC216"/>
      <c r="HD216"/>
      <c r="HE216"/>
      <c r="HF216"/>
      <c r="HG216"/>
      <c r="HH216"/>
      <c r="HI216"/>
      <c r="HJ216"/>
      <c r="HK216"/>
      <c r="HL216"/>
      <c r="HM216"/>
      <c r="HN216"/>
      <c r="HO216"/>
      <c r="HP216"/>
      <c r="HQ216"/>
      <c r="HR216"/>
      <c r="HS216"/>
      <c r="HT216"/>
      <c r="HU216"/>
      <c r="HV216"/>
      <c r="HW216"/>
      <c r="HX216"/>
      <c r="HY216"/>
      <c r="HZ216"/>
      <c r="IA216"/>
      <c r="IB216"/>
      <c r="IC216"/>
      <c r="ID216"/>
      <c r="IE216"/>
      <c r="IF216"/>
      <c r="IG216"/>
      <c r="IH216"/>
      <c r="II216"/>
      <c r="IJ216"/>
      <c r="IK216"/>
      <c r="IL216"/>
      <c r="IM216"/>
      <c r="IN216"/>
      <c r="IO216"/>
      <c r="IP216"/>
      <c r="IQ216"/>
      <c r="IR216"/>
      <c r="IS216"/>
      <c r="IT216"/>
      <c r="IU216"/>
      <c r="IV216"/>
    </row>
    <row r="217" spans="1:256" ht="60" x14ac:dyDescent="0.15">
      <c r="A217" s="12" t="s">
        <v>280</v>
      </c>
      <c r="B217" s="23" t="str">
        <f>VLOOKUP(A217,Questions!$B$3:$C$256,2,FALSE)</f>
        <v>Do you have a documented information security policy?</v>
      </c>
      <c r="C217" s="251" t="s">
        <v>16</v>
      </c>
      <c r="D217" s="256" t="s">
        <v>3250</v>
      </c>
      <c r="E217" s="185" t="str">
        <f>IF((C217=""),VLOOKUP(A217,Questions!B:G,4,FALSE),IF(C217="Yes",VLOOKUP(A217,Questions!B:G,6,FALSE),IF(C217="No",VLOOKUP(A217,Questions!B:G,5,FALSE),"N/A")))</f>
        <v>Provide a reference to your information security policy or submit documentation with this fully-populated HECVAT-Lite.</v>
      </c>
      <c r="F217" s="189" t="str">
        <f>VLOOKUP(A217,'Analyst Report'!$A$38:$E$287,5,FALSE)</f>
        <v xml:space="preserve"> </v>
      </c>
      <c r="G217"/>
      <c r="H217"/>
      <c r="I217"/>
      <c r="J217"/>
      <c r="K217"/>
      <c r="L217"/>
      <c r="M217"/>
      <c r="N217"/>
      <c r="O217"/>
      <c r="P217"/>
      <c r="Q217"/>
      <c r="R217"/>
      <c r="S217"/>
      <c r="T217"/>
      <c r="U217"/>
      <c r="V217"/>
      <c r="W217"/>
      <c r="X217"/>
      <c r="Y217"/>
      <c r="Z217"/>
      <c r="AA217"/>
      <c r="AB217"/>
      <c r="AC217"/>
      <c r="AD217"/>
      <c r="AE217"/>
      <c r="AF217"/>
      <c r="AG217"/>
      <c r="AH217"/>
      <c r="AI217"/>
      <c r="AJ217"/>
      <c r="AK217"/>
      <c r="AL217"/>
      <c r="AM217"/>
      <c r="AN217"/>
      <c r="AO217"/>
      <c r="AP217"/>
      <c r="AQ217"/>
      <c r="AR217"/>
      <c r="AS217"/>
      <c r="AT217"/>
      <c r="AU217"/>
      <c r="AV217"/>
      <c r="AW217"/>
      <c r="AX217"/>
      <c r="AY217"/>
      <c r="AZ217"/>
      <c r="BA217"/>
      <c r="BB217"/>
      <c r="BC217"/>
      <c r="BD217"/>
      <c r="BE217"/>
      <c r="BF217"/>
      <c r="BG217"/>
      <c r="BH217"/>
      <c r="BI217"/>
      <c r="BJ217"/>
      <c r="BK217"/>
      <c r="BL217"/>
      <c r="BM217"/>
      <c r="BN217"/>
      <c r="BO217"/>
      <c r="BP217"/>
      <c r="BQ217"/>
      <c r="BR217"/>
      <c r="BS217"/>
      <c r="BT217"/>
      <c r="BU217"/>
      <c r="BV217"/>
      <c r="BW217"/>
      <c r="BX217"/>
      <c r="BY217"/>
      <c r="BZ217"/>
      <c r="CA217"/>
      <c r="CB217"/>
      <c r="CC217"/>
      <c r="CD217"/>
      <c r="CE217"/>
      <c r="CF217"/>
      <c r="CG217"/>
      <c r="CH217"/>
      <c r="CI217"/>
      <c r="CJ217"/>
      <c r="CK217"/>
      <c r="CL217"/>
      <c r="CM217"/>
      <c r="CN217"/>
      <c r="CO217"/>
      <c r="CP217"/>
      <c r="CQ217"/>
      <c r="CR217"/>
      <c r="CS217"/>
      <c r="CT217"/>
      <c r="CU217"/>
      <c r="CV217"/>
      <c r="CW217"/>
      <c r="CX217"/>
      <c r="CY217"/>
      <c r="CZ217"/>
      <c r="DA217"/>
      <c r="DB217"/>
      <c r="DC217"/>
      <c r="DD217"/>
      <c r="DE217"/>
      <c r="DF217"/>
      <c r="DG217"/>
      <c r="DH217"/>
      <c r="DI217"/>
      <c r="DJ217"/>
      <c r="DK217"/>
      <c r="DL217"/>
      <c r="DM217"/>
      <c r="DN217"/>
      <c r="DO217"/>
      <c r="DP217"/>
      <c r="DQ217"/>
      <c r="DR217"/>
      <c r="DS217"/>
      <c r="DT217"/>
      <c r="DU217"/>
      <c r="DV217"/>
      <c r="DW217"/>
      <c r="DX217"/>
      <c r="DY217"/>
      <c r="DZ217"/>
      <c r="EA217"/>
      <c r="EB217"/>
      <c r="EC217"/>
      <c r="ED217"/>
      <c r="EE217"/>
      <c r="EF217"/>
      <c r="EG217"/>
      <c r="EH217"/>
      <c r="EI217"/>
      <c r="EJ217"/>
      <c r="EK217"/>
      <c r="EL217"/>
      <c r="EM217"/>
      <c r="EN217"/>
      <c r="EO217"/>
      <c r="EP217"/>
      <c r="EQ217"/>
      <c r="ER217"/>
      <c r="ES217"/>
      <c r="ET217"/>
      <c r="EU217"/>
      <c r="EV217"/>
      <c r="EW217"/>
      <c r="EX217"/>
      <c r="EY217"/>
      <c r="EZ217"/>
      <c r="FA217"/>
      <c r="FB217"/>
      <c r="FC217"/>
      <c r="FD217"/>
      <c r="FE217"/>
      <c r="FF217"/>
      <c r="FG217"/>
      <c r="FH217"/>
      <c r="FI217"/>
      <c r="FJ217"/>
      <c r="FK217"/>
      <c r="FL217"/>
      <c r="FM217"/>
      <c r="FN217"/>
      <c r="FO217"/>
      <c r="FP217"/>
      <c r="FQ217"/>
      <c r="FR217"/>
      <c r="FS217"/>
      <c r="FT217"/>
      <c r="FU217"/>
      <c r="FV217"/>
      <c r="FW217"/>
      <c r="FX217"/>
      <c r="FY217"/>
      <c r="FZ217"/>
      <c r="GA217"/>
      <c r="GB217"/>
      <c r="GC217"/>
      <c r="GD217"/>
      <c r="GE217"/>
      <c r="GF217"/>
      <c r="GG217"/>
      <c r="GH217"/>
      <c r="GI217"/>
      <c r="GJ217"/>
      <c r="GK217"/>
      <c r="GL217"/>
      <c r="GM217"/>
      <c r="GN217"/>
      <c r="GO217"/>
      <c r="GP217"/>
      <c r="GQ217"/>
      <c r="GR217"/>
      <c r="GS217"/>
      <c r="GT217"/>
      <c r="GU217"/>
      <c r="GV217"/>
      <c r="GW217"/>
      <c r="GX217"/>
      <c r="GY217"/>
      <c r="GZ217"/>
      <c r="HA217"/>
      <c r="HB217"/>
      <c r="HC217"/>
      <c r="HD217"/>
      <c r="HE217"/>
      <c r="HF217"/>
      <c r="HG217"/>
      <c r="HH217"/>
      <c r="HI217"/>
      <c r="HJ217"/>
      <c r="HK217"/>
      <c r="HL217"/>
      <c r="HM217"/>
      <c r="HN217"/>
      <c r="HO217"/>
      <c r="HP217"/>
      <c r="HQ217"/>
      <c r="HR217"/>
      <c r="HS217"/>
      <c r="HT217"/>
      <c r="HU217"/>
      <c r="HV217"/>
      <c r="HW217"/>
      <c r="HX217"/>
      <c r="HY217"/>
      <c r="HZ217"/>
      <c r="IA217"/>
      <c r="IB217"/>
      <c r="IC217"/>
      <c r="ID217"/>
      <c r="IE217"/>
      <c r="IF217"/>
      <c r="IG217"/>
      <c r="IH217"/>
      <c r="II217"/>
      <c r="IJ217"/>
      <c r="IK217"/>
      <c r="IL217"/>
      <c r="IM217"/>
      <c r="IN217"/>
      <c r="IO217"/>
      <c r="IP217"/>
      <c r="IQ217"/>
      <c r="IR217"/>
      <c r="IS217"/>
      <c r="IT217"/>
      <c r="IU217"/>
      <c r="IV217"/>
    </row>
    <row r="218" spans="1:256" ht="255" x14ac:dyDescent="0.15">
      <c r="A218" s="12" t="s">
        <v>281</v>
      </c>
      <c r="B218" s="23" t="str">
        <f>VLOOKUP(A218,Questions!$B$3:$C$256,2,FALSE)</f>
        <v>Do you have an information security awareness program?</v>
      </c>
      <c r="C218" s="251" t="s">
        <v>16</v>
      </c>
      <c r="D218" s="256" t="s">
        <v>3326</v>
      </c>
      <c r="E218" s="185" t="str">
        <f>IF((C218=""),VLOOKUP(A218,Questions!B:G,4,FALSE),IF(C218="Yes",VLOOKUP(A218,Questions!B:G,6,FALSE),IF(C218="No",VLOOKUP(A218,Questions!B:G,5,FALSE),"N/A")))</f>
        <v>Summarize your information security awareness program.</v>
      </c>
      <c r="F218" s="189" t="str">
        <f>VLOOKUP(A218,'Analyst Report'!$A$38:$E$287,5,FALSE)</f>
        <v xml:space="preserve"> </v>
      </c>
      <c r="G218"/>
      <c r="H218"/>
      <c r="I218"/>
      <c r="J218"/>
      <c r="K218"/>
      <c r="L218"/>
      <c r="M218"/>
      <c r="N218"/>
      <c r="O218"/>
      <c r="P218"/>
      <c r="Q218"/>
      <c r="R218"/>
      <c r="S218"/>
      <c r="T218"/>
      <c r="U218"/>
      <c r="V218"/>
      <c r="W218"/>
      <c r="X218"/>
      <c r="Y218"/>
      <c r="Z218"/>
      <c r="AA218"/>
      <c r="AB218"/>
      <c r="AC218"/>
      <c r="AD218"/>
      <c r="AE218"/>
      <c r="AF218"/>
      <c r="AG218"/>
      <c r="AH218"/>
      <c r="AI218"/>
      <c r="AJ218"/>
      <c r="AK218"/>
      <c r="AL218"/>
      <c r="AM218"/>
      <c r="AN218"/>
      <c r="AO218"/>
      <c r="AP218"/>
      <c r="AQ218"/>
      <c r="AR218"/>
      <c r="AS218"/>
      <c r="AT218"/>
      <c r="AU218"/>
      <c r="AV218"/>
      <c r="AW218"/>
      <c r="AX218"/>
      <c r="AY218"/>
      <c r="AZ218"/>
      <c r="BA218"/>
      <c r="BB218"/>
      <c r="BC218"/>
      <c r="BD218"/>
      <c r="BE218"/>
      <c r="BF218"/>
      <c r="BG218"/>
      <c r="BH218"/>
      <c r="BI218"/>
      <c r="BJ218"/>
      <c r="BK218"/>
      <c r="BL218"/>
      <c r="BM218"/>
      <c r="BN218"/>
      <c r="BO218"/>
      <c r="BP218"/>
      <c r="BQ218"/>
      <c r="BR218"/>
      <c r="BS218"/>
      <c r="BT218"/>
      <c r="BU218"/>
      <c r="BV218"/>
      <c r="BW218"/>
      <c r="BX218"/>
      <c r="BY218"/>
      <c r="BZ218"/>
      <c r="CA218"/>
      <c r="CB218"/>
      <c r="CC218"/>
      <c r="CD218"/>
      <c r="CE218"/>
      <c r="CF218"/>
      <c r="CG218"/>
      <c r="CH218"/>
      <c r="CI218"/>
      <c r="CJ218"/>
      <c r="CK218"/>
      <c r="CL218"/>
      <c r="CM218"/>
      <c r="CN218"/>
      <c r="CO218"/>
      <c r="CP218"/>
      <c r="CQ218"/>
      <c r="CR218"/>
      <c r="CS218"/>
      <c r="CT218"/>
      <c r="CU218"/>
      <c r="CV218"/>
      <c r="CW218"/>
      <c r="CX218"/>
      <c r="CY218"/>
      <c r="CZ218"/>
      <c r="DA218"/>
      <c r="DB218"/>
      <c r="DC218"/>
      <c r="DD218"/>
      <c r="DE218"/>
      <c r="DF218"/>
      <c r="DG218"/>
      <c r="DH218"/>
      <c r="DI218"/>
      <c r="DJ218"/>
      <c r="DK218"/>
      <c r="DL218"/>
      <c r="DM218"/>
      <c r="DN218"/>
      <c r="DO218"/>
      <c r="DP218"/>
      <c r="DQ218"/>
      <c r="DR218"/>
      <c r="DS218"/>
      <c r="DT218"/>
      <c r="DU218"/>
      <c r="DV218"/>
      <c r="DW218"/>
      <c r="DX218"/>
      <c r="DY218"/>
      <c r="DZ218"/>
      <c r="EA218"/>
      <c r="EB218"/>
      <c r="EC218"/>
      <c r="ED218"/>
      <c r="EE218"/>
      <c r="EF218"/>
      <c r="EG218"/>
      <c r="EH218"/>
      <c r="EI218"/>
      <c r="EJ218"/>
      <c r="EK218"/>
      <c r="EL218"/>
      <c r="EM218"/>
      <c r="EN218"/>
      <c r="EO218"/>
      <c r="EP218"/>
      <c r="EQ218"/>
      <c r="ER218"/>
      <c r="ES218"/>
      <c r="ET218"/>
      <c r="EU218"/>
      <c r="EV218"/>
      <c r="EW218"/>
      <c r="EX218"/>
      <c r="EY218"/>
      <c r="EZ218"/>
      <c r="FA218"/>
      <c r="FB218"/>
      <c r="FC218"/>
      <c r="FD218"/>
      <c r="FE218"/>
      <c r="FF218"/>
      <c r="FG218"/>
      <c r="FH218"/>
      <c r="FI218"/>
      <c r="FJ218"/>
      <c r="FK218"/>
      <c r="FL218"/>
      <c r="FM218"/>
      <c r="FN218"/>
      <c r="FO218"/>
      <c r="FP218"/>
      <c r="FQ218"/>
      <c r="FR218"/>
      <c r="FS218"/>
      <c r="FT218"/>
      <c r="FU218"/>
      <c r="FV218"/>
      <c r="FW218"/>
      <c r="FX218"/>
      <c r="FY218"/>
      <c r="FZ218"/>
      <c r="GA218"/>
      <c r="GB218"/>
      <c r="GC218"/>
      <c r="GD218"/>
      <c r="GE218"/>
      <c r="GF218"/>
      <c r="GG218"/>
      <c r="GH218"/>
      <c r="GI218"/>
      <c r="GJ218"/>
      <c r="GK218"/>
      <c r="GL218"/>
      <c r="GM218"/>
      <c r="GN218"/>
      <c r="GO218"/>
      <c r="GP218"/>
      <c r="GQ218"/>
      <c r="GR218"/>
      <c r="GS218"/>
      <c r="GT218"/>
      <c r="GU218"/>
      <c r="GV218"/>
      <c r="GW218"/>
      <c r="GX218"/>
      <c r="GY218"/>
      <c r="GZ218"/>
      <c r="HA218"/>
      <c r="HB218"/>
      <c r="HC218"/>
      <c r="HD218"/>
      <c r="HE218"/>
      <c r="HF218"/>
      <c r="HG218"/>
      <c r="HH218"/>
      <c r="HI218"/>
      <c r="HJ218"/>
      <c r="HK218"/>
      <c r="HL218"/>
      <c r="HM218"/>
      <c r="HN218"/>
      <c r="HO218"/>
      <c r="HP218"/>
      <c r="HQ218"/>
      <c r="HR218"/>
      <c r="HS218"/>
      <c r="HT218"/>
      <c r="HU218"/>
      <c r="HV218"/>
      <c r="HW218"/>
      <c r="HX218"/>
      <c r="HY218"/>
      <c r="HZ218"/>
      <c r="IA218"/>
      <c r="IB218"/>
      <c r="IC218"/>
      <c r="ID218"/>
      <c r="IE218"/>
      <c r="IF218"/>
      <c r="IG218"/>
      <c r="IH218"/>
      <c r="II218"/>
      <c r="IJ218"/>
      <c r="IK218"/>
      <c r="IL218"/>
      <c r="IM218"/>
      <c r="IN218"/>
      <c r="IO218"/>
      <c r="IP218"/>
      <c r="IQ218"/>
      <c r="IR218"/>
      <c r="IS218"/>
      <c r="IT218"/>
      <c r="IU218"/>
      <c r="IV218"/>
    </row>
    <row r="219" spans="1:256" ht="153" customHeight="1" x14ac:dyDescent="0.15">
      <c r="A219" s="12" t="s">
        <v>282</v>
      </c>
      <c r="B219" s="23" t="str">
        <f>VLOOKUP(A219,Questions!$B$3:$C$256,2,FALSE)</f>
        <v>Is security awareness training mandatory for all employees?</v>
      </c>
      <c r="C219" s="251" t="s">
        <v>16</v>
      </c>
      <c r="D219" s="256" t="s">
        <v>3251</v>
      </c>
      <c r="E219" s="185" t="str">
        <f>IF((C219=""),VLOOKUP(A219,Questions!B:G,4,FALSE),IF(C219="Yes",VLOOKUP(A219,Questions!B:G,6,FALSE),IF(C219="No",VLOOKUP(A219,Questions!B:G,5,FALSE),"N/A")))</f>
        <v>Summarize your security awareness training content and state how frequently employees are required to undergo security awareness training.</v>
      </c>
      <c r="F219" s="189" t="str">
        <f>VLOOKUP(A219,'Analyst Report'!$A$38:$E$287,5,FALSE)</f>
        <v xml:space="preserve"> </v>
      </c>
      <c r="G219"/>
      <c r="H219"/>
      <c r="I219"/>
      <c r="J219"/>
      <c r="K219"/>
      <c r="L219"/>
      <c r="M219"/>
      <c r="N219"/>
      <c r="O219"/>
      <c r="P219"/>
      <c r="Q219"/>
      <c r="R219"/>
      <c r="S219"/>
      <c r="T219"/>
      <c r="U219"/>
      <c r="V219"/>
      <c r="W219"/>
      <c r="X219"/>
      <c r="Y219"/>
      <c r="Z219"/>
      <c r="AA219"/>
      <c r="AB219"/>
      <c r="AC219"/>
      <c r="AD219"/>
      <c r="AE219"/>
      <c r="AF219"/>
      <c r="AG219"/>
      <c r="AH219"/>
      <c r="AI219"/>
      <c r="AJ219"/>
      <c r="AK219"/>
      <c r="AL219"/>
      <c r="AM219"/>
      <c r="AN219"/>
      <c r="AO219"/>
      <c r="AP219"/>
      <c r="AQ219"/>
      <c r="AR219"/>
      <c r="AS219"/>
      <c r="AT219"/>
      <c r="AU219"/>
      <c r="AV219"/>
      <c r="AW219"/>
      <c r="AX219"/>
      <c r="AY219"/>
      <c r="AZ219"/>
      <c r="BA219"/>
      <c r="BB219"/>
      <c r="BC219"/>
      <c r="BD219"/>
      <c r="BE219"/>
      <c r="BF219"/>
      <c r="BG219"/>
      <c r="BH219"/>
      <c r="BI219"/>
      <c r="BJ219"/>
      <c r="BK219"/>
      <c r="BL219"/>
      <c r="BM219"/>
      <c r="BN219"/>
      <c r="BO219"/>
      <c r="BP219"/>
      <c r="BQ219"/>
      <c r="BR219"/>
      <c r="BS219"/>
      <c r="BT219"/>
      <c r="BU219"/>
      <c r="BV219"/>
      <c r="BW219"/>
      <c r="BX219"/>
      <c r="BY219"/>
      <c r="BZ219"/>
      <c r="CA219"/>
      <c r="CB219"/>
      <c r="CC219"/>
      <c r="CD219"/>
      <c r="CE219"/>
      <c r="CF219"/>
      <c r="CG219"/>
      <c r="CH219"/>
      <c r="CI219"/>
      <c r="CJ219"/>
      <c r="CK219"/>
      <c r="CL219"/>
      <c r="CM219"/>
      <c r="CN219"/>
      <c r="CO219"/>
      <c r="CP219"/>
      <c r="CQ219"/>
      <c r="CR219"/>
      <c r="CS219"/>
      <c r="CT219"/>
      <c r="CU219"/>
      <c r="CV219"/>
      <c r="CW219"/>
      <c r="CX219"/>
      <c r="CY219"/>
      <c r="CZ219"/>
      <c r="DA219"/>
      <c r="DB219"/>
      <c r="DC219"/>
      <c r="DD219"/>
      <c r="DE219"/>
      <c r="DF219"/>
      <c r="DG219"/>
      <c r="DH219"/>
      <c r="DI219"/>
      <c r="DJ219"/>
      <c r="DK219"/>
      <c r="DL219"/>
      <c r="DM219"/>
      <c r="DN219"/>
      <c r="DO219"/>
      <c r="DP219"/>
      <c r="DQ219"/>
      <c r="DR219"/>
      <c r="DS219"/>
      <c r="DT219"/>
      <c r="DU219"/>
      <c r="DV219"/>
      <c r="DW219"/>
      <c r="DX219"/>
      <c r="DY219"/>
      <c r="DZ219"/>
      <c r="EA219"/>
      <c r="EB219"/>
      <c r="EC219"/>
      <c r="ED219"/>
      <c r="EE219"/>
      <c r="EF219"/>
      <c r="EG219"/>
      <c r="EH219"/>
      <c r="EI219"/>
      <c r="EJ219"/>
      <c r="EK219"/>
      <c r="EL219"/>
      <c r="EM219"/>
      <c r="EN219"/>
      <c r="EO219"/>
      <c r="EP219"/>
      <c r="EQ219"/>
      <c r="ER219"/>
      <c r="ES219"/>
      <c r="ET219"/>
      <c r="EU219"/>
      <c r="EV219"/>
      <c r="EW219"/>
      <c r="EX219"/>
      <c r="EY219"/>
      <c r="EZ219"/>
      <c r="FA219"/>
      <c r="FB219"/>
      <c r="FC219"/>
      <c r="FD219"/>
      <c r="FE219"/>
      <c r="FF219"/>
      <c r="FG219"/>
      <c r="FH219"/>
      <c r="FI219"/>
      <c r="FJ219"/>
      <c r="FK219"/>
      <c r="FL219"/>
      <c r="FM219"/>
      <c r="FN219"/>
      <c r="FO219"/>
      <c r="FP219"/>
      <c r="FQ219"/>
      <c r="FR219"/>
      <c r="FS219"/>
      <c r="FT219"/>
      <c r="FU219"/>
      <c r="FV219"/>
      <c r="FW219"/>
      <c r="FX219"/>
      <c r="FY219"/>
      <c r="FZ219"/>
      <c r="GA219"/>
      <c r="GB219"/>
      <c r="GC219"/>
      <c r="GD219"/>
      <c r="GE219"/>
      <c r="GF219"/>
      <c r="GG219"/>
      <c r="GH219"/>
      <c r="GI219"/>
      <c r="GJ219"/>
      <c r="GK219"/>
      <c r="GL219"/>
      <c r="GM219"/>
      <c r="GN219"/>
      <c r="GO219"/>
      <c r="GP219"/>
      <c r="GQ219"/>
      <c r="GR219"/>
      <c r="GS219"/>
      <c r="GT219"/>
      <c r="GU219"/>
      <c r="GV219"/>
      <c r="GW219"/>
      <c r="GX219"/>
      <c r="GY219"/>
      <c r="GZ219"/>
      <c r="HA219"/>
      <c r="HB219"/>
      <c r="HC219"/>
      <c r="HD219"/>
      <c r="HE219"/>
      <c r="HF219"/>
      <c r="HG219"/>
      <c r="HH219"/>
      <c r="HI219"/>
      <c r="HJ219"/>
      <c r="HK219"/>
      <c r="HL219"/>
      <c r="HM219"/>
      <c r="HN219"/>
      <c r="HO219"/>
      <c r="HP219"/>
      <c r="HQ219"/>
      <c r="HR219"/>
      <c r="HS219"/>
      <c r="HT219"/>
      <c r="HU219"/>
      <c r="HV219"/>
      <c r="HW219"/>
      <c r="HX219"/>
      <c r="HY219"/>
      <c r="HZ219"/>
      <c r="IA219"/>
      <c r="IB219"/>
      <c r="IC219"/>
      <c r="ID219"/>
      <c r="IE219"/>
      <c r="IF219"/>
      <c r="IG219"/>
      <c r="IH219"/>
      <c r="II219"/>
      <c r="IJ219"/>
      <c r="IK219"/>
      <c r="IL219"/>
      <c r="IM219"/>
      <c r="IN219"/>
      <c r="IO219"/>
      <c r="IP219"/>
      <c r="IQ219"/>
      <c r="IR219"/>
      <c r="IS219"/>
      <c r="IT219"/>
      <c r="IU219"/>
      <c r="IV219"/>
    </row>
    <row r="220" spans="1:256" ht="246" customHeight="1" x14ac:dyDescent="0.15">
      <c r="A220" s="12" t="s">
        <v>283</v>
      </c>
      <c r="B220" s="23" t="str">
        <f>VLOOKUP(A220,Questions!$B$3:$C$256,2,FALSE)</f>
        <v>Do you have process and procedure(s) documented, and currently followed, that require a review and update of the access-list(s) for privileged accounts?</v>
      </c>
      <c r="C220" s="251" t="s">
        <v>16</v>
      </c>
      <c r="D220" s="255" t="s">
        <v>3252</v>
      </c>
      <c r="E220" s="185" t="str">
        <f>IF((C220=""),VLOOKUP(A220,Questions!B:G,4,FALSE),IF(C220="Yes",VLOOKUP(A220,Questions!B:G,6,FALSE),IF(C220="No",VLOOKUP(A220,Questions!B:G,5,FALSE),"N/A")))</f>
        <v>Provide a brief summary and the implement review interval.</v>
      </c>
      <c r="F220" s="189" t="str">
        <f>VLOOKUP(A220,'Analyst Report'!$A$38:$E$287,5,FALSE)</f>
        <v xml:space="preserve"> </v>
      </c>
      <c r="G220"/>
      <c r="H220"/>
      <c r="I220"/>
      <c r="J220"/>
      <c r="K220"/>
      <c r="L220"/>
      <c r="M220"/>
      <c r="N220"/>
      <c r="O220"/>
      <c r="P220"/>
      <c r="Q220"/>
      <c r="R220"/>
      <c r="S220"/>
      <c r="T220"/>
      <c r="U220"/>
      <c r="V220"/>
      <c r="W220"/>
      <c r="X220"/>
      <c r="Y220"/>
      <c r="Z220"/>
      <c r="AA220"/>
      <c r="AB220"/>
      <c r="AC220"/>
      <c r="AD220"/>
      <c r="AE220"/>
      <c r="AF220"/>
      <c r="AG220"/>
      <c r="AH220"/>
      <c r="AI220"/>
      <c r="AJ220"/>
      <c r="AK220"/>
      <c r="AL220"/>
      <c r="AM220"/>
      <c r="AN220"/>
      <c r="AO220"/>
      <c r="AP220"/>
      <c r="AQ220"/>
      <c r="AR220"/>
      <c r="AS220"/>
      <c r="AT220"/>
      <c r="AU220"/>
      <c r="AV220"/>
      <c r="AW220"/>
      <c r="AX220"/>
      <c r="AY220"/>
      <c r="AZ220"/>
      <c r="BA220"/>
      <c r="BB220"/>
      <c r="BC220"/>
      <c r="BD220"/>
      <c r="BE220"/>
      <c r="BF220"/>
      <c r="BG220"/>
      <c r="BH220"/>
      <c r="BI220"/>
      <c r="BJ220"/>
      <c r="BK220"/>
      <c r="BL220"/>
      <c r="BM220"/>
      <c r="BN220"/>
      <c r="BO220"/>
      <c r="BP220"/>
      <c r="BQ220"/>
      <c r="BR220"/>
      <c r="BS220"/>
      <c r="BT220"/>
      <c r="BU220"/>
      <c r="BV220"/>
      <c r="BW220"/>
      <c r="BX220"/>
      <c r="BY220"/>
      <c r="BZ220"/>
      <c r="CA220"/>
      <c r="CB220"/>
      <c r="CC220"/>
      <c r="CD220"/>
      <c r="CE220"/>
      <c r="CF220"/>
      <c r="CG220"/>
      <c r="CH220"/>
      <c r="CI220"/>
      <c r="CJ220"/>
      <c r="CK220"/>
      <c r="CL220"/>
      <c r="CM220"/>
      <c r="CN220"/>
      <c r="CO220"/>
      <c r="CP220"/>
      <c r="CQ220"/>
      <c r="CR220"/>
      <c r="CS220"/>
      <c r="CT220"/>
      <c r="CU220"/>
      <c r="CV220"/>
      <c r="CW220"/>
      <c r="CX220"/>
      <c r="CY220"/>
      <c r="CZ220"/>
      <c r="DA220"/>
      <c r="DB220"/>
      <c r="DC220"/>
      <c r="DD220"/>
      <c r="DE220"/>
      <c r="DF220"/>
      <c r="DG220"/>
      <c r="DH220"/>
      <c r="DI220"/>
      <c r="DJ220"/>
      <c r="DK220"/>
      <c r="DL220"/>
      <c r="DM220"/>
      <c r="DN220"/>
      <c r="DO220"/>
      <c r="DP220"/>
      <c r="DQ220"/>
      <c r="DR220"/>
      <c r="DS220"/>
      <c r="DT220"/>
      <c r="DU220"/>
      <c r="DV220"/>
      <c r="DW220"/>
      <c r="DX220"/>
      <c r="DY220"/>
      <c r="DZ220"/>
      <c r="EA220"/>
      <c r="EB220"/>
      <c r="EC220"/>
      <c r="ED220"/>
      <c r="EE220"/>
      <c r="EF220"/>
      <c r="EG220"/>
      <c r="EH220"/>
      <c r="EI220"/>
      <c r="EJ220"/>
      <c r="EK220"/>
      <c r="EL220"/>
      <c r="EM220"/>
      <c r="EN220"/>
      <c r="EO220"/>
      <c r="EP220"/>
      <c r="EQ220"/>
      <c r="ER220"/>
      <c r="ES220"/>
      <c r="ET220"/>
      <c r="EU220"/>
      <c r="EV220"/>
      <c r="EW220"/>
      <c r="EX220"/>
      <c r="EY220"/>
      <c r="EZ220"/>
      <c r="FA220"/>
      <c r="FB220"/>
      <c r="FC220"/>
      <c r="FD220"/>
      <c r="FE220"/>
      <c r="FF220"/>
      <c r="FG220"/>
      <c r="FH220"/>
      <c r="FI220"/>
      <c r="FJ220"/>
      <c r="FK220"/>
      <c r="FL220"/>
      <c r="FM220"/>
      <c r="FN220"/>
      <c r="FO220"/>
      <c r="FP220"/>
      <c r="FQ220"/>
      <c r="FR220"/>
      <c r="FS220"/>
      <c r="FT220"/>
      <c r="FU220"/>
      <c r="FV220"/>
      <c r="FW220"/>
      <c r="FX220"/>
      <c r="FY220"/>
      <c r="FZ220"/>
      <c r="GA220"/>
      <c r="GB220"/>
      <c r="GC220"/>
      <c r="GD220"/>
      <c r="GE220"/>
      <c r="GF220"/>
      <c r="GG220"/>
      <c r="GH220"/>
      <c r="GI220"/>
      <c r="GJ220"/>
      <c r="GK220"/>
      <c r="GL220"/>
      <c r="GM220"/>
      <c r="GN220"/>
      <c r="GO220"/>
      <c r="GP220"/>
      <c r="GQ220"/>
      <c r="GR220"/>
      <c r="GS220"/>
      <c r="GT220"/>
      <c r="GU220"/>
      <c r="GV220"/>
      <c r="GW220"/>
      <c r="GX220"/>
      <c r="GY220"/>
      <c r="GZ220"/>
      <c r="HA220"/>
      <c r="HB220"/>
      <c r="HC220"/>
      <c r="HD220"/>
      <c r="HE220"/>
      <c r="HF220"/>
      <c r="HG220"/>
      <c r="HH220"/>
      <c r="HI220"/>
      <c r="HJ220"/>
      <c r="HK220"/>
      <c r="HL220"/>
      <c r="HM220"/>
      <c r="HN220"/>
      <c r="HO220"/>
      <c r="HP220"/>
      <c r="HQ220"/>
      <c r="HR220"/>
      <c r="HS220"/>
      <c r="HT220"/>
      <c r="HU220"/>
      <c r="HV220"/>
      <c r="HW220"/>
      <c r="HX220"/>
      <c r="HY220"/>
      <c r="HZ220"/>
      <c r="IA220"/>
      <c r="IB220"/>
      <c r="IC220"/>
      <c r="ID220"/>
      <c r="IE220"/>
      <c r="IF220"/>
      <c r="IG220"/>
      <c r="IH220"/>
      <c r="II220"/>
      <c r="IJ220"/>
      <c r="IK220"/>
      <c r="IL220"/>
      <c r="IM220"/>
      <c r="IN220"/>
      <c r="IO220"/>
      <c r="IP220"/>
      <c r="IQ220"/>
      <c r="IR220"/>
      <c r="IS220"/>
      <c r="IT220"/>
      <c r="IU220"/>
      <c r="IV220"/>
    </row>
    <row r="221" spans="1:256" ht="225" customHeight="1" x14ac:dyDescent="0.15">
      <c r="A221" s="12" t="s">
        <v>284</v>
      </c>
      <c r="B221" s="23" t="str">
        <f>VLOOKUP(A221,Questions!$B$3:$C$256,2,FALSE)</f>
        <v>Do you have documented, and currently implemented, internal audit processes and procedures?</v>
      </c>
      <c r="C221" s="251" t="s">
        <v>16</v>
      </c>
      <c r="D221" s="256" t="s">
        <v>3325</v>
      </c>
      <c r="E221" s="185" t="str">
        <f>IF((C221=""),VLOOKUP(A221,Questions!B:G,4,FALSE),IF(C221="Yes",VLOOKUP(A221,Questions!B:G,6,FALSE),IF(C221="No",VLOOKUP(A221,Questions!B:G,5,FALSE),"N/A")))</f>
        <v>Summarize your internal audit processes and procedures.</v>
      </c>
      <c r="F221" s="189" t="str">
        <f>VLOOKUP(A221,'Analyst Report'!$A$38:$E$287,5,FALSE)</f>
        <v xml:space="preserve"> </v>
      </c>
      <c r="G221"/>
      <c r="H221"/>
      <c r="I221"/>
      <c r="J221"/>
      <c r="K221"/>
      <c r="L221"/>
      <c r="M221"/>
      <c r="N221"/>
      <c r="O221"/>
      <c r="P221"/>
      <c r="Q221"/>
      <c r="R221"/>
      <c r="S221"/>
      <c r="T221"/>
      <c r="U221"/>
      <c r="V221"/>
      <c r="W221"/>
      <c r="X221"/>
      <c r="Y221"/>
      <c r="Z221"/>
      <c r="AA221"/>
      <c r="AB221"/>
      <c r="AC221"/>
      <c r="AD221"/>
      <c r="AE221"/>
      <c r="AF221"/>
      <c r="AG221"/>
      <c r="AH221"/>
      <c r="AI221"/>
      <c r="AJ221"/>
      <c r="AK221"/>
      <c r="AL221"/>
      <c r="AM221"/>
      <c r="AN221"/>
      <c r="AO221"/>
      <c r="AP221"/>
      <c r="AQ221"/>
      <c r="AR221"/>
      <c r="AS221"/>
      <c r="AT221"/>
      <c r="AU221"/>
      <c r="AV221"/>
      <c r="AW221"/>
      <c r="AX221"/>
      <c r="AY221"/>
      <c r="AZ221"/>
      <c r="BA221"/>
      <c r="BB221"/>
      <c r="BC221"/>
      <c r="BD221"/>
      <c r="BE221"/>
      <c r="BF221"/>
      <c r="BG221"/>
      <c r="BH221"/>
      <c r="BI221"/>
      <c r="BJ221"/>
      <c r="BK221"/>
      <c r="BL221"/>
      <c r="BM221"/>
      <c r="BN221"/>
      <c r="BO221"/>
      <c r="BP221"/>
      <c r="BQ221"/>
      <c r="BR221"/>
      <c r="BS221"/>
      <c r="BT221"/>
      <c r="BU221"/>
      <c r="BV221"/>
      <c r="BW221"/>
      <c r="BX221"/>
      <c r="BY221"/>
      <c r="BZ221"/>
      <c r="CA221"/>
      <c r="CB221"/>
      <c r="CC221"/>
      <c r="CD221"/>
      <c r="CE221"/>
      <c r="CF221"/>
      <c r="CG221"/>
      <c r="CH221"/>
      <c r="CI221"/>
      <c r="CJ221"/>
      <c r="CK221"/>
      <c r="CL221"/>
      <c r="CM221"/>
      <c r="CN221"/>
      <c r="CO221"/>
      <c r="CP221"/>
      <c r="CQ221"/>
      <c r="CR221"/>
      <c r="CS221"/>
      <c r="CT221"/>
      <c r="CU221"/>
      <c r="CV221"/>
      <c r="CW221"/>
      <c r="CX221"/>
      <c r="CY221"/>
      <c r="CZ221"/>
      <c r="DA221"/>
      <c r="DB221"/>
      <c r="DC221"/>
      <c r="DD221"/>
      <c r="DE221"/>
      <c r="DF221"/>
      <c r="DG221"/>
      <c r="DH221"/>
      <c r="DI221"/>
      <c r="DJ221"/>
      <c r="DK221"/>
      <c r="DL221"/>
      <c r="DM221"/>
      <c r="DN221"/>
      <c r="DO221"/>
      <c r="DP221"/>
      <c r="DQ221"/>
      <c r="DR221"/>
      <c r="DS221"/>
      <c r="DT221"/>
      <c r="DU221"/>
      <c r="DV221"/>
      <c r="DW221"/>
      <c r="DX221"/>
      <c r="DY221"/>
      <c r="DZ221"/>
      <c r="EA221"/>
      <c r="EB221"/>
      <c r="EC221"/>
      <c r="ED221"/>
      <c r="EE221"/>
      <c r="EF221"/>
      <c r="EG221"/>
      <c r="EH221"/>
      <c r="EI221"/>
      <c r="EJ221"/>
      <c r="EK221"/>
      <c r="EL221"/>
      <c r="EM221"/>
      <c r="EN221"/>
      <c r="EO221"/>
      <c r="EP221"/>
      <c r="EQ221"/>
      <c r="ER221"/>
      <c r="ES221"/>
      <c r="ET221"/>
      <c r="EU221"/>
      <c r="EV221"/>
      <c r="EW221"/>
      <c r="EX221"/>
      <c r="EY221"/>
      <c r="EZ221"/>
      <c r="FA221"/>
      <c r="FB221"/>
      <c r="FC221"/>
      <c r="FD221"/>
      <c r="FE221"/>
      <c r="FF221"/>
      <c r="FG221"/>
      <c r="FH221"/>
      <c r="FI221"/>
      <c r="FJ221"/>
      <c r="FK221"/>
      <c r="FL221"/>
      <c r="FM221"/>
      <c r="FN221"/>
      <c r="FO221"/>
      <c r="FP221"/>
      <c r="FQ221"/>
      <c r="FR221"/>
      <c r="FS221"/>
      <c r="FT221"/>
      <c r="FU221"/>
      <c r="FV221"/>
      <c r="FW221"/>
      <c r="FX221"/>
      <c r="FY221"/>
      <c r="FZ221"/>
      <c r="GA221"/>
      <c r="GB221"/>
      <c r="GC221"/>
      <c r="GD221"/>
      <c r="GE221"/>
      <c r="GF221"/>
      <c r="GG221"/>
      <c r="GH221"/>
      <c r="GI221"/>
      <c r="GJ221"/>
      <c r="GK221"/>
      <c r="GL221"/>
      <c r="GM221"/>
      <c r="GN221"/>
      <c r="GO221"/>
      <c r="GP221"/>
      <c r="GQ221"/>
      <c r="GR221"/>
      <c r="GS221"/>
      <c r="GT221"/>
      <c r="GU221"/>
      <c r="GV221"/>
      <c r="GW221"/>
      <c r="GX221"/>
      <c r="GY221"/>
      <c r="GZ221"/>
      <c r="HA221"/>
      <c r="HB221"/>
      <c r="HC221"/>
      <c r="HD221"/>
      <c r="HE221"/>
      <c r="HF221"/>
      <c r="HG221"/>
      <c r="HH221"/>
      <c r="HI221"/>
      <c r="HJ221"/>
      <c r="HK221"/>
      <c r="HL221"/>
      <c r="HM221"/>
      <c r="HN221"/>
      <c r="HO221"/>
      <c r="HP221"/>
      <c r="HQ221"/>
      <c r="HR221"/>
      <c r="HS221"/>
      <c r="HT221"/>
      <c r="HU221"/>
      <c r="HV221"/>
      <c r="HW221"/>
      <c r="HX221"/>
      <c r="HY221"/>
      <c r="HZ221"/>
      <c r="IA221"/>
      <c r="IB221"/>
      <c r="IC221"/>
      <c r="ID221"/>
      <c r="IE221"/>
      <c r="IF221"/>
      <c r="IG221"/>
      <c r="IH221"/>
      <c r="II221"/>
      <c r="IJ221"/>
      <c r="IK221"/>
      <c r="IL221"/>
      <c r="IM221"/>
      <c r="IN221"/>
      <c r="IO221"/>
      <c r="IP221"/>
      <c r="IQ221"/>
      <c r="IR221"/>
      <c r="IS221"/>
      <c r="IT221"/>
      <c r="IU221"/>
      <c r="IV221"/>
    </row>
    <row r="222" spans="1:256" ht="150" x14ac:dyDescent="0.15">
      <c r="A222" s="12" t="s">
        <v>285</v>
      </c>
      <c r="B222" s="23" t="str">
        <f>VLOOKUP(A222,Questions!$B$3:$C$256,2,FALSE)</f>
        <v>Does your organization have physical security controls and policies in place?</v>
      </c>
      <c r="C222" s="251" t="s">
        <v>16</v>
      </c>
      <c r="D222" s="255" t="s">
        <v>3253</v>
      </c>
      <c r="E222" s="185" t="str">
        <f>IF((C222=""),VLOOKUP(A222,Questions!B:G,4,FALSE),IF(C222="Yes",VLOOKUP(A222,Questions!B:G,6,FALSE),IF(C222="No",VLOOKUP(A222,Questions!B:G,5,FALSE),"N/A")))</f>
        <v>Provide a copy of your physical security controls and policies along with this document (link or attached).</v>
      </c>
      <c r="F222" s="189" t="str">
        <f>VLOOKUP(A222,'Analyst Report'!$A$38:$E$287,5,FALSE)</f>
        <v xml:space="preserve"> </v>
      </c>
      <c r="G222"/>
      <c r="H222"/>
      <c r="I222"/>
      <c r="J222"/>
      <c r="K222"/>
      <c r="L222"/>
      <c r="M222"/>
      <c r="N222"/>
      <c r="O222"/>
      <c r="P222"/>
      <c r="Q222"/>
      <c r="R222"/>
      <c r="S222"/>
      <c r="T222"/>
      <c r="U222"/>
      <c r="V222"/>
      <c r="W222"/>
      <c r="X222"/>
      <c r="Y222"/>
      <c r="Z222"/>
      <c r="AA222"/>
      <c r="AB222"/>
      <c r="AC222"/>
      <c r="AD222"/>
      <c r="AE222"/>
      <c r="AF222"/>
      <c r="AG222"/>
      <c r="AH222"/>
      <c r="AI222"/>
      <c r="AJ222"/>
      <c r="AK222"/>
      <c r="AL222"/>
      <c r="AM222"/>
      <c r="AN222"/>
      <c r="AO222"/>
      <c r="AP222"/>
      <c r="AQ222"/>
      <c r="AR222"/>
      <c r="AS222"/>
      <c r="AT222"/>
      <c r="AU222"/>
      <c r="AV222"/>
      <c r="AW222"/>
      <c r="AX222"/>
      <c r="AY222"/>
      <c r="AZ222"/>
      <c r="BA222"/>
      <c r="BB222"/>
      <c r="BC222"/>
      <c r="BD222"/>
      <c r="BE222"/>
      <c r="BF222"/>
      <c r="BG222"/>
      <c r="BH222"/>
      <c r="BI222"/>
      <c r="BJ222"/>
      <c r="BK222"/>
      <c r="BL222"/>
      <c r="BM222"/>
      <c r="BN222"/>
      <c r="BO222"/>
      <c r="BP222"/>
      <c r="BQ222"/>
      <c r="BR222"/>
      <c r="BS222"/>
      <c r="BT222"/>
      <c r="BU222"/>
      <c r="BV222"/>
      <c r="BW222"/>
      <c r="BX222"/>
      <c r="BY222"/>
      <c r="BZ222"/>
      <c r="CA222"/>
      <c r="CB222"/>
      <c r="CC222"/>
      <c r="CD222"/>
      <c r="CE222"/>
      <c r="CF222"/>
      <c r="CG222"/>
      <c r="CH222"/>
      <c r="CI222"/>
      <c r="CJ222"/>
      <c r="CK222"/>
      <c r="CL222"/>
      <c r="CM222"/>
      <c r="CN222"/>
      <c r="CO222"/>
      <c r="CP222"/>
      <c r="CQ222"/>
      <c r="CR222"/>
      <c r="CS222"/>
      <c r="CT222"/>
      <c r="CU222"/>
      <c r="CV222"/>
      <c r="CW222"/>
      <c r="CX222"/>
      <c r="CY222"/>
      <c r="CZ222"/>
      <c r="DA222"/>
      <c r="DB222"/>
      <c r="DC222"/>
      <c r="DD222"/>
      <c r="DE222"/>
      <c r="DF222"/>
      <c r="DG222"/>
      <c r="DH222"/>
      <c r="DI222"/>
      <c r="DJ222"/>
      <c r="DK222"/>
      <c r="DL222"/>
      <c r="DM222"/>
      <c r="DN222"/>
      <c r="DO222"/>
      <c r="DP222"/>
      <c r="DQ222"/>
      <c r="DR222"/>
      <c r="DS222"/>
      <c r="DT222"/>
      <c r="DU222"/>
      <c r="DV222"/>
      <c r="DW222"/>
      <c r="DX222"/>
      <c r="DY222"/>
      <c r="DZ222"/>
      <c r="EA222"/>
      <c r="EB222"/>
      <c r="EC222"/>
      <c r="ED222"/>
      <c r="EE222"/>
      <c r="EF222"/>
      <c r="EG222"/>
      <c r="EH222"/>
      <c r="EI222"/>
      <c r="EJ222"/>
      <c r="EK222"/>
      <c r="EL222"/>
      <c r="EM222"/>
      <c r="EN222"/>
      <c r="EO222"/>
      <c r="EP222"/>
      <c r="EQ222"/>
      <c r="ER222"/>
      <c r="ES222"/>
      <c r="ET222"/>
      <c r="EU222"/>
      <c r="EV222"/>
      <c r="EW222"/>
      <c r="EX222"/>
      <c r="EY222"/>
      <c r="EZ222"/>
      <c r="FA222"/>
      <c r="FB222"/>
      <c r="FC222"/>
      <c r="FD222"/>
      <c r="FE222"/>
      <c r="FF222"/>
      <c r="FG222"/>
      <c r="FH222"/>
      <c r="FI222"/>
      <c r="FJ222"/>
      <c r="FK222"/>
      <c r="FL222"/>
      <c r="FM222"/>
      <c r="FN222"/>
      <c r="FO222"/>
      <c r="FP222"/>
      <c r="FQ222"/>
      <c r="FR222"/>
      <c r="FS222"/>
      <c r="FT222"/>
      <c r="FU222"/>
      <c r="FV222"/>
      <c r="FW222"/>
      <c r="FX222"/>
      <c r="FY222"/>
      <c r="FZ222"/>
      <c r="GA222"/>
      <c r="GB222"/>
      <c r="GC222"/>
      <c r="GD222"/>
      <c r="GE222"/>
      <c r="GF222"/>
      <c r="GG222"/>
      <c r="GH222"/>
      <c r="GI222"/>
      <c r="GJ222"/>
      <c r="GK222"/>
      <c r="GL222"/>
      <c r="GM222"/>
      <c r="GN222"/>
      <c r="GO222"/>
      <c r="GP222"/>
      <c r="GQ222"/>
      <c r="GR222"/>
      <c r="GS222"/>
      <c r="GT222"/>
      <c r="GU222"/>
      <c r="GV222"/>
      <c r="GW222"/>
      <c r="GX222"/>
      <c r="GY222"/>
      <c r="GZ222"/>
      <c r="HA222"/>
      <c r="HB222"/>
      <c r="HC222"/>
      <c r="HD222"/>
      <c r="HE222"/>
      <c r="HF222"/>
      <c r="HG222"/>
      <c r="HH222"/>
      <c r="HI222"/>
      <c r="HJ222"/>
      <c r="HK222"/>
      <c r="HL222"/>
      <c r="HM222"/>
      <c r="HN222"/>
      <c r="HO222"/>
      <c r="HP222"/>
      <c r="HQ222"/>
      <c r="HR222"/>
      <c r="HS222"/>
      <c r="HT222"/>
      <c r="HU222"/>
      <c r="HV222"/>
      <c r="HW222"/>
      <c r="HX222"/>
      <c r="HY222"/>
      <c r="HZ222"/>
      <c r="IA222"/>
      <c r="IB222"/>
      <c r="IC222"/>
      <c r="ID222"/>
      <c r="IE222"/>
      <c r="IF222"/>
      <c r="IG222"/>
      <c r="IH222"/>
      <c r="II222"/>
      <c r="IJ222"/>
      <c r="IK222"/>
      <c r="IL222"/>
      <c r="IM222"/>
      <c r="IN222"/>
      <c r="IO222"/>
      <c r="IP222"/>
      <c r="IQ222"/>
      <c r="IR222"/>
      <c r="IS222"/>
      <c r="IT222"/>
      <c r="IU222"/>
      <c r="IV222"/>
    </row>
    <row r="223" spans="1:256" ht="36" customHeight="1" x14ac:dyDescent="0.2">
      <c r="A223" s="288" t="s">
        <v>2700</v>
      </c>
      <c r="B223" s="288"/>
      <c r="C223" s="20" t="s">
        <v>13</v>
      </c>
      <c r="D223" s="20" t="s">
        <v>14</v>
      </c>
      <c r="E223" s="184" t="s">
        <v>15</v>
      </c>
      <c r="F223" s="188" t="s">
        <v>3107</v>
      </c>
      <c r="G223"/>
      <c r="H223"/>
      <c r="I223"/>
      <c r="J223"/>
      <c r="K223"/>
      <c r="L223"/>
      <c r="M223"/>
      <c r="N223"/>
      <c r="O223"/>
      <c r="P223"/>
      <c r="Q223"/>
      <c r="R223"/>
      <c r="S223"/>
      <c r="T223"/>
      <c r="U223"/>
      <c r="V223"/>
      <c r="W223"/>
      <c r="X223"/>
      <c r="Y223"/>
      <c r="Z223"/>
      <c r="AA223"/>
      <c r="AB223"/>
      <c r="AC223"/>
      <c r="AD223"/>
      <c r="AE223"/>
      <c r="AF223"/>
      <c r="AG223"/>
      <c r="AH223"/>
      <c r="AI223"/>
      <c r="AJ223"/>
      <c r="AK223"/>
      <c r="AL223"/>
      <c r="AM223"/>
      <c r="AN223"/>
      <c r="AO223"/>
      <c r="AP223"/>
      <c r="AQ223"/>
      <c r="AR223"/>
      <c r="AS223"/>
      <c r="AT223"/>
      <c r="AU223"/>
      <c r="AV223"/>
      <c r="AW223"/>
      <c r="AX223"/>
      <c r="AY223"/>
      <c r="AZ223"/>
      <c r="BA223"/>
      <c r="BB223"/>
      <c r="BC223"/>
      <c r="BD223"/>
      <c r="BE223"/>
      <c r="BF223"/>
      <c r="BG223"/>
      <c r="BH223"/>
      <c r="BI223"/>
      <c r="BJ223"/>
      <c r="BK223"/>
      <c r="BL223"/>
      <c r="BM223"/>
      <c r="BN223"/>
      <c r="BO223"/>
      <c r="BP223"/>
      <c r="BQ223"/>
      <c r="BR223"/>
      <c r="BS223"/>
      <c r="BT223"/>
      <c r="BU223"/>
      <c r="BV223"/>
      <c r="BW223"/>
      <c r="BX223"/>
      <c r="BY223"/>
      <c r="BZ223"/>
      <c r="CA223"/>
      <c r="CB223"/>
      <c r="CC223"/>
      <c r="CD223"/>
      <c r="CE223"/>
      <c r="CF223"/>
      <c r="CG223"/>
      <c r="CH223"/>
      <c r="CI223"/>
      <c r="CJ223"/>
      <c r="CK223"/>
      <c r="CL223"/>
      <c r="CM223"/>
      <c r="CN223"/>
      <c r="CO223"/>
      <c r="CP223"/>
      <c r="CQ223"/>
      <c r="CR223"/>
      <c r="CS223"/>
      <c r="CT223"/>
      <c r="CU223"/>
      <c r="CV223"/>
      <c r="CW223"/>
      <c r="CX223"/>
      <c r="CY223"/>
      <c r="CZ223"/>
      <c r="DA223"/>
      <c r="DB223"/>
      <c r="DC223"/>
      <c r="DD223"/>
      <c r="DE223"/>
      <c r="DF223"/>
      <c r="DG223"/>
      <c r="DH223"/>
      <c r="DI223"/>
      <c r="DJ223"/>
      <c r="DK223"/>
      <c r="DL223"/>
      <c r="DM223"/>
      <c r="DN223"/>
      <c r="DO223"/>
      <c r="DP223"/>
      <c r="DQ223"/>
      <c r="DR223"/>
      <c r="DS223"/>
      <c r="DT223"/>
      <c r="DU223"/>
      <c r="DV223"/>
      <c r="DW223"/>
      <c r="DX223"/>
      <c r="DY223"/>
      <c r="DZ223"/>
      <c r="EA223"/>
      <c r="EB223"/>
      <c r="EC223"/>
      <c r="ED223"/>
      <c r="EE223"/>
      <c r="EF223"/>
      <c r="EG223"/>
      <c r="EH223"/>
      <c r="EI223"/>
      <c r="EJ223"/>
      <c r="EK223"/>
      <c r="EL223"/>
      <c r="EM223"/>
      <c r="EN223"/>
      <c r="EO223"/>
      <c r="EP223"/>
      <c r="EQ223"/>
      <c r="ER223"/>
      <c r="ES223"/>
      <c r="ET223"/>
      <c r="EU223"/>
      <c r="EV223"/>
      <c r="EW223"/>
      <c r="EX223"/>
      <c r="EY223"/>
      <c r="EZ223"/>
      <c r="FA223"/>
      <c r="FB223"/>
      <c r="FC223"/>
      <c r="FD223"/>
      <c r="FE223"/>
      <c r="FF223"/>
      <c r="FG223"/>
      <c r="FH223"/>
      <c r="FI223"/>
      <c r="FJ223"/>
      <c r="FK223"/>
      <c r="FL223"/>
      <c r="FM223"/>
      <c r="FN223"/>
      <c r="FO223"/>
      <c r="FP223"/>
      <c r="FQ223"/>
      <c r="FR223"/>
      <c r="FS223"/>
      <c r="FT223"/>
      <c r="FU223"/>
      <c r="FV223"/>
      <c r="FW223"/>
      <c r="FX223"/>
      <c r="FY223"/>
      <c r="FZ223"/>
      <c r="GA223"/>
      <c r="GB223"/>
      <c r="GC223"/>
      <c r="GD223"/>
      <c r="GE223"/>
      <c r="GF223"/>
      <c r="GG223"/>
      <c r="GH223"/>
      <c r="GI223"/>
      <c r="GJ223"/>
      <c r="GK223"/>
      <c r="GL223"/>
      <c r="GM223"/>
      <c r="GN223"/>
      <c r="GO223"/>
      <c r="GP223"/>
      <c r="GQ223"/>
      <c r="GR223"/>
      <c r="GS223"/>
      <c r="GT223"/>
      <c r="GU223"/>
      <c r="GV223"/>
      <c r="GW223"/>
      <c r="GX223"/>
      <c r="GY223"/>
      <c r="GZ223"/>
      <c r="HA223"/>
      <c r="HB223"/>
      <c r="HC223"/>
      <c r="HD223"/>
      <c r="HE223"/>
      <c r="HF223"/>
      <c r="HG223"/>
      <c r="HH223"/>
      <c r="HI223"/>
      <c r="HJ223"/>
      <c r="HK223"/>
      <c r="HL223"/>
      <c r="HM223"/>
      <c r="HN223"/>
      <c r="HO223"/>
      <c r="HP223"/>
      <c r="HQ223"/>
      <c r="HR223"/>
      <c r="HS223"/>
      <c r="HT223"/>
      <c r="HU223"/>
      <c r="HV223"/>
      <c r="HW223"/>
      <c r="HX223"/>
      <c r="HY223"/>
      <c r="HZ223"/>
      <c r="IA223"/>
      <c r="IB223"/>
      <c r="IC223"/>
      <c r="ID223"/>
      <c r="IE223"/>
      <c r="IF223"/>
      <c r="IG223"/>
      <c r="IH223"/>
      <c r="II223"/>
      <c r="IJ223"/>
      <c r="IK223"/>
      <c r="IL223"/>
      <c r="IM223"/>
      <c r="IN223"/>
      <c r="IO223"/>
      <c r="IP223"/>
      <c r="IQ223"/>
      <c r="IR223"/>
      <c r="IS223"/>
      <c r="IT223"/>
      <c r="IU223"/>
      <c r="IV223"/>
    </row>
    <row r="224" spans="1:256" ht="48" customHeight="1" x14ac:dyDescent="0.15">
      <c r="A224" s="12" t="s">
        <v>3147</v>
      </c>
      <c r="B224" s="23" t="str">
        <f>VLOOKUP(A224,Questions!$B$3:$C$256,2,FALSE)</f>
        <v>Do you have a formal incident response plan?</v>
      </c>
      <c r="C224" s="251" t="s">
        <v>16</v>
      </c>
      <c r="D224" s="256" t="s">
        <v>3254</v>
      </c>
      <c r="E224" s="185" t="str">
        <f>IF((C224=""),VLOOKUP(A224,Questions!B:G,4,FALSE),IF(C224="Yes",VLOOKUP(A224,Questions!B:G,6,FALSE),IF(C224="No",VLOOKUP(A224,Questions!B:G,5,FALSE),"N/A")))</f>
        <v>Summarize or provide a link to your formal incident response plan.</v>
      </c>
      <c r="F224" s="189" t="str">
        <f>VLOOKUP(A224,'Analyst Report'!$A$38:$E$287,5,FALSE)</f>
        <v xml:space="preserve"> </v>
      </c>
      <c r="G224"/>
      <c r="H224"/>
      <c r="I224"/>
      <c r="J224"/>
      <c r="K224"/>
      <c r="L224"/>
      <c r="M224"/>
      <c r="N224"/>
      <c r="O224"/>
      <c r="P224"/>
      <c r="Q224"/>
      <c r="R224"/>
      <c r="S224"/>
      <c r="T224"/>
      <c r="U224"/>
      <c r="V224"/>
      <c r="W224"/>
      <c r="X224"/>
      <c r="Y224"/>
      <c r="Z224"/>
      <c r="AA224"/>
      <c r="AB224"/>
      <c r="AC224"/>
      <c r="AD224"/>
      <c r="AE224"/>
      <c r="AF224"/>
      <c r="AG224"/>
      <c r="AH224"/>
      <c r="AI224"/>
      <c r="AJ224"/>
      <c r="AK224"/>
      <c r="AL224"/>
      <c r="AM224"/>
      <c r="AN224"/>
      <c r="AO224"/>
      <c r="AP224"/>
      <c r="AQ224"/>
      <c r="AR224"/>
      <c r="AS224"/>
      <c r="AT224"/>
      <c r="AU224"/>
      <c r="AV224"/>
      <c r="AW224"/>
      <c r="AX224"/>
      <c r="AY224"/>
      <c r="AZ224"/>
      <c r="BA224"/>
      <c r="BB224"/>
      <c r="BC224"/>
      <c r="BD224"/>
      <c r="BE224"/>
      <c r="BF224"/>
      <c r="BG224"/>
      <c r="BH224"/>
      <c r="BI224"/>
      <c r="BJ224"/>
      <c r="BK224"/>
      <c r="BL224"/>
      <c r="BM224"/>
      <c r="BN224"/>
      <c r="BO224"/>
      <c r="BP224"/>
      <c r="BQ224"/>
      <c r="BR224"/>
      <c r="BS224"/>
      <c r="BT224"/>
      <c r="BU224"/>
      <c r="BV224"/>
      <c r="BW224"/>
      <c r="BX224"/>
      <c r="BY224"/>
      <c r="BZ224"/>
      <c r="CA224"/>
      <c r="CB224"/>
      <c r="CC224"/>
      <c r="CD224"/>
      <c r="CE224"/>
      <c r="CF224"/>
      <c r="CG224"/>
      <c r="CH224"/>
      <c r="CI224"/>
      <c r="CJ224"/>
      <c r="CK224"/>
      <c r="CL224"/>
      <c r="CM224"/>
      <c r="CN224"/>
      <c r="CO224"/>
      <c r="CP224"/>
      <c r="CQ224"/>
      <c r="CR224"/>
      <c r="CS224"/>
      <c r="CT224"/>
      <c r="CU224"/>
      <c r="CV224"/>
      <c r="CW224"/>
      <c r="CX224"/>
      <c r="CY224"/>
      <c r="CZ224"/>
      <c r="DA224"/>
      <c r="DB224"/>
      <c r="DC224"/>
      <c r="DD224"/>
      <c r="DE224"/>
      <c r="DF224"/>
      <c r="DG224"/>
      <c r="DH224"/>
      <c r="DI224"/>
      <c r="DJ224"/>
      <c r="DK224"/>
      <c r="DL224"/>
      <c r="DM224"/>
      <c r="DN224"/>
      <c r="DO224"/>
      <c r="DP224"/>
      <c r="DQ224"/>
      <c r="DR224"/>
      <c r="DS224"/>
      <c r="DT224"/>
      <c r="DU224"/>
      <c r="DV224"/>
      <c r="DW224"/>
      <c r="DX224"/>
      <c r="DY224"/>
      <c r="DZ224"/>
      <c r="EA224"/>
      <c r="EB224"/>
      <c r="EC224"/>
      <c r="ED224"/>
      <c r="EE224"/>
      <c r="EF224"/>
      <c r="EG224"/>
      <c r="EH224"/>
      <c r="EI224"/>
      <c r="EJ224"/>
      <c r="EK224"/>
      <c r="EL224"/>
      <c r="EM224"/>
      <c r="EN224"/>
      <c r="EO224"/>
      <c r="EP224"/>
      <c r="EQ224"/>
      <c r="ER224"/>
      <c r="ES224"/>
      <c r="ET224"/>
      <c r="EU224"/>
      <c r="EV224"/>
      <c r="EW224"/>
      <c r="EX224"/>
      <c r="EY224"/>
      <c r="EZ224"/>
      <c r="FA224"/>
      <c r="FB224"/>
      <c r="FC224"/>
      <c r="FD224"/>
      <c r="FE224"/>
      <c r="FF224"/>
      <c r="FG224"/>
      <c r="FH224"/>
      <c r="FI224"/>
      <c r="FJ224"/>
      <c r="FK224"/>
      <c r="FL224"/>
      <c r="FM224"/>
      <c r="FN224"/>
      <c r="FO224"/>
      <c r="FP224"/>
      <c r="FQ224"/>
      <c r="FR224"/>
      <c r="FS224"/>
      <c r="FT224"/>
      <c r="FU224"/>
      <c r="FV224"/>
      <c r="FW224"/>
      <c r="FX224"/>
      <c r="FY224"/>
      <c r="FZ224"/>
      <c r="GA224"/>
      <c r="GB224"/>
      <c r="GC224"/>
      <c r="GD224"/>
      <c r="GE224"/>
      <c r="GF224"/>
      <c r="GG224"/>
      <c r="GH224"/>
      <c r="GI224"/>
      <c r="GJ224"/>
      <c r="GK224"/>
      <c r="GL224"/>
      <c r="GM224"/>
      <c r="GN224"/>
      <c r="GO224"/>
      <c r="GP224"/>
      <c r="GQ224"/>
      <c r="GR224"/>
      <c r="GS224"/>
      <c r="GT224"/>
      <c r="GU224"/>
      <c r="GV224"/>
      <c r="GW224"/>
      <c r="GX224"/>
      <c r="GY224"/>
      <c r="GZ224"/>
      <c r="HA224"/>
      <c r="HB224"/>
      <c r="HC224"/>
      <c r="HD224"/>
      <c r="HE224"/>
      <c r="HF224"/>
      <c r="HG224"/>
      <c r="HH224"/>
      <c r="HI224"/>
      <c r="HJ224"/>
      <c r="HK224"/>
      <c r="HL224"/>
      <c r="HM224"/>
      <c r="HN224"/>
      <c r="HO224"/>
      <c r="HP224"/>
      <c r="HQ224"/>
      <c r="HR224"/>
      <c r="HS224"/>
      <c r="HT224"/>
      <c r="HU224"/>
      <c r="HV224"/>
      <c r="HW224"/>
      <c r="HX224"/>
      <c r="HY224"/>
      <c r="HZ224"/>
      <c r="IA224"/>
      <c r="IB224"/>
      <c r="IC224"/>
      <c r="ID224"/>
      <c r="IE224"/>
      <c r="IF224"/>
      <c r="IG224"/>
      <c r="IH224"/>
      <c r="II224"/>
      <c r="IJ224"/>
      <c r="IK224"/>
      <c r="IL224"/>
      <c r="IM224"/>
      <c r="IN224"/>
      <c r="IO224"/>
      <c r="IP224"/>
      <c r="IQ224"/>
      <c r="IR224"/>
      <c r="IS224"/>
      <c r="IT224"/>
      <c r="IU224"/>
      <c r="IV224"/>
    </row>
    <row r="225" spans="1:256" ht="135" x14ac:dyDescent="0.15">
      <c r="A225" s="12" t="s">
        <v>3145</v>
      </c>
      <c r="B225" s="23" t="str">
        <f>VLOOKUP(A225,Questions!$B$3:$C$256,2,FALSE)</f>
        <v>Do you have either an internal incident response team or retain an external team?</v>
      </c>
      <c r="C225" s="251" t="s">
        <v>16</v>
      </c>
      <c r="D225" s="256" t="s">
        <v>3255</v>
      </c>
      <c r="E225" s="185" t="str">
        <f>IF((C225=""),VLOOKUP(A225,Questions!B:G,4,FALSE),IF(C225="Yes",VLOOKUP(A225,Questions!B:G,6,FALSE),IF(C225="No",VLOOKUP(A225,Questions!B:G,5,FALSE),"N/A")))</f>
        <v>Summarize your incident response and reporting processes.</v>
      </c>
      <c r="F225" s="189" t="str">
        <f>VLOOKUP(A225,'Analyst Report'!$A$38:$E$287,5,FALSE)</f>
        <v xml:space="preserve"> </v>
      </c>
      <c r="G225"/>
      <c r="H225"/>
      <c r="I225"/>
      <c r="J225"/>
      <c r="K225"/>
      <c r="L225"/>
      <c r="M225"/>
      <c r="N225"/>
      <c r="O225"/>
      <c r="P225"/>
      <c r="Q225"/>
      <c r="R225"/>
      <c r="S225"/>
      <c r="T225"/>
      <c r="U225"/>
      <c r="V225"/>
      <c r="W225"/>
      <c r="X225"/>
      <c r="Y225"/>
      <c r="Z225"/>
      <c r="AA225"/>
      <c r="AB225"/>
      <c r="AC225"/>
      <c r="AD225"/>
      <c r="AE225"/>
      <c r="AF225"/>
      <c r="AG225"/>
      <c r="AH225"/>
      <c r="AI225"/>
      <c r="AJ225"/>
      <c r="AK225"/>
      <c r="AL225"/>
      <c r="AM225"/>
      <c r="AN225"/>
      <c r="AO225"/>
      <c r="AP225"/>
      <c r="AQ225"/>
      <c r="AR225"/>
      <c r="AS225"/>
      <c r="AT225"/>
      <c r="AU225"/>
      <c r="AV225"/>
      <c r="AW225"/>
      <c r="AX225"/>
      <c r="AY225"/>
      <c r="AZ225"/>
      <c r="BA225"/>
      <c r="BB225"/>
      <c r="BC225"/>
      <c r="BD225"/>
      <c r="BE225"/>
      <c r="BF225"/>
      <c r="BG225"/>
      <c r="BH225"/>
      <c r="BI225"/>
      <c r="BJ225"/>
      <c r="BK225"/>
      <c r="BL225"/>
      <c r="BM225"/>
      <c r="BN225"/>
      <c r="BO225"/>
      <c r="BP225"/>
      <c r="BQ225"/>
      <c r="BR225"/>
      <c r="BS225"/>
      <c r="BT225"/>
      <c r="BU225"/>
      <c r="BV225"/>
      <c r="BW225"/>
      <c r="BX225"/>
      <c r="BY225"/>
      <c r="BZ225"/>
      <c r="CA225"/>
      <c r="CB225"/>
      <c r="CC225"/>
      <c r="CD225"/>
      <c r="CE225"/>
      <c r="CF225"/>
      <c r="CG225"/>
      <c r="CH225"/>
      <c r="CI225"/>
      <c r="CJ225"/>
      <c r="CK225"/>
      <c r="CL225"/>
      <c r="CM225"/>
      <c r="CN225"/>
      <c r="CO225"/>
      <c r="CP225"/>
      <c r="CQ225"/>
      <c r="CR225"/>
      <c r="CS225"/>
      <c r="CT225"/>
      <c r="CU225"/>
      <c r="CV225"/>
      <c r="CW225"/>
      <c r="CX225"/>
      <c r="CY225"/>
      <c r="CZ225"/>
      <c r="DA225"/>
      <c r="DB225"/>
      <c r="DC225"/>
      <c r="DD225"/>
      <c r="DE225"/>
      <c r="DF225"/>
      <c r="DG225"/>
      <c r="DH225"/>
      <c r="DI225"/>
      <c r="DJ225"/>
      <c r="DK225"/>
      <c r="DL225"/>
      <c r="DM225"/>
      <c r="DN225"/>
      <c r="DO225"/>
      <c r="DP225"/>
      <c r="DQ225"/>
      <c r="DR225"/>
      <c r="DS225"/>
      <c r="DT225"/>
      <c r="DU225"/>
      <c r="DV225"/>
      <c r="DW225"/>
      <c r="DX225"/>
      <c r="DY225"/>
      <c r="DZ225"/>
      <c r="EA225"/>
      <c r="EB225"/>
      <c r="EC225"/>
      <c r="ED225"/>
      <c r="EE225"/>
      <c r="EF225"/>
      <c r="EG225"/>
      <c r="EH225"/>
      <c r="EI225"/>
      <c r="EJ225"/>
      <c r="EK225"/>
      <c r="EL225"/>
      <c r="EM225"/>
      <c r="EN225"/>
      <c r="EO225"/>
      <c r="EP225"/>
      <c r="EQ225"/>
      <c r="ER225"/>
      <c r="ES225"/>
      <c r="ET225"/>
      <c r="EU225"/>
      <c r="EV225"/>
      <c r="EW225"/>
      <c r="EX225"/>
      <c r="EY225"/>
      <c r="EZ225"/>
      <c r="FA225"/>
      <c r="FB225"/>
      <c r="FC225"/>
      <c r="FD225"/>
      <c r="FE225"/>
      <c r="FF225"/>
      <c r="FG225"/>
      <c r="FH225"/>
      <c r="FI225"/>
      <c r="FJ225"/>
      <c r="FK225"/>
      <c r="FL225"/>
      <c r="FM225"/>
      <c r="FN225"/>
      <c r="FO225"/>
      <c r="FP225"/>
      <c r="FQ225"/>
      <c r="FR225"/>
      <c r="FS225"/>
      <c r="FT225"/>
      <c r="FU225"/>
      <c r="FV225"/>
      <c r="FW225"/>
      <c r="FX225"/>
      <c r="FY225"/>
      <c r="FZ225"/>
      <c r="GA225"/>
      <c r="GB225"/>
      <c r="GC225"/>
      <c r="GD225"/>
      <c r="GE225"/>
      <c r="GF225"/>
      <c r="GG225"/>
      <c r="GH225"/>
      <c r="GI225"/>
      <c r="GJ225"/>
      <c r="GK225"/>
      <c r="GL225"/>
      <c r="GM225"/>
      <c r="GN225"/>
      <c r="GO225"/>
      <c r="GP225"/>
      <c r="GQ225"/>
      <c r="GR225"/>
      <c r="GS225"/>
      <c r="GT225"/>
      <c r="GU225"/>
      <c r="GV225"/>
      <c r="GW225"/>
      <c r="GX225"/>
      <c r="GY225"/>
      <c r="GZ225"/>
      <c r="HA225"/>
      <c r="HB225"/>
      <c r="HC225"/>
      <c r="HD225"/>
      <c r="HE225"/>
      <c r="HF225"/>
      <c r="HG225"/>
      <c r="HH225"/>
      <c r="HI225"/>
      <c r="HJ225"/>
      <c r="HK225"/>
      <c r="HL225"/>
      <c r="HM225"/>
      <c r="HN225"/>
      <c r="HO225"/>
      <c r="HP225"/>
      <c r="HQ225"/>
      <c r="HR225"/>
      <c r="HS225"/>
      <c r="HT225"/>
      <c r="HU225"/>
      <c r="HV225"/>
      <c r="HW225"/>
      <c r="HX225"/>
      <c r="HY225"/>
      <c r="HZ225"/>
      <c r="IA225"/>
      <c r="IB225"/>
      <c r="IC225"/>
      <c r="ID225"/>
      <c r="IE225"/>
      <c r="IF225"/>
      <c r="IG225"/>
      <c r="IH225"/>
      <c r="II225"/>
      <c r="IJ225"/>
      <c r="IK225"/>
      <c r="IL225"/>
      <c r="IM225"/>
      <c r="IN225"/>
      <c r="IO225"/>
      <c r="IP225"/>
      <c r="IQ225"/>
      <c r="IR225"/>
      <c r="IS225"/>
      <c r="IT225"/>
      <c r="IU225"/>
      <c r="IV225"/>
    </row>
    <row r="226" spans="1:256" ht="48" customHeight="1" x14ac:dyDescent="0.15">
      <c r="A226" s="12" t="s">
        <v>3146</v>
      </c>
      <c r="B226" s="23" t="str">
        <f>VLOOKUP(A226,Questions!$B$3:$C$256,2,FALSE)</f>
        <v>Do you have the capability to respond to incidents on a 24x7x365 basis?</v>
      </c>
      <c r="C226" s="251" t="s">
        <v>16</v>
      </c>
      <c r="D226" s="256" t="s">
        <v>3256</v>
      </c>
      <c r="E226" s="185" t="str">
        <f>IF((C226=""),VLOOKUP(A226,Questions!B:G,4,FALSE),IF(C226="Yes",VLOOKUP(A226,Questions!B:G,6,FALSE),IF(C226="No",VLOOKUP(A226,Questions!B:G,5,FALSE),"N/A")))</f>
        <v>Summarize your internal approach or reference your third party contractor.</v>
      </c>
      <c r="F226" s="189" t="str">
        <f>VLOOKUP(A226,'Analyst Report'!$A$38:$E$287,5,FALSE)</f>
        <v xml:space="preserve"> </v>
      </c>
      <c r="G226"/>
      <c r="H226"/>
      <c r="I226"/>
      <c r="J226"/>
      <c r="K226"/>
      <c r="L226"/>
      <c r="M226"/>
      <c r="N226"/>
      <c r="O226"/>
      <c r="P226"/>
      <c r="Q226"/>
      <c r="R226"/>
      <c r="S226"/>
      <c r="T226"/>
      <c r="U226"/>
      <c r="V226"/>
      <c r="W226"/>
      <c r="X226"/>
      <c r="Y226"/>
      <c r="Z226"/>
      <c r="AA226"/>
      <c r="AB226"/>
      <c r="AC226"/>
      <c r="AD226"/>
      <c r="AE226"/>
      <c r="AF226"/>
      <c r="AG226"/>
      <c r="AH226"/>
      <c r="AI226"/>
      <c r="AJ226"/>
      <c r="AK226"/>
      <c r="AL226"/>
      <c r="AM226"/>
      <c r="AN226"/>
      <c r="AO226"/>
      <c r="AP226"/>
      <c r="AQ226"/>
      <c r="AR226"/>
      <c r="AS226"/>
      <c r="AT226"/>
      <c r="AU226"/>
      <c r="AV226"/>
      <c r="AW226"/>
      <c r="AX226"/>
      <c r="AY226"/>
      <c r="AZ226"/>
      <c r="BA226"/>
      <c r="BB226"/>
      <c r="BC226"/>
      <c r="BD226"/>
      <c r="BE226"/>
      <c r="BF226"/>
      <c r="BG226"/>
      <c r="BH226"/>
      <c r="BI226"/>
      <c r="BJ226"/>
      <c r="BK226"/>
      <c r="BL226"/>
      <c r="BM226"/>
      <c r="BN226"/>
      <c r="BO226"/>
      <c r="BP226"/>
      <c r="BQ226"/>
      <c r="BR226"/>
      <c r="BS226"/>
      <c r="BT226"/>
      <c r="BU226"/>
      <c r="BV226"/>
      <c r="BW226"/>
      <c r="BX226"/>
      <c r="BY226"/>
      <c r="BZ226"/>
      <c r="CA226"/>
      <c r="CB226"/>
      <c r="CC226"/>
      <c r="CD226"/>
      <c r="CE226"/>
      <c r="CF226"/>
      <c r="CG226"/>
      <c r="CH226"/>
      <c r="CI226"/>
      <c r="CJ226"/>
      <c r="CK226"/>
      <c r="CL226"/>
      <c r="CM226"/>
      <c r="CN226"/>
      <c r="CO226"/>
      <c r="CP226"/>
      <c r="CQ226"/>
      <c r="CR226"/>
      <c r="CS226"/>
      <c r="CT226"/>
      <c r="CU226"/>
      <c r="CV226"/>
      <c r="CW226"/>
      <c r="CX226"/>
      <c r="CY226"/>
      <c r="CZ226"/>
      <c r="DA226"/>
      <c r="DB226"/>
      <c r="DC226"/>
      <c r="DD226"/>
      <c r="DE226"/>
      <c r="DF226"/>
      <c r="DG226"/>
      <c r="DH226"/>
      <c r="DI226"/>
      <c r="DJ226"/>
      <c r="DK226"/>
      <c r="DL226"/>
      <c r="DM226"/>
      <c r="DN226"/>
      <c r="DO226"/>
      <c r="DP226"/>
      <c r="DQ226"/>
      <c r="DR226"/>
      <c r="DS226"/>
      <c r="DT226"/>
      <c r="DU226"/>
      <c r="DV226"/>
      <c r="DW226"/>
      <c r="DX226"/>
      <c r="DY226"/>
      <c r="DZ226"/>
      <c r="EA226"/>
      <c r="EB226"/>
      <c r="EC226"/>
      <c r="ED226"/>
      <c r="EE226"/>
      <c r="EF226"/>
      <c r="EG226"/>
      <c r="EH226"/>
      <c r="EI226"/>
      <c r="EJ226"/>
      <c r="EK226"/>
      <c r="EL226"/>
      <c r="EM226"/>
      <c r="EN226"/>
      <c r="EO226"/>
      <c r="EP226"/>
      <c r="EQ226"/>
      <c r="ER226"/>
      <c r="ES226"/>
      <c r="ET226"/>
      <c r="EU226"/>
      <c r="EV226"/>
      <c r="EW226"/>
      <c r="EX226"/>
      <c r="EY226"/>
      <c r="EZ226"/>
      <c r="FA226"/>
      <c r="FB226"/>
      <c r="FC226"/>
      <c r="FD226"/>
      <c r="FE226"/>
      <c r="FF226"/>
      <c r="FG226"/>
      <c r="FH226"/>
      <c r="FI226"/>
      <c r="FJ226"/>
      <c r="FK226"/>
      <c r="FL226"/>
      <c r="FM226"/>
      <c r="FN226"/>
      <c r="FO226"/>
      <c r="FP226"/>
      <c r="FQ226"/>
      <c r="FR226"/>
      <c r="FS226"/>
      <c r="FT226"/>
      <c r="FU226"/>
      <c r="FV226"/>
      <c r="FW226"/>
      <c r="FX226"/>
      <c r="FY226"/>
      <c r="FZ226"/>
      <c r="GA226"/>
      <c r="GB226"/>
      <c r="GC226"/>
      <c r="GD226"/>
      <c r="GE226"/>
      <c r="GF226"/>
      <c r="GG226"/>
      <c r="GH226"/>
      <c r="GI226"/>
      <c r="GJ226"/>
      <c r="GK226"/>
      <c r="GL226"/>
      <c r="GM226"/>
      <c r="GN226"/>
      <c r="GO226"/>
      <c r="GP226"/>
      <c r="GQ226"/>
      <c r="GR226"/>
      <c r="GS226"/>
      <c r="GT226"/>
      <c r="GU226"/>
      <c r="GV226"/>
      <c r="GW226"/>
      <c r="GX226"/>
      <c r="GY226"/>
      <c r="GZ226"/>
      <c r="HA226"/>
      <c r="HB226"/>
      <c r="HC226"/>
      <c r="HD226"/>
      <c r="HE226"/>
      <c r="HF226"/>
      <c r="HG226"/>
      <c r="HH226"/>
      <c r="HI226"/>
      <c r="HJ226"/>
      <c r="HK226"/>
      <c r="HL226"/>
      <c r="HM226"/>
      <c r="HN226"/>
      <c r="HO226"/>
      <c r="HP226"/>
      <c r="HQ226"/>
      <c r="HR226"/>
      <c r="HS226"/>
      <c r="HT226"/>
      <c r="HU226"/>
      <c r="HV226"/>
      <c r="HW226"/>
      <c r="HX226"/>
      <c r="HY226"/>
      <c r="HZ226"/>
      <c r="IA226"/>
      <c r="IB226"/>
      <c r="IC226"/>
      <c r="ID226"/>
      <c r="IE226"/>
      <c r="IF226"/>
      <c r="IG226"/>
      <c r="IH226"/>
      <c r="II226"/>
      <c r="IJ226"/>
      <c r="IK226"/>
      <c r="IL226"/>
      <c r="IM226"/>
      <c r="IN226"/>
      <c r="IO226"/>
      <c r="IP226"/>
      <c r="IQ226"/>
      <c r="IR226"/>
      <c r="IS226"/>
      <c r="IT226"/>
      <c r="IU226"/>
      <c r="IV226"/>
    </row>
    <row r="227" spans="1:256" ht="60" x14ac:dyDescent="0.15">
      <c r="A227" s="12" t="s">
        <v>3148</v>
      </c>
      <c r="B227" s="23" t="str">
        <f>VLOOKUP(A227,Questions!$B$3:$C$256,2,FALSE)</f>
        <v>Do you carry cyber-risk insurance to protect against unforeseen service outages, data that is lost or stolen, and security incidents?</v>
      </c>
      <c r="C227" s="251" t="s">
        <v>16</v>
      </c>
      <c r="D227" s="256" t="s">
        <v>3257</v>
      </c>
      <c r="E227" s="185" t="str">
        <f>IF((C227=""),VLOOKUP(A227,Questions!B:G,4,FALSE),IF(C227="Yes",VLOOKUP(A227,Questions!B:G,6,FALSE),IF(C227="No",VLOOKUP(A227,Questions!B:G,5,FALSE),"N/A")))</f>
        <v>Describe the coverage in place for this product</v>
      </c>
      <c r="F227" s="189" t="str">
        <f>VLOOKUP(A227,'Analyst Report'!$A$38:$E$287,5,FALSE)</f>
        <v xml:space="preserve"> </v>
      </c>
      <c r="G227"/>
      <c r="H227"/>
      <c r="I227"/>
      <c r="J227"/>
      <c r="K227"/>
      <c r="L227"/>
      <c r="M227"/>
      <c r="N227"/>
      <c r="O227"/>
      <c r="P227"/>
      <c r="Q227"/>
      <c r="R227"/>
      <c r="S227"/>
      <c r="T227"/>
      <c r="U227"/>
      <c r="V227"/>
      <c r="W227"/>
      <c r="X227"/>
      <c r="Y227"/>
      <c r="Z227"/>
      <c r="AA227"/>
      <c r="AB227"/>
      <c r="AC227"/>
      <c r="AD227"/>
      <c r="AE227"/>
      <c r="AF227"/>
      <c r="AG227"/>
      <c r="AH227"/>
      <c r="AI227"/>
      <c r="AJ227"/>
      <c r="AK227"/>
      <c r="AL227"/>
      <c r="AM227"/>
      <c r="AN227"/>
      <c r="AO227"/>
      <c r="AP227"/>
      <c r="AQ227"/>
      <c r="AR227"/>
      <c r="AS227"/>
      <c r="AT227"/>
      <c r="AU227"/>
      <c r="AV227"/>
      <c r="AW227"/>
      <c r="AX227"/>
      <c r="AY227"/>
      <c r="AZ227"/>
      <c r="BA227"/>
      <c r="BB227"/>
      <c r="BC227"/>
      <c r="BD227"/>
      <c r="BE227"/>
      <c r="BF227"/>
      <c r="BG227"/>
      <c r="BH227"/>
      <c r="BI227"/>
      <c r="BJ227"/>
      <c r="BK227"/>
      <c r="BL227"/>
      <c r="BM227"/>
      <c r="BN227"/>
      <c r="BO227"/>
      <c r="BP227"/>
      <c r="BQ227"/>
      <c r="BR227"/>
      <c r="BS227"/>
      <c r="BT227"/>
      <c r="BU227"/>
      <c r="BV227"/>
      <c r="BW227"/>
      <c r="BX227"/>
      <c r="BY227"/>
      <c r="BZ227"/>
      <c r="CA227"/>
      <c r="CB227"/>
      <c r="CC227"/>
      <c r="CD227"/>
      <c r="CE227"/>
      <c r="CF227"/>
      <c r="CG227"/>
      <c r="CH227"/>
      <c r="CI227"/>
      <c r="CJ227"/>
      <c r="CK227"/>
      <c r="CL227"/>
      <c r="CM227"/>
      <c r="CN227"/>
      <c r="CO227"/>
      <c r="CP227"/>
      <c r="CQ227"/>
      <c r="CR227"/>
      <c r="CS227"/>
      <c r="CT227"/>
      <c r="CU227"/>
      <c r="CV227"/>
      <c r="CW227"/>
      <c r="CX227"/>
      <c r="CY227"/>
      <c r="CZ227"/>
      <c r="DA227"/>
      <c r="DB227"/>
      <c r="DC227"/>
      <c r="DD227"/>
      <c r="DE227"/>
      <c r="DF227"/>
      <c r="DG227"/>
      <c r="DH227"/>
      <c r="DI227"/>
      <c r="DJ227"/>
      <c r="DK227"/>
      <c r="DL227"/>
      <c r="DM227"/>
      <c r="DN227"/>
      <c r="DO227"/>
      <c r="DP227"/>
      <c r="DQ227"/>
      <c r="DR227"/>
      <c r="DS227"/>
      <c r="DT227"/>
      <c r="DU227"/>
      <c r="DV227"/>
      <c r="DW227"/>
      <c r="DX227"/>
      <c r="DY227"/>
      <c r="DZ227"/>
      <c r="EA227"/>
      <c r="EB227"/>
      <c r="EC227"/>
      <c r="ED227"/>
      <c r="EE227"/>
      <c r="EF227"/>
      <c r="EG227"/>
      <c r="EH227"/>
      <c r="EI227"/>
      <c r="EJ227"/>
      <c r="EK227"/>
      <c r="EL227"/>
      <c r="EM227"/>
      <c r="EN227"/>
      <c r="EO227"/>
      <c r="EP227"/>
      <c r="EQ227"/>
      <c r="ER227"/>
      <c r="ES227"/>
      <c r="ET227"/>
      <c r="EU227"/>
      <c r="EV227"/>
      <c r="EW227"/>
      <c r="EX227"/>
      <c r="EY227"/>
      <c r="EZ227"/>
      <c r="FA227"/>
      <c r="FB227"/>
      <c r="FC227"/>
      <c r="FD227"/>
      <c r="FE227"/>
      <c r="FF227"/>
      <c r="FG227"/>
      <c r="FH227"/>
      <c r="FI227"/>
      <c r="FJ227"/>
      <c r="FK227"/>
      <c r="FL227"/>
      <c r="FM227"/>
      <c r="FN227"/>
      <c r="FO227"/>
      <c r="FP227"/>
      <c r="FQ227"/>
      <c r="FR227"/>
      <c r="FS227"/>
      <c r="FT227"/>
      <c r="FU227"/>
      <c r="FV227"/>
      <c r="FW227"/>
      <c r="FX227"/>
      <c r="FY227"/>
      <c r="FZ227"/>
      <c r="GA227"/>
      <c r="GB227"/>
      <c r="GC227"/>
      <c r="GD227"/>
      <c r="GE227"/>
      <c r="GF227"/>
      <c r="GG227"/>
      <c r="GH227"/>
      <c r="GI227"/>
      <c r="GJ227"/>
      <c r="GK227"/>
      <c r="GL227"/>
      <c r="GM227"/>
      <c r="GN227"/>
      <c r="GO227"/>
      <c r="GP227"/>
      <c r="GQ227"/>
      <c r="GR227"/>
      <c r="GS227"/>
      <c r="GT227"/>
      <c r="GU227"/>
      <c r="GV227"/>
      <c r="GW227"/>
      <c r="GX227"/>
      <c r="GY227"/>
      <c r="GZ227"/>
      <c r="HA227"/>
      <c r="HB227"/>
      <c r="HC227"/>
      <c r="HD227"/>
      <c r="HE227"/>
      <c r="HF227"/>
      <c r="HG227"/>
      <c r="HH227"/>
      <c r="HI227"/>
      <c r="HJ227"/>
      <c r="HK227"/>
      <c r="HL227"/>
      <c r="HM227"/>
      <c r="HN227"/>
      <c r="HO227"/>
      <c r="HP227"/>
      <c r="HQ227"/>
      <c r="HR227"/>
      <c r="HS227"/>
      <c r="HT227"/>
      <c r="HU227"/>
      <c r="HV227"/>
      <c r="HW227"/>
      <c r="HX227"/>
      <c r="HY227"/>
      <c r="HZ227"/>
      <c r="IA227"/>
      <c r="IB227"/>
      <c r="IC227"/>
      <c r="ID227"/>
      <c r="IE227"/>
      <c r="IF227"/>
      <c r="IG227"/>
      <c r="IH227"/>
      <c r="II227"/>
      <c r="IJ227"/>
      <c r="IK227"/>
      <c r="IL227"/>
      <c r="IM227"/>
      <c r="IN227"/>
      <c r="IO227"/>
      <c r="IP227"/>
      <c r="IQ227"/>
      <c r="IR227"/>
      <c r="IS227"/>
      <c r="IT227"/>
      <c r="IU227"/>
      <c r="IV227"/>
    </row>
    <row r="228" spans="1:256" ht="36" customHeight="1" x14ac:dyDescent="0.2">
      <c r="A228" s="288" t="s">
        <v>1771</v>
      </c>
      <c r="B228" s="288"/>
      <c r="C228" s="20" t="s">
        <v>13</v>
      </c>
      <c r="D228" s="20" t="s">
        <v>14</v>
      </c>
      <c r="E228" s="184" t="s">
        <v>15</v>
      </c>
      <c r="F228" s="188" t="s">
        <v>3107</v>
      </c>
      <c r="G228"/>
      <c r="H228"/>
      <c r="I228"/>
      <c r="J228"/>
      <c r="K228"/>
      <c r="L228"/>
      <c r="M228"/>
      <c r="N228"/>
      <c r="O228"/>
      <c r="P228"/>
      <c r="Q228"/>
      <c r="R228"/>
      <c r="S228"/>
      <c r="T228"/>
      <c r="U228"/>
      <c r="V228"/>
      <c r="W228"/>
      <c r="X228"/>
      <c r="Y228"/>
      <c r="Z228"/>
      <c r="AA228"/>
      <c r="AB228"/>
      <c r="AC228"/>
      <c r="AD228"/>
      <c r="AE228"/>
      <c r="AF228"/>
      <c r="AG228"/>
      <c r="AH228"/>
      <c r="AI228"/>
      <c r="AJ228"/>
      <c r="AK228"/>
      <c r="AL228"/>
      <c r="AM228"/>
      <c r="AN228"/>
      <c r="AO228"/>
      <c r="AP228"/>
      <c r="AQ228"/>
      <c r="AR228"/>
      <c r="AS228"/>
      <c r="AT228"/>
      <c r="AU228"/>
      <c r="AV228"/>
      <c r="AW228"/>
      <c r="AX228"/>
      <c r="AY228"/>
      <c r="AZ228"/>
      <c r="BA228"/>
      <c r="BB228"/>
      <c r="BC228"/>
      <c r="BD228"/>
      <c r="BE228"/>
      <c r="BF228"/>
      <c r="BG228"/>
      <c r="BH228"/>
      <c r="BI228"/>
      <c r="BJ228"/>
      <c r="BK228"/>
      <c r="BL228"/>
      <c r="BM228"/>
      <c r="BN228"/>
      <c r="BO228"/>
      <c r="BP228"/>
      <c r="BQ228"/>
      <c r="BR228"/>
      <c r="BS228"/>
      <c r="BT228"/>
      <c r="BU228"/>
      <c r="BV228"/>
      <c r="BW228"/>
      <c r="BX228"/>
      <c r="BY228"/>
      <c r="BZ228"/>
      <c r="CA228"/>
      <c r="CB228"/>
      <c r="CC228"/>
      <c r="CD228"/>
      <c r="CE228"/>
      <c r="CF228"/>
      <c r="CG228"/>
      <c r="CH228"/>
      <c r="CI228"/>
      <c r="CJ228"/>
      <c r="CK228"/>
      <c r="CL228"/>
      <c r="CM228"/>
      <c r="CN228"/>
      <c r="CO228"/>
      <c r="CP228"/>
      <c r="CQ228"/>
      <c r="CR228"/>
      <c r="CS228"/>
      <c r="CT228"/>
      <c r="CU228"/>
      <c r="CV228"/>
      <c r="CW228"/>
      <c r="CX228"/>
      <c r="CY228"/>
      <c r="CZ228"/>
      <c r="DA228"/>
      <c r="DB228"/>
      <c r="DC228"/>
      <c r="DD228"/>
      <c r="DE228"/>
      <c r="DF228"/>
      <c r="DG228"/>
      <c r="DH228"/>
      <c r="DI228"/>
      <c r="DJ228"/>
      <c r="DK228"/>
      <c r="DL228"/>
      <c r="DM228"/>
      <c r="DN228"/>
      <c r="DO228"/>
      <c r="DP228"/>
      <c r="DQ228"/>
      <c r="DR228"/>
      <c r="DS228"/>
      <c r="DT228"/>
      <c r="DU228"/>
      <c r="DV228"/>
      <c r="DW228"/>
      <c r="DX228"/>
      <c r="DY228"/>
      <c r="DZ228"/>
      <c r="EA228"/>
      <c r="EB228"/>
      <c r="EC228"/>
      <c r="ED228"/>
      <c r="EE228"/>
      <c r="EF228"/>
      <c r="EG228"/>
      <c r="EH228"/>
      <c r="EI228"/>
      <c r="EJ228"/>
      <c r="EK228"/>
      <c r="EL228"/>
      <c r="EM228"/>
      <c r="EN228"/>
      <c r="EO228"/>
      <c r="EP228"/>
      <c r="EQ228"/>
      <c r="ER228"/>
      <c r="ES228"/>
      <c r="ET228"/>
      <c r="EU228"/>
      <c r="EV228"/>
      <c r="EW228"/>
      <c r="EX228"/>
      <c r="EY228"/>
      <c r="EZ228"/>
      <c r="FA228"/>
      <c r="FB228"/>
      <c r="FC228"/>
      <c r="FD228"/>
      <c r="FE228"/>
      <c r="FF228"/>
      <c r="FG228"/>
      <c r="FH228"/>
      <c r="FI228"/>
      <c r="FJ228"/>
      <c r="FK228"/>
      <c r="FL228"/>
      <c r="FM228"/>
      <c r="FN228"/>
      <c r="FO228"/>
      <c r="FP228"/>
      <c r="FQ228"/>
      <c r="FR228"/>
      <c r="FS228"/>
      <c r="FT228"/>
      <c r="FU228"/>
      <c r="FV228"/>
      <c r="FW228"/>
      <c r="FX228"/>
      <c r="FY228"/>
      <c r="FZ228"/>
      <c r="GA228"/>
      <c r="GB228"/>
      <c r="GC228"/>
      <c r="GD228"/>
      <c r="GE228"/>
      <c r="GF228"/>
      <c r="GG228"/>
      <c r="GH228"/>
      <c r="GI228"/>
      <c r="GJ228"/>
      <c r="GK228"/>
      <c r="GL228"/>
      <c r="GM228"/>
      <c r="GN228"/>
      <c r="GO228"/>
      <c r="GP228"/>
      <c r="GQ228"/>
      <c r="GR228"/>
      <c r="GS228"/>
      <c r="GT228"/>
      <c r="GU228"/>
      <c r="GV228"/>
      <c r="GW228"/>
      <c r="GX228"/>
      <c r="GY228"/>
      <c r="GZ228"/>
      <c r="HA228"/>
      <c r="HB228"/>
      <c r="HC228"/>
      <c r="HD228"/>
      <c r="HE228"/>
      <c r="HF228"/>
      <c r="HG228"/>
      <c r="HH228"/>
      <c r="HI228"/>
      <c r="HJ228"/>
      <c r="HK228"/>
      <c r="HL228"/>
      <c r="HM228"/>
      <c r="HN228"/>
      <c r="HO228"/>
      <c r="HP228"/>
      <c r="HQ228"/>
      <c r="HR228"/>
      <c r="HS228"/>
      <c r="HT228"/>
      <c r="HU228"/>
      <c r="HV228"/>
      <c r="HW228"/>
      <c r="HX228"/>
      <c r="HY228"/>
      <c r="HZ228"/>
      <c r="IA228"/>
      <c r="IB228"/>
      <c r="IC228"/>
      <c r="ID228"/>
      <c r="IE228"/>
      <c r="IF228"/>
      <c r="IG228"/>
      <c r="IH228"/>
      <c r="II228"/>
      <c r="IJ228"/>
      <c r="IK228"/>
      <c r="IL228"/>
      <c r="IM228"/>
      <c r="IN228"/>
      <c r="IO228"/>
      <c r="IP228"/>
      <c r="IQ228"/>
      <c r="IR228"/>
      <c r="IS228"/>
      <c r="IT228"/>
      <c r="IU228"/>
      <c r="IV228"/>
    </row>
    <row r="229" spans="1:256" ht="180" x14ac:dyDescent="0.15">
      <c r="A229" s="12" t="s">
        <v>286</v>
      </c>
      <c r="B229" s="23" t="str">
        <f>VLOOKUP(A229,Questions!$B$3:$C$256,2,FALSE)</f>
        <v>Do you have a documented and currently implemented Quality Assurance program?</v>
      </c>
      <c r="C229" s="251" t="s">
        <v>16</v>
      </c>
      <c r="D229" s="255" t="s">
        <v>3258</v>
      </c>
      <c r="E229" s="185">
        <f>IF((C229=""),VLOOKUP(A229,Questions!B:G,4,FALSE),IF(C229="Yes",VLOOKUP(A229,Questions!B:G,6,FALSE),IF(C229="No",VLOOKUP(A229,Questions!B:G,5,FALSE),"N/A")))</f>
        <v>0</v>
      </c>
      <c r="F229" s="189" t="str">
        <f>VLOOKUP(A229,'Analyst Report'!$A$38:$E$287,5,FALSE)</f>
        <v xml:space="preserve"> </v>
      </c>
      <c r="G229"/>
      <c r="H229"/>
      <c r="I229"/>
      <c r="J229"/>
      <c r="K229"/>
      <c r="L229"/>
      <c r="M229"/>
      <c r="N229"/>
      <c r="O229"/>
      <c r="P229"/>
      <c r="Q229"/>
      <c r="R229"/>
      <c r="S229"/>
      <c r="T229"/>
      <c r="U229"/>
      <c r="V229"/>
      <c r="W229"/>
      <c r="X229"/>
      <c r="Y229"/>
      <c r="Z229"/>
      <c r="AA229"/>
      <c r="AB229"/>
      <c r="AC229"/>
      <c r="AD229"/>
      <c r="AE229"/>
      <c r="AF229"/>
      <c r="AG229"/>
      <c r="AH229"/>
      <c r="AI229"/>
      <c r="AJ229"/>
      <c r="AK229"/>
      <c r="AL229"/>
      <c r="AM229"/>
      <c r="AN229"/>
      <c r="AO229"/>
      <c r="AP229"/>
      <c r="AQ229"/>
      <c r="AR229"/>
      <c r="AS229"/>
      <c r="AT229"/>
      <c r="AU229"/>
      <c r="AV229"/>
      <c r="AW229"/>
      <c r="AX229"/>
      <c r="AY229"/>
      <c r="AZ229"/>
      <c r="BA229"/>
      <c r="BB229"/>
      <c r="BC229"/>
      <c r="BD229"/>
      <c r="BE229"/>
      <c r="BF229"/>
      <c r="BG229"/>
      <c r="BH229"/>
      <c r="BI229"/>
      <c r="BJ229"/>
      <c r="BK229"/>
      <c r="BL229"/>
      <c r="BM229"/>
      <c r="BN229"/>
      <c r="BO229"/>
      <c r="BP229"/>
      <c r="BQ229"/>
      <c r="BR229"/>
      <c r="BS229"/>
      <c r="BT229"/>
      <c r="BU229"/>
      <c r="BV229"/>
      <c r="BW229"/>
      <c r="BX229"/>
      <c r="BY229"/>
      <c r="BZ229"/>
      <c r="CA229"/>
      <c r="CB229"/>
      <c r="CC229"/>
      <c r="CD229"/>
      <c r="CE229"/>
      <c r="CF229"/>
      <c r="CG229"/>
      <c r="CH229"/>
      <c r="CI229"/>
      <c r="CJ229"/>
      <c r="CK229"/>
      <c r="CL229"/>
      <c r="CM229"/>
      <c r="CN229"/>
      <c r="CO229"/>
      <c r="CP229"/>
      <c r="CQ229"/>
      <c r="CR229"/>
      <c r="CS229"/>
      <c r="CT229"/>
      <c r="CU229"/>
      <c r="CV229"/>
      <c r="CW229"/>
      <c r="CX229"/>
      <c r="CY229"/>
      <c r="CZ229"/>
      <c r="DA229"/>
      <c r="DB229"/>
      <c r="DC229"/>
      <c r="DD229"/>
      <c r="DE229"/>
      <c r="DF229"/>
      <c r="DG229"/>
      <c r="DH229"/>
      <c r="DI229"/>
      <c r="DJ229"/>
      <c r="DK229"/>
      <c r="DL229"/>
      <c r="DM229"/>
      <c r="DN229"/>
      <c r="DO229"/>
      <c r="DP229"/>
      <c r="DQ229"/>
      <c r="DR229"/>
      <c r="DS229"/>
      <c r="DT229"/>
      <c r="DU229"/>
      <c r="DV229"/>
      <c r="DW229"/>
      <c r="DX229"/>
      <c r="DY229"/>
      <c r="DZ229"/>
      <c r="EA229"/>
      <c r="EB229"/>
      <c r="EC229"/>
      <c r="ED229"/>
      <c r="EE229"/>
      <c r="EF229"/>
      <c r="EG229"/>
      <c r="EH229"/>
      <c r="EI229"/>
      <c r="EJ229"/>
      <c r="EK229"/>
      <c r="EL229"/>
      <c r="EM229"/>
      <c r="EN229"/>
      <c r="EO229"/>
      <c r="EP229"/>
      <c r="EQ229"/>
      <c r="ER229"/>
      <c r="ES229"/>
      <c r="ET229"/>
      <c r="EU229"/>
      <c r="EV229"/>
      <c r="EW229"/>
      <c r="EX229"/>
      <c r="EY229"/>
      <c r="EZ229"/>
      <c r="FA229"/>
      <c r="FB229"/>
      <c r="FC229"/>
      <c r="FD229"/>
      <c r="FE229"/>
      <c r="FF229"/>
      <c r="FG229"/>
      <c r="FH229"/>
      <c r="FI229"/>
      <c r="FJ229"/>
      <c r="FK229"/>
      <c r="FL229"/>
      <c r="FM229"/>
      <c r="FN229"/>
      <c r="FO229"/>
      <c r="FP229"/>
      <c r="FQ229"/>
      <c r="FR229"/>
      <c r="FS229"/>
      <c r="FT229"/>
      <c r="FU229"/>
      <c r="FV229"/>
      <c r="FW229"/>
      <c r="FX229"/>
      <c r="FY229"/>
      <c r="FZ229"/>
      <c r="GA229"/>
      <c r="GB229"/>
      <c r="GC229"/>
      <c r="GD229"/>
      <c r="GE229"/>
      <c r="GF229"/>
      <c r="GG229"/>
      <c r="GH229"/>
      <c r="GI229"/>
      <c r="GJ229"/>
      <c r="GK229"/>
      <c r="GL229"/>
      <c r="GM229"/>
      <c r="GN229"/>
      <c r="GO229"/>
      <c r="GP229"/>
      <c r="GQ229"/>
      <c r="GR229"/>
      <c r="GS229"/>
      <c r="GT229"/>
      <c r="GU229"/>
      <c r="GV229"/>
      <c r="GW229"/>
      <c r="GX229"/>
      <c r="GY229"/>
      <c r="GZ229"/>
      <c r="HA229"/>
      <c r="HB229"/>
      <c r="HC229"/>
      <c r="HD229"/>
      <c r="HE229"/>
      <c r="HF229"/>
      <c r="HG229"/>
      <c r="HH229"/>
      <c r="HI229"/>
      <c r="HJ229"/>
      <c r="HK229"/>
      <c r="HL229"/>
      <c r="HM229"/>
      <c r="HN229"/>
      <c r="HO229"/>
      <c r="HP229"/>
      <c r="HQ229"/>
      <c r="HR229"/>
      <c r="HS229"/>
      <c r="HT229"/>
      <c r="HU229"/>
      <c r="HV229"/>
      <c r="HW229"/>
      <c r="HX229"/>
      <c r="HY229"/>
      <c r="HZ229"/>
      <c r="IA229"/>
      <c r="IB229"/>
      <c r="IC229"/>
      <c r="ID229"/>
      <c r="IE229"/>
      <c r="IF229"/>
      <c r="IG229"/>
      <c r="IH229"/>
      <c r="II229"/>
      <c r="IJ229"/>
      <c r="IK229"/>
      <c r="IL229"/>
      <c r="IM229"/>
      <c r="IN229"/>
      <c r="IO229"/>
      <c r="IP229"/>
      <c r="IQ229"/>
      <c r="IR229"/>
      <c r="IS229"/>
      <c r="IT229"/>
      <c r="IU229"/>
      <c r="IV229"/>
    </row>
    <row r="230" spans="1:256" ht="48" customHeight="1" x14ac:dyDescent="0.15">
      <c r="A230" s="12" t="s">
        <v>287</v>
      </c>
      <c r="B230" s="23" t="str">
        <f>VLOOKUP(A230,Questions!$B$3:$C$256,2,FALSE)</f>
        <v>Do you comply with ISO 9001?</v>
      </c>
      <c r="C230" s="251" t="s">
        <v>19</v>
      </c>
      <c r="D230" s="255" t="s">
        <v>3259</v>
      </c>
      <c r="E230" s="185" t="str">
        <f>IF((C230=""),VLOOKUP(A230,Questions!B:G,4,FALSE),IF(C230="Yes",VLOOKUP(A230,Questions!B:G,6,FALSE),IF(C230="No",VLOOKUP(A230,Questions!B:G,5,FALSE),"N/A")))</f>
        <v>Describe plans and/or efforts towards certification.</v>
      </c>
      <c r="F230" s="189" t="str">
        <f>VLOOKUP(A230,'Analyst Report'!$A$38:$E$287,5,FALSE)</f>
        <v xml:space="preserve"> </v>
      </c>
      <c r="G230"/>
      <c r="H230"/>
      <c r="I230"/>
      <c r="J230"/>
      <c r="K230"/>
      <c r="L230"/>
      <c r="M230"/>
      <c r="N230"/>
      <c r="O230"/>
      <c r="P230"/>
      <c r="Q230"/>
      <c r="R230"/>
      <c r="S230"/>
      <c r="T230"/>
      <c r="U230"/>
      <c r="V230"/>
      <c r="W230"/>
      <c r="X230"/>
      <c r="Y230"/>
      <c r="Z230"/>
      <c r="AA230"/>
      <c r="AB230"/>
      <c r="AC230"/>
      <c r="AD230"/>
      <c r="AE230"/>
      <c r="AF230"/>
      <c r="AG230"/>
      <c r="AH230"/>
      <c r="AI230"/>
      <c r="AJ230"/>
      <c r="AK230"/>
      <c r="AL230"/>
      <c r="AM230"/>
      <c r="AN230"/>
      <c r="AO230"/>
      <c r="AP230"/>
      <c r="AQ230"/>
      <c r="AR230"/>
      <c r="AS230"/>
      <c r="AT230"/>
      <c r="AU230"/>
      <c r="AV230"/>
      <c r="AW230"/>
      <c r="AX230"/>
      <c r="AY230"/>
      <c r="AZ230"/>
      <c r="BA230"/>
      <c r="BB230"/>
      <c r="BC230"/>
      <c r="BD230"/>
      <c r="BE230"/>
      <c r="BF230"/>
      <c r="BG230"/>
      <c r="BH230"/>
      <c r="BI230"/>
      <c r="BJ230"/>
      <c r="BK230"/>
      <c r="BL230"/>
      <c r="BM230"/>
      <c r="BN230"/>
      <c r="BO230"/>
      <c r="BP230"/>
      <c r="BQ230"/>
      <c r="BR230"/>
      <c r="BS230"/>
      <c r="BT230"/>
      <c r="BU230"/>
      <c r="BV230"/>
      <c r="BW230"/>
      <c r="BX230"/>
      <c r="BY230"/>
      <c r="BZ230"/>
      <c r="CA230"/>
      <c r="CB230"/>
      <c r="CC230"/>
      <c r="CD230"/>
      <c r="CE230"/>
      <c r="CF230"/>
      <c r="CG230"/>
      <c r="CH230"/>
      <c r="CI230"/>
      <c r="CJ230"/>
      <c r="CK230"/>
      <c r="CL230"/>
      <c r="CM230"/>
      <c r="CN230"/>
      <c r="CO230"/>
      <c r="CP230"/>
      <c r="CQ230"/>
      <c r="CR230"/>
      <c r="CS230"/>
      <c r="CT230"/>
      <c r="CU230"/>
      <c r="CV230"/>
      <c r="CW230"/>
      <c r="CX230"/>
      <c r="CY230"/>
      <c r="CZ230"/>
      <c r="DA230"/>
      <c r="DB230"/>
      <c r="DC230"/>
      <c r="DD230"/>
      <c r="DE230"/>
      <c r="DF230"/>
      <c r="DG230"/>
      <c r="DH230"/>
      <c r="DI230"/>
      <c r="DJ230"/>
      <c r="DK230"/>
      <c r="DL230"/>
      <c r="DM230"/>
      <c r="DN230"/>
      <c r="DO230"/>
      <c r="DP230"/>
      <c r="DQ230"/>
      <c r="DR230"/>
      <c r="DS230"/>
      <c r="DT230"/>
      <c r="DU230"/>
      <c r="DV230"/>
      <c r="DW230"/>
      <c r="DX230"/>
      <c r="DY230"/>
      <c r="DZ230"/>
      <c r="EA230"/>
      <c r="EB230"/>
      <c r="EC230"/>
      <c r="ED230"/>
      <c r="EE230"/>
      <c r="EF230"/>
      <c r="EG230"/>
      <c r="EH230"/>
      <c r="EI230"/>
      <c r="EJ230"/>
      <c r="EK230"/>
      <c r="EL230"/>
      <c r="EM230"/>
      <c r="EN230"/>
      <c r="EO230"/>
      <c r="EP230"/>
      <c r="EQ230"/>
      <c r="ER230"/>
      <c r="ES230"/>
      <c r="ET230"/>
      <c r="EU230"/>
      <c r="EV230"/>
      <c r="EW230"/>
      <c r="EX230"/>
      <c r="EY230"/>
      <c r="EZ230"/>
      <c r="FA230"/>
      <c r="FB230"/>
      <c r="FC230"/>
      <c r="FD230"/>
      <c r="FE230"/>
      <c r="FF230"/>
      <c r="FG230"/>
      <c r="FH230"/>
      <c r="FI230"/>
      <c r="FJ230"/>
      <c r="FK230"/>
      <c r="FL230"/>
      <c r="FM230"/>
      <c r="FN230"/>
      <c r="FO230"/>
      <c r="FP230"/>
      <c r="FQ230"/>
      <c r="FR230"/>
      <c r="FS230"/>
      <c r="FT230"/>
      <c r="FU230"/>
      <c r="FV230"/>
      <c r="FW230"/>
      <c r="FX230"/>
      <c r="FY230"/>
      <c r="FZ230"/>
      <c r="GA230"/>
      <c r="GB230"/>
      <c r="GC230"/>
      <c r="GD230"/>
      <c r="GE230"/>
      <c r="GF230"/>
      <c r="GG230"/>
      <c r="GH230"/>
      <c r="GI230"/>
      <c r="GJ230"/>
      <c r="GK230"/>
      <c r="GL230"/>
      <c r="GM230"/>
      <c r="GN230"/>
      <c r="GO230"/>
      <c r="GP230"/>
      <c r="GQ230"/>
      <c r="GR230"/>
      <c r="GS230"/>
      <c r="GT230"/>
      <c r="GU230"/>
      <c r="GV230"/>
      <c r="GW230"/>
      <c r="GX230"/>
      <c r="GY230"/>
      <c r="GZ230"/>
      <c r="HA230"/>
      <c r="HB230"/>
      <c r="HC230"/>
      <c r="HD230"/>
      <c r="HE230"/>
      <c r="HF230"/>
      <c r="HG230"/>
      <c r="HH230"/>
      <c r="HI230"/>
      <c r="HJ230"/>
      <c r="HK230"/>
      <c r="HL230"/>
      <c r="HM230"/>
      <c r="HN230"/>
      <c r="HO230"/>
      <c r="HP230"/>
      <c r="HQ230"/>
      <c r="HR230"/>
      <c r="HS230"/>
      <c r="HT230"/>
      <c r="HU230"/>
      <c r="HV230"/>
      <c r="HW230"/>
      <c r="HX230"/>
      <c r="HY230"/>
      <c r="HZ230"/>
      <c r="IA230"/>
      <c r="IB230"/>
      <c r="IC230"/>
      <c r="ID230"/>
      <c r="IE230"/>
      <c r="IF230"/>
      <c r="IG230"/>
      <c r="IH230"/>
      <c r="II230"/>
      <c r="IJ230"/>
      <c r="IK230"/>
      <c r="IL230"/>
      <c r="IM230"/>
      <c r="IN230"/>
      <c r="IO230"/>
      <c r="IP230"/>
      <c r="IQ230"/>
      <c r="IR230"/>
      <c r="IS230"/>
      <c r="IT230"/>
      <c r="IU230"/>
      <c r="IV230"/>
    </row>
    <row r="231" spans="1:256" ht="75" x14ac:dyDescent="0.15">
      <c r="A231" s="12" t="s">
        <v>288</v>
      </c>
      <c r="B231" s="23" t="str">
        <f>VLOOKUP(A231,Questions!$B$3:$C$256,2,FALSE)</f>
        <v>Will your company provide quality and performance metrics in relation to the scope of services and performance expectations for the services you are offering?</v>
      </c>
      <c r="C231" s="251" t="s">
        <v>16</v>
      </c>
      <c r="D231" s="255" t="s">
        <v>3260</v>
      </c>
      <c r="E231" s="185" t="str">
        <f>IF((C231=""),VLOOKUP(A231,Questions!B:G,4,FALSE),IF(C231="Yes",VLOOKUP(A231,Questions!B:G,6,FALSE),IF(C231="No",VLOOKUP(A231,Questions!B:G,5,FALSE),"N/A")))</f>
        <v>Provide references to quality and performance metrics documentation.</v>
      </c>
      <c r="F231" s="189" t="str">
        <f>VLOOKUP(A231,'Analyst Report'!$A$38:$E$287,5,FALSE)</f>
        <v xml:space="preserve"> </v>
      </c>
      <c r="G231"/>
      <c r="H231"/>
      <c r="I231"/>
      <c r="J231"/>
      <c r="K231"/>
      <c r="L231"/>
      <c r="M231"/>
      <c r="N231"/>
      <c r="O231"/>
      <c r="P231"/>
      <c r="Q231"/>
      <c r="R231"/>
      <c r="S231"/>
      <c r="T231"/>
      <c r="U231"/>
      <c r="V231"/>
      <c r="W231"/>
      <c r="X231"/>
      <c r="Y231"/>
      <c r="Z231"/>
      <c r="AA231"/>
      <c r="AB231"/>
      <c r="AC231"/>
      <c r="AD231"/>
      <c r="AE231"/>
      <c r="AF231"/>
      <c r="AG231"/>
      <c r="AH231"/>
      <c r="AI231"/>
      <c r="AJ231"/>
      <c r="AK231"/>
      <c r="AL231"/>
      <c r="AM231"/>
      <c r="AN231"/>
      <c r="AO231"/>
      <c r="AP231"/>
      <c r="AQ231"/>
      <c r="AR231"/>
      <c r="AS231"/>
      <c r="AT231"/>
      <c r="AU231"/>
      <c r="AV231"/>
      <c r="AW231"/>
      <c r="AX231"/>
      <c r="AY231"/>
      <c r="AZ231"/>
      <c r="BA231"/>
      <c r="BB231"/>
      <c r="BC231"/>
      <c r="BD231"/>
      <c r="BE231"/>
      <c r="BF231"/>
      <c r="BG231"/>
      <c r="BH231"/>
      <c r="BI231"/>
      <c r="BJ231"/>
      <c r="BK231"/>
      <c r="BL231"/>
      <c r="BM231"/>
      <c r="BN231"/>
      <c r="BO231"/>
      <c r="BP231"/>
      <c r="BQ231"/>
      <c r="BR231"/>
      <c r="BS231"/>
      <c r="BT231"/>
      <c r="BU231"/>
      <c r="BV231"/>
      <c r="BW231"/>
      <c r="BX231"/>
      <c r="BY231"/>
      <c r="BZ231"/>
      <c r="CA231"/>
      <c r="CB231"/>
      <c r="CC231"/>
      <c r="CD231"/>
      <c r="CE231"/>
      <c r="CF231"/>
      <c r="CG231"/>
      <c r="CH231"/>
      <c r="CI231"/>
      <c r="CJ231"/>
      <c r="CK231"/>
      <c r="CL231"/>
      <c r="CM231"/>
      <c r="CN231"/>
      <c r="CO231"/>
      <c r="CP231"/>
      <c r="CQ231"/>
      <c r="CR231"/>
      <c r="CS231"/>
      <c r="CT231"/>
      <c r="CU231"/>
      <c r="CV231"/>
      <c r="CW231"/>
      <c r="CX231"/>
      <c r="CY231"/>
      <c r="CZ231"/>
      <c r="DA231"/>
      <c r="DB231"/>
      <c r="DC231"/>
      <c r="DD231"/>
      <c r="DE231"/>
      <c r="DF231"/>
      <c r="DG231"/>
      <c r="DH231"/>
      <c r="DI231"/>
      <c r="DJ231"/>
      <c r="DK231"/>
      <c r="DL231"/>
      <c r="DM231"/>
      <c r="DN231"/>
      <c r="DO231"/>
      <c r="DP231"/>
      <c r="DQ231"/>
      <c r="DR231"/>
      <c r="DS231"/>
      <c r="DT231"/>
      <c r="DU231"/>
      <c r="DV231"/>
      <c r="DW231"/>
      <c r="DX231"/>
      <c r="DY231"/>
      <c r="DZ231"/>
      <c r="EA231"/>
      <c r="EB231"/>
      <c r="EC231"/>
      <c r="ED231"/>
      <c r="EE231"/>
      <c r="EF231"/>
      <c r="EG231"/>
      <c r="EH231"/>
      <c r="EI231"/>
      <c r="EJ231"/>
      <c r="EK231"/>
      <c r="EL231"/>
      <c r="EM231"/>
      <c r="EN231"/>
      <c r="EO231"/>
      <c r="EP231"/>
      <c r="EQ231"/>
      <c r="ER231"/>
      <c r="ES231"/>
      <c r="ET231"/>
      <c r="EU231"/>
      <c r="EV231"/>
      <c r="EW231"/>
      <c r="EX231"/>
      <c r="EY231"/>
      <c r="EZ231"/>
      <c r="FA231"/>
      <c r="FB231"/>
      <c r="FC231"/>
      <c r="FD231"/>
      <c r="FE231"/>
      <c r="FF231"/>
      <c r="FG231"/>
      <c r="FH231"/>
      <c r="FI231"/>
      <c r="FJ231"/>
      <c r="FK231"/>
      <c r="FL231"/>
      <c r="FM231"/>
      <c r="FN231"/>
      <c r="FO231"/>
      <c r="FP231"/>
      <c r="FQ231"/>
      <c r="FR231"/>
      <c r="FS231"/>
      <c r="FT231"/>
      <c r="FU231"/>
      <c r="FV231"/>
      <c r="FW231"/>
      <c r="FX231"/>
      <c r="FY231"/>
      <c r="FZ231"/>
      <c r="GA231"/>
      <c r="GB231"/>
      <c r="GC231"/>
      <c r="GD231"/>
      <c r="GE231"/>
      <c r="GF231"/>
      <c r="GG231"/>
      <c r="GH231"/>
      <c r="GI231"/>
      <c r="GJ231"/>
      <c r="GK231"/>
      <c r="GL231"/>
      <c r="GM231"/>
      <c r="GN231"/>
      <c r="GO231"/>
      <c r="GP231"/>
      <c r="GQ231"/>
      <c r="GR231"/>
      <c r="GS231"/>
      <c r="GT231"/>
      <c r="GU231"/>
      <c r="GV231"/>
      <c r="GW231"/>
      <c r="GX231"/>
      <c r="GY231"/>
      <c r="GZ231"/>
      <c r="HA231"/>
      <c r="HB231"/>
      <c r="HC231"/>
      <c r="HD231"/>
      <c r="HE231"/>
      <c r="HF231"/>
      <c r="HG231"/>
      <c r="HH231"/>
      <c r="HI231"/>
      <c r="HJ231"/>
      <c r="HK231"/>
      <c r="HL231"/>
      <c r="HM231"/>
      <c r="HN231"/>
      <c r="HO231"/>
      <c r="HP231"/>
      <c r="HQ231"/>
      <c r="HR231"/>
      <c r="HS231"/>
      <c r="HT231"/>
      <c r="HU231"/>
      <c r="HV231"/>
      <c r="HW231"/>
      <c r="HX231"/>
      <c r="HY231"/>
      <c r="HZ231"/>
      <c r="IA231"/>
      <c r="IB231"/>
      <c r="IC231"/>
      <c r="ID231"/>
      <c r="IE231"/>
      <c r="IF231"/>
      <c r="IG231"/>
      <c r="IH231"/>
      <c r="II231"/>
      <c r="IJ231"/>
      <c r="IK231"/>
      <c r="IL231"/>
      <c r="IM231"/>
      <c r="IN231"/>
      <c r="IO231"/>
      <c r="IP231"/>
      <c r="IQ231"/>
      <c r="IR231"/>
      <c r="IS231"/>
      <c r="IT231"/>
      <c r="IU231"/>
      <c r="IV231"/>
    </row>
    <row r="232" spans="1:256" ht="135" x14ac:dyDescent="0.15">
      <c r="A232" s="12" t="s">
        <v>289</v>
      </c>
      <c r="B232" s="23" t="str">
        <f>VLOOKUP(A232,Questions!$B$3:$C$256,2,FALSE)</f>
        <v>Do you incorporate customer feedback into security feature requests?</v>
      </c>
      <c r="C232" s="251" t="s">
        <v>16</v>
      </c>
      <c r="D232" s="255" t="s">
        <v>3261</v>
      </c>
      <c r="E232" s="185" t="str">
        <f>IF((C232=""),VLOOKUP(A232,Questions!B:G,4,FALSE),IF(C232="Yes",VLOOKUP(A232,Questions!B:G,6,FALSE),IF(C232="No",VLOOKUP(A232,Questions!B:G,5,FALSE),"N/A")))</f>
        <v>Provide a list of higher ed references or a route for campuses to request references</v>
      </c>
      <c r="F232" s="189" t="str">
        <f>VLOOKUP(A232,'Analyst Report'!$A$38:$E$287,5,FALSE)</f>
        <v xml:space="preserve"> </v>
      </c>
      <c r="G232"/>
      <c r="H232"/>
      <c r="I232"/>
      <c r="J232"/>
      <c r="K232"/>
      <c r="L232"/>
      <c r="M232"/>
      <c r="N232"/>
      <c r="O232"/>
      <c r="P232"/>
      <c r="Q232"/>
      <c r="R232"/>
      <c r="S232"/>
      <c r="T232"/>
      <c r="U232"/>
      <c r="V232"/>
      <c r="W232"/>
      <c r="X232"/>
      <c r="Y232"/>
      <c r="Z232"/>
      <c r="AA232"/>
      <c r="AB232"/>
      <c r="AC232"/>
      <c r="AD232"/>
      <c r="AE232"/>
      <c r="AF232"/>
      <c r="AG232"/>
      <c r="AH232"/>
      <c r="AI232"/>
      <c r="AJ232"/>
      <c r="AK232"/>
      <c r="AL232"/>
      <c r="AM232"/>
      <c r="AN232"/>
      <c r="AO232"/>
      <c r="AP232"/>
      <c r="AQ232"/>
      <c r="AR232"/>
      <c r="AS232"/>
      <c r="AT232"/>
      <c r="AU232"/>
      <c r="AV232"/>
      <c r="AW232"/>
      <c r="AX232"/>
      <c r="AY232"/>
      <c r="AZ232"/>
      <c r="BA232"/>
      <c r="BB232"/>
      <c r="BC232"/>
      <c r="BD232"/>
      <c r="BE232"/>
      <c r="BF232"/>
      <c r="BG232"/>
      <c r="BH232"/>
      <c r="BI232"/>
      <c r="BJ232"/>
      <c r="BK232"/>
      <c r="BL232"/>
      <c r="BM232"/>
      <c r="BN232"/>
      <c r="BO232"/>
      <c r="BP232"/>
      <c r="BQ232"/>
      <c r="BR232"/>
      <c r="BS232"/>
      <c r="BT232"/>
      <c r="BU232"/>
      <c r="BV232"/>
      <c r="BW232"/>
      <c r="BX232"/>
      <c r="BY232"/>
      <c r="BZ232"/>
      <c r="CA232"/>
      <c r="CB232"/>
      <c r="CC232"/>
      <c r="CD232"/>
      <c r="CE232"/>
      <c r="CF232"/>
      <c r="CG232"/>
      <c r="CH232"/>
      <c r="CI232"/>
      <c r="CJ232"/>
      <c r="CK232"/>
      <c r="CL232"/>
      <c r="CM232"/>
      <c r="CN232"/>
      <c r="CO232"/>
      <c r="CP232"/>
      <c r="CQ232"/>
      <c r="CR232"/>
      <c r="CS232"/>
      <c r="CT232"/>
      <c r="CU232"/>
      <c r="CV232"/>
      <c r="CW232"/>
      <c r="CX232"/>
      <c r="CY232"/>
      <c r="CZ232"/>
      <c r="DA232"/>
      <c r="DB232"/>
      <c r="DC232"/>
      <c r="DD232"/>
      <c r="DE232"/>
      <c r="DF232"/>
      <c r="DG232"/>
      <c r="DH232"/>
      <c r="DI232"/>
      <c r="DJ232"/>
      <c r="DK232"/>
      <c r="DL232"/>
      <c r="DM232"/>
      <c r="DN232"/>
      <c r="DO232"/>
      <c r="DP232"/>
      <c r="DQ232"/>
      <c r="DR232"/>
      <c r="DS232"/>
      <c r="DT232"/>
      <c r="DU232"/>
      <c r="DV232"/>
      <c r="DW232"/>
      <c r="DX232"/>
      <c r="DY232"/>
      <c r="DZ232"/>
      <c r="EA232"/>
      <c r="EB232"/>
      <c r="EC232"/>
      <c r="ED232"/>
      <c r="EE232"/>
      <c r="EF232"/>
      <c r="EG232"/>
      <c r="EH232"/>
      <c r="EI232"/>
      <c r="EJ232"/>
      <c r="EK232"/>
      <c r="EL232"/>
      <c r="EM232"/>
      <c r="EN232"/>
      <c r="EO232"/>
      <c r="EP232"/>
      <c r="EQ232"/>
      <c r="ER232"/>
      <c r="ES232"/>
      <c r="ET232"/>
      <c r="EU232"/>
      <c r="EV232"/>
      <c r="EW232"/>
      <c r="EX232"/>
      <c r="EY232"/>
      <c r="EZ232"/>
      <c r="FA232"/>
      <c r="FB232"/>
      <c r="FC232"/>
      <c r="FD232"/>
      <c r="FE232"/>
      <c r="FF232"/>
      <c r="FG232"/>
      <c r="FH232"/>
      <c r="FI232"/>
      <c r="FJ232"/>
      <c r="FK232"/>
      <c r="FL232"/>
      <c r="FM232"/>
      <c r="FN232"/>
      <c r="FO232"/>
      <c r="FP232"/>
      <c r="FQ232"/>
      <c r="FR232"/>
      <c r="FS232"/>
      <c r="FT232"/>
      <c r="FU232"/>
      <c r="FV232"/>
      <c r="FW232"/>
      <c r="FX232"/>
      <c r="FY232"/>
      <c r="FZ232"/>
      <c r="GA232"/>
      <c r="GB232"/>
      <c r="GC232"/>
      <c r="GD232"/>
      <c r="GE232"/>
      <c r="GF232"/>
      <c r="GG232"/>
      <c r="GH232"/>
      <c r="GI232"/>
      <c r="GJ232"/>
      <c r="GK232"/>
      <c r="GL232"/>
      <c r="GM232"/>
      <c r="GN232"/>
      <c r="GO232"/>
      <c r="GP232"/>
      <c r="GQ232"/>
      <c r="GR232"/>
      <c r="GS232"/>
      <c r="GT232"/>
      <c r="GU232"/>
      <c r="GV232"/>
      <c r="GW232"/>
      <c r="GX232"/>
      <c r="GY232"/>
      <c r="GZ232"/>
      <c r="HA232"/>
      <c r="HB232"/>
      <c r="HC232"/>
      <c r="HD232"/>
      <c r="HE232"/>
      <c r="HF232"/>
      <c r="HG232"/>
      <c r="HH232"/>
      <c r="HI232"/>
      <c r="HJ232"/>
      <c r="HK232"/>
      <c r="HL232"/>
      <c r="HM232"/>
      <c r="HN232"/>
      <c r="HO232"/>
      <c r="HP232"/>
      <c r="HQ232"/>
      <c r="HR232"/>
      <c r="HS232"/>
      <c r="HT232"/>
      <c r="HU232"/>
      <c r="HV232"/>
      <c r="HW232"/>
      <c r="HX232"/>
      <c r="HY232"/>
      <c r="HZ232"/>
      <c r="IA232"/>
      <c r="IB232"/>
      <c r="IC232"/>
      <c r="ID232"/>
      <c r="IE232"/>
      <c r="IF232"/>
      <c r="IG232"/>
      <c r="IH232"/>
      <c r="II232"/>
      <c r="IJ232"/>
      <c r="IK232"/>
      <c r="IL232"/>
      <c r="IM232"/>
      <c r="IN232"/>
      <c r="IO232"/>
      <c r="IP232"/>
      <c r="IQ232"/>
      <c r="IR232"/>
      <c r="IS232"/>
      <c r="IT232"/>
      <c r="IU232"/>
      <c r="IV232"/>
    </row>
    <row r="233" spans="1:256" ht="195" x14ac:dyDescent="0.15">
      <c r="A233" s="12" t="s">
        <v>290</v>
      </c>
      <c r="B233" s="23" t="str">
        <f>VLOOKUP(A233,Questions!$B$3:$C$256,2,FALSE)</f>
        <v>Can you provide an evaluation site to the institution for testing?</v>
      </c>
      <c r="C233" s="251" t="s">
        <v>16</v>
      </c>
      <c r="D233" s="256" t="s">
        <v>3324</v>
      </c>
      <c r="E233" s="185" t="str">
        <f>IF((C233=""),VLOOKUP(A233,Questions!B:G,4,FALSE),IF(C233="Yes",VLOOKUP(A233,Questions!B:G,6,FALSE),IF(C233="No",VLOOKUP(A233,Questions!B:G,5,FALSE),"N/A")))</f>
        <v>Summarize your evaluation site or provide a link.</v>
      </c>
      <c r="F233" s="189" t="str">
        <f>VLOOKUP(A233,'Analyst Report'!$A$38:$E$287,5,FALSE)</f>
        <v xml:space="preserve"> </v>
      </c>
      <c r="G233"/>
      <c r="H233"/>
      <c r="I233"/>
      <c r="J233"/>
      <c r="K233"/>
      <c r="L233"/>
      <c r="M233"/>
      <c r="N233"/>
      <c r="O233"/>
      <c r="P233"/>
      <c r="Q233"/>
      <c r="R233"/>
      <c r="S233"/>
      <c r="T233"/>
      <c r="U233"/>
      <c r="V233"/>
      <c r="W233"/>
      <c r="X233"/>
      <c r="Y233"/>
      <c r="Z233"/>
      <c r="AA233"/>
      <c r="AB233"/>
      <c r="AC233"/>
      <c r="AD233"/>
      <c r="AE233"/>
      <c r="AF233"/>
      <c r="AG233"/>
      <c r="AH233"/>
      <c r="AI233"/>
      <c r="AJ233"/>
      <c r="AK233"/>
      <c r="AL233"/>
      <c r="AM233"/>
      <c r="AN233"/>
      <c r="AO233"/>
      <c r="AP233"/>
      <c r="AQ233"/>
      <c r="AR233"/>
      <c r="AS233"/>
      <c r="AT233"/>
      <c r="AU233"/>
      <c r="AV233"/>
      <c r="AW233"/>
      <c r="AX233"/>
      <c r="AY233"/>
      <c r="AZ233"/>
      <c r="BA233"/>
      <c r="BB233"/>
      <c r="BC233"/>
      <c r="BD233"/>
      <c r="BE233"/>
      <c r="BF233"/>
      <c r="BG233"/>
      <c r="BH233"/>
      <c r="BI233"/>
      <c r="BJ233"/>
      <c r="BK233"/>
      <c r="BL233"/>
      <c r="BM233"/>
      <c r="BN233"/>
      <c r="BO233"/>
      <c r="BP233"/>
      <c r="BQ233"/>
      <c r="BR233"/>
      <c r="BS233"/>
      <c r="BT233"/>
      <c r="BU233"/>
      <c r="BV233"/>
      <c r="BW233"/>
      <c r="BX233"/>
      <c r="BY233"/>
      <c r="BZ233"/>
      <c r="CA233"/>
      <c r="CB233"/>
      <c r="CC233"/>
      <c r="CD233"/>
      <c r="CE233"/>
      <c r="CF233"/>
      <c r="CG233"/>
      <c r="CH233"/>
      <c r="CI233"/>
      <c r="CJ233"/>
      <c r="CK233"/>
      <c r="CL233"/>
      <c r="CM233"/>
      <c r="CN233"/>
      <c r="CO233"/>
      <c r="CP233"/>
      <c r="CQ233"/>
      <c r="CR233"/>
      <c r="CS233"/>
      <c r="CT233"/>
      <c r="CU233"/>
      <c r="CV233"/>
      <c r="CW233"/>
      <c r="CX233"/>
      <c r="CY233"/>
      <c r="CZ233"/>
      <c r="DA233"/>
      <c r="DB233"/>
      <c r="DC233"/>
      <c r="DD233"/>
      <c r="DE233"/>
      <c r="DF233"/>
      <c r="DG233"/>
      <c r="DH233"/>
      <c r="DI233"/>
      <c r="DJ233"/>
      <c r="DK233"/>
      <c r="DL233"/>
      <c r="DM233"/>
      <c r="DN233"/>
      <c r="DO233"/>
      <c r="DP233"/>
      <c r="DQ233"/>
      <c r="DR233"/>
      <c r="DS233"/>
      <c r="DT233"/>
      <c r="DU233"/>
      <c r="DV233"/>
      <c r="DW233"/>
      <c r="DX233"/>
      <c r="DY233"/>
      <c r="DZ233"/>
      <c r="EA233"/>
      <c r="EB233"/>
      <c r="EC233"/>
      <c r="ED233"/>
      <c r="EE233"/>
      <c r="EF233"/>
      <c r="EG233"/>
      <c r="EH233"/>
      <c r="EI233"/>
      <c r="EJ233"/>
      <c r="EK233"/>
      <c r="EL233"/>
      <c r="EM233"/>
      <c r="EN233"/>
      <c r="EO233"/>
      <c r="EP233"/>
      <c r="EQ233"/>
      <c r="ER233"/>
      <c r="ES233"/>
      <c r="ET233"/>
      <c r="EU233"/>
      <c r="EV233"/>
      <c r="EW233"/>
      <c r="EX233"/>
      <c r="EY233"/>
      <c r="EZ233"/>
      <c r="FA233"/>
      <c r="FB233"/>
      <c r="FC233"/>
      <c r="FD233"/>
      <c r="FE233"/>
      <c r="FF233"/>
      <c r="FG233"/>
      <c r="FH233"/>
      <c r="FI233"/>
      <c r="FJ233"/>
      <c r="FK233"/>
      <c r="FL233"/>
      <c r="FM233"/>
      <c r="FN233"/>
      <c r="FO233"/>
      <c r="FP233"/>
      <c r="FQ233"/>
      <c r="FR233"/>
      <c r="FS233"/>
      <c r="FT233"/>
      <c r="FU233"/>
      <c r="FV233"/>
      <c r="FW233"/>
      <c r="FX233"/>
      <c r="FY233"/>
      <c r="FZ233"/>
      <c r="GA233"/>
      <c r="GB233"/>
      <c r="GC233"/>
      <c r="GD233"/>
      <c r="GE233"/>
      <c r="GF233"/>
      <c r="GG233"/>
      <c r="GH233"/>
      <c r="GI233"/>
      <c r="GJ233"/>
      <c r="GK233"/>
      <c r="GL233"/>
      <c r="GM233"/>
      <c r="GN233"/>
      <c r="GO233"/>
      <c r="GP233"/>
      <c r="GQ233"/>
      <c r="GR233"/>
      <c r="GS233"/>
      <c r="GT233"/>
      <c r="GU233"/>
      <c r="GV233"/>
      <c r="GW233"/>
      <c r="GX233"/>
      <c r="GY233"/>
      <c r="GZ233"/>
      <c r="HA233"/>
      <c r="HB233"/>
      <c r="HC233"/>
      <c r="HD233"/>
      <c r="HE233"/>
      <c r="HF233"/>
      <c r="HG233"/>
      <c r="HH233"/>
      <c r="HI233"/>
      <c r="HJ233"/>
      <c r="HK233"/>
      <c r="HL233"/>
      <c r="HM233"/>
      <c r="HN233"/>
      <c r="HO233"/>
      <c r="HP233"/>
      <c r="HQ233"/>
      <c r="HR233"/>
      <c r="HS233"/>
      <c r="HT233"/>
      <c r="HU233"/>
      <c r="HV233"/>
      <c r="HW233"/>
      <c r="HX233"/>
      <c r="HY233"/>
      <c r="HZ233"/>
      <c r="IA233"/>
      <c r="IB233"/>
      <c r="IC233"/>
      <c r="ID233"/>
      <c r="IE233"/>
      <c r="IF233"/>
      <c r="IG233"/>
      <c r="IH233"/>
      <c r="II233"/>
      <c r="IJ233"/>
      <c r="IK233"/>
      <c r="IL233"/>
      <c r="IM233"/>
      <c r="IN233"/>
      <c r="IO233"/>
      <c r="IP233"/>
      <c r="IQ233"/>
      <c r="IR233"/>
      <c r="IS233"/>
      <c r="IT233"/>
      <c r="IU233"/>
      <c r="IV233"/>
    </row>
    <row r="234" spans="1:256" ht="36" customHeight="1" x14ac:dyDescent="0.2">
      <c r="A234" s="288" t="s">
        <v>1773</v>
      </c>
      <c r="B234" s="288"/>
      <c r="C234" s="20" t="s">
        <v>13</v>
      </c>
      <c r="D234" s="20" t="s">
        <v>14</v>
      </c>
      <c r="E234" s="184" t="s">
        <v>15</v>
      </c>
      <c r="F234" s="188" t="s">
        <v>3107</v>
      </c>
      <c r="G234"/>
      <c r="H234"/>
      <c r="I234"/>
      <c r="J234"/>
      <c r="K234"/>
      <c r="L234"/>
      <c r="M234"/>
      <c r="N234"/>
      <c r="O234"/>
      <c r="P234"/>
      <c r="Q234"/>
      <c r="R234"/>
      <c r="S234"/>
      <c r="T234"/>
      <c r="U234"/>
      <c r="V234"/>
      <c r="W234"/>
      <c r="X234"/>
      <c r="Y234"/>
      <c r="Z234"/>
      <c r="AA234"/>
      <c r="AB234"/>
      <c r="AC234"/>
      <c r="AD234"/>
      <c r="AE234"/>
      <c r="AF234"/>
      <c r="AG234"/>
      <c r="AH234"/>
      <c r="AI234"/>
      <c r="AJ234"/>
      <c r="AK234"/>
      <c r="AL234"/>
      <c r="AM234"/>
      <c r="AN234"/>
      <c r="AO234"/>
      <c r="AP234"/>
      <c r="AQ234"/>
      <c r="AR234"/>
      <c r="AS234"/>
      <c r="AT234"/>
      <c r="AU234"/>
      <c r="AV234"/>
      <c r="AW234"/>
      <c r="AX234"/>
      <c r="AY234"/>
      <c r="AZ234"/>
      <c r="BA234"/>
      <c r="BB234"/>
      <c r="BC234"/>
      <c r="BD234"/>
      <c r="BE234"/>
      <c r="BF234"/>
      <c r="BG234"/>
      <c r="BH234"/>
      <c r="BI234"/>
      <c r="BJ234"/>
      <c r="BK234"/>
      <c r="BL234"/>
      <c r="BM234"/>
      <c r="BN234"/>
      <c r="BO234"/>
      <c r="BP234"/>
      <c r="BQ234"/>
      <c r="BR234"/>
      <c r="BS234"/>
      <c r="BT234"/>
      <c r="BU234"/>
      <c r="BV234"/>
      <c r="BW234"/>
      <c r="BX234"/>
      <c r="BY234"/>
      <c r="BZ234"/>
      <c r="CA234"/>
      <c r="CB234"/>
      <c r="CC234"/>
      <c r="CD234"/>
      <c r="CE234"/>
      <c r="CF234"/>
      <c r="CG234"/>
      <c r="CH234"/>
      <c r="CI234"/>
      <c r="CJ234"/>
      <c r="CK234"/>
      <c r="CL234"/>
      <c r="CM234"/>
      <c r="CN234"/>
      <c r="CO234"/>
      <c r="CP234"/>
      <c r="CQ234"/>
      <c r="CR234"/>
      <c r="CS234"/>
      <c r="CT234"/>
      <c r="CU234"/>
      <c r="CV234"/>
      <c r="CW234"/>
      <c r="CX234"/>
      <c r="CY234"/>
      <c r="CZ234"/>
      <c r="DA234"/>
      <c r="DB234"/>
      <c r="DC234"/>
      <c r="DD234"/>
      <c r="DE234"/>
      <c r="DF234"/>
      <c r="DG234"/>
      <c r="DH234"/>
      <c r="DI234"/>
      <c r="DJ234"/>
      <c r="DK234"/>
      <c r="DL234"/>
      <c r="DM234"/>
      <c r="DN234"/>
      <c r="DO234"/>
      <c r="DP234"/>
      <c r="DQ234"/>
      <c r="DR234"/>
      <c r="DS234"/>
      <c r="DT234"/>
      <c r="DU234"/>
      <c r="DV234"/>
      <c r="DW234"/>
      <c r="DX234"/>
      <c r="DY234"/>
      <c r="DZ234"/>
      <c r="EA234"/>
      <c r="EB234"/>
      <c r="EC234"/>
      <c r="ED234"/>
      <c r="EE234"/>
      <c r="EF234"/>
      <c r="EG234"/>
      <c r="EH234"/>
      <c r="EI234"/>
      <c r="EJ234"/>
      <c r="EK234"/>
      <c r="EL234"/>
      <c r="EM234"/>
      <c r="EN234"/>
      <c r="EO234"/>
      <c r="EP234"/>
      <c r="EQ234"/>
      <c r="ER234"/>
      <c r="ES234"/>
      <c r="ET234"/>
      <c r="EU234"/>
      <c r="EV234"/>
      <c r="EW234"/>
      <c r="EX234"/>
      <c r="EY234"/>
      <c r="EZ234"/>
      <c r="FA234"/>
      <c r="FB234"/>
      <c r="FC234"/>
      <c r="FD234"/>
      <c r="FE234"/>
      <c r="FF234"/>
      <c r="FG234"/>
      <c r="FH234"/>
      <c r="FI234"/>
      <c r="FJ234"/>
      <c r="FK234"/>
      <c r="FL234"/>
      <c r="FM234"/>
      <c r="FN234"/>
      <c r="FO234"/>
      <c r="FP234"/>
      <c r="FQ234"/>
      <c r="FR234"/>
      <c r="FS234"/>
      <c r="FT234"/>
      <c r="FU234"/>
      <c r="FV234"/>
      <c r="FW234"/>
      <c r="FX234"/>
      <c r="FY234"/>
      <c r="FZ234"/>
      <c r="GA234"/>
      <c r="GB234"/>
      <c r="GC234"/>
      <c r="GD234"/>
      <c r="GE234"/>
      <c r="GF234"/>
      <c r="GG234"/>
      <c r="GH234"/>
      <c r="GI234"/>
      <c r="GJ234"/>
      <c r="GK234"/>
      <c r="GL234"/>
      <c r="GM234"/>
      <c r="GN234"/>
      <c r="GO234"/>
      <c r="GP234"/>
      <c r="GQ234"/>
      <c r="GR234"/>
      <c r="GS234"/>
      <c r="GT234"/>
      <c r="GU234"/>
      <c r="GV234"/>
      <c r="GW234"/>
      <c r="GX234"/>
      <c r="GY234"/>
      <c r="GZ234"/>
      <c r="HA234"/>
      <c r="HB234"/>
      <c r="HC234"/>
      <c r="HD234"/>
      <c r="HE234"/>
      <c r="HF234"/>
      <c r="HG234"/>
      <c r="HH234"/>
      <c r="HI234"/>
      <c r="HJ234"/>
      <c r="HK234"/>
      <c r="HL234"/>
      <c r="HM234"/>
      <c r="HN234"/>
      <c r="HO234"/>
      <c r="HP234"/>
      <c r="HQ234"/>
      <c r="HR234"/>
      <c r="HS234"/>
      <c r="HT234"/>
      <c r="HU234"/>
      <c r="HV234"/>
      <c r="HW234"/>
      <c r="HX234"/>
      <c r="HY234"/>
      <c r="HZ234"/>
      <c r="IA234"/>
      <c r="IB234"/>
      <c r="IC234"/>
      <c r="ID234"/>
      <c r="IE234"/>
      <c r="IF234"/>
      <c r="IG234"/>
      <c r="IH234"/>
      <c r="II234"/>
      <c r="IJ234"/>
      <c r="IK234"/>
      <c r="IL234"/>
      <c r="IM234"/>
      <c r="IN234"/>
      <c r="IO234"/>
      <c r="IP234"/>
      <c r="IQ234"/>
      <c r="IR234"/>
      <c r="IS234"/>
      <c r="IT234"/>
      <c r="IU234"/>
      <c r="IV234"/>
    </row>
    <row r="235" spans="1:256" ht="75" x14ac:dyDescent="0.15">
      <c r="A235" s="12" t="s">
        <v>291</v>
      </c>
      <c r="B235" s="23" t="str">
        <f>VLOOKUP(A235,Questions!$B$3:$C$256,2,FALSE)</f>
        <v>Are your systems and applications regularly scanned externally for vulnerabilities?</v>
      </c>
      <c r="C235" s="251" t="s">
        <v>16</v>
      </c>
      <c r="D235" s="255" t="s">
        <v>3262</v>
      </c>
      <c r="E235" s="185" t="str">
        <f>IF((C235=""),VLOOKUP(A235,Questions!B:G,4,FALSE),IF(C235="Yes",VLOOKUP(A235,Questions!B:G,6,FALSE),IF(C235="No",VLOOKUP(A235,Questions!B:G,5,FALSE),"N/A")))</f>
        <v>Decribe your external application vulnerability scanning strategy.</v>
      </c>
      <c r="F235" s="189" t="str">
        <f>VLOOKUP(A235,'Analyst Report'!$A$38:$E$287,5,FALSE)</f>
        <v xml:space="preserve"> </v>
      </c>
      <c r="G235"/>
      <c r="H235"/>
      <c r="I235"/>
      <c r="J235"/>
      <c r="K235"/>
      <c r="L235"/>
      <c r="M235"/>
      <c r="N235"/>
      <c r="O235"/>
      <c r="P235"/>
      <c r="Q235"/>
      <c r="R235"/>
      <c r="S235"/>
      <c r="T235"/>
      <c r="U235"/>
      <c r="V235"/>
      <c r="W235"/>
      <c r="X235"/>
      <c r="Y235"/>
      <c r="Z235"/>
      <c r="AA235"/>
      <c r="AB235"/>
      <c r="AC235"/>
      <c r="AD235"/>
      <c r="AE235"/>
      <c r="AF235"/>
      <c r="AG235"/>
      <c r="AH235"/>
      <c r="AI235"/>
      <c r="AJ235"/>
      <c r="AK235"/>
      <c r="AL235"/>
      <c r="AM235"/>
      <c r="AN235"/>
      <c r="AO235"/>
      <c r="AP235"/>
      <c r="AQ235"/>
      <c r="AR235"/>
      <c r="AS235"/>
      <c r="AT235"/>
      <c r="AU235"/>
      <c r="AV235"/>
      <c r="AW235"/>
      <c r="AX235"/>
      <c r="AY235"/>
      <c r="AZ235"/>
      <c r="BA235"/>
      <c r="BB235"/>
      <c r="BC235"/>
      <c r="BD235"/>
      <c r="BE235"/>
      <c r="BF235"/>
      <c r="BG235"/>
      <c r="BH235"/>
      <c r="BI235"/>
      <c r="BJ235"/>
      <c r="BK235"/>
      <c r="BL235"/>
      <c r="BM235"/>
      <c r="BN235"/>
      <c r="BO235"/>
      <c r="BP235"/>
      <c r="BQ235"/>
      <c r="BR235"/>
      <c r="BS235"/>
      <c r="BT235"/>
      <c r="BU235"/>
      <c r="BV235"/>
      <c r="BW235"/>
      <c r="BX235"/>
      <c r="BY235"/>
      <c r="BZ235"/>
      <c r="CA235"/>
      <c r="CB235"/>
      <c r="CC235"/>
      <c r="CD235"/>
      <c r="CE235"/>
      <c r="CF235"/>
      <c r="CG235"/>
      <c r="CH235"/>
      <c r="CI235"/>
      <c r="CJ235"/>
      <c r="CK235"/>
      <c r="CL235"/>
      <c r="CM235"/>
      <c r="CN235"/>
      <c r="CO235"/>
      <c r="CP235"/>
      <c r="CQ235"/>
      <c r="CR235"/>
      <c r="CS235"/>
      <c r="CT235"/>
      <c r="CU235"/>
      <c r="CV235"/>
      <c r="CW235"/>
      <c r="CX235"/>
      <c r="CY235"/>
      <c r="CZ235"/>
      <c r="DA235"/>
      <c r="DB235"/>
      <c r="DC235"/>
      <c r="DD235"/>
      <c r="DE235"/>
      <c r="DF235"/>
      <c r="DG235"/>
      <c r="DH235"/>
      <c r="DI235"/>
      <c r="DJ235"/>
      <c r="DK235"/>
      <c r="DL235"/>
      <c r="DM235"/>
      <c r="DN235"/>
      <c r="DO235"/>
      <c r="DP235"/>
      <c r="DQ235"/>
      <c r="DR235"/>
      <c r="DS235"/>
      <c r="DT235"/>
      <c r="DU235"/>
      <c r="DV235"/>
      <c r="DW235"/>
      <c r="DX235"/>
      <c r="DY235"/>
      <c r="DZ235"/>
      <c r="EA235"/>
      <c r="EB235"/>
      <c r="EC235"/>
      <c r="ED235"/>
      <c r="EE235"/>
      <c r="EF235"/>
      <c r="EG235"/>
      <c r="EH235"/>
      <c r="EI235"/>
      <c r="EJ235"/>
      <c r="EK235"/>
      <c r="EL235"/>
      <c r="EM235"/>
      <c r="EN235"/>
      <c r="EO235"/>
      <c r="EP235"/>
      <c r="EQ235"/>
      <c r="ER235"/>
      <c r="ES235"/>
      <c r="ET235"/>
      <c r="EU235"/>
      <c r="EV235"/>
      <c r="EW235"/>
      <c r="EX235"/>
      <c r="EY235"/>
      <c r="EZ235"/>
      <c r="FA235"/>
      <c r="FB235"/>
      <c r="FC235"/>
      <c r="FD235"/>
      <c r="FE235"/>
      <c r="FF235"/>
      <c r="FG235"/>
      <c r="FH235"/>
      <c r="FI235"/>
      <c r="FJ235"/>
      <c r="FK235"/>
      <c r="FL235"/>
      <c r="FM235"/>
      <c r="FN235"/>
      <c r="FO235"/>
      <c r="FP235"/>
      <c r="FQ235"/>
      <c r="FR235"/>
      <c r="FS235"/>
      <c r="FT235"/>
      <c r="FU235"/>
      <c r="FV235"/>
      <c r="FW235"/>
      <c r="FX235"/>
      <c r="FY235"/>
      <c r="FZ235"/>
      <c r="GA235"/>
      <c r="GB235"/>
      <c r="GC235"/>
      <c r="GD235"/>
      <c r="GE235"/>
      <c r="GF235"/>
      <c r="GG235"/>
      <c r="GH235"/>
      <c r="GI235"/>
      <c r="GJ235"/>
      <c r="GK235"/>
      <c r="GL235"/>
      <c r="GM235"/>
      <c r="GN235"/>
      <c r="GO235"/>
      <c r="GP235"/>
      <c r="GQ235"/>
      <c r="GR235"/>
      <c r="GS235"/>
      <c r="GT235"/>
      <c r="GU235"/>
      <c r="GV235"/>
      <c r="GW235"/>
      <c r="GX235"/>
      <c r="GY235"/>
      <c r="GZ235"/>
      <c r="HA235"/>
      <c r="HB235"/>
      <c r="HC235"/>
      <c r="HD235"/>
      <c r="HE235"/>
      <c r="HF235"/>
      <c r="HG235"/>
      <c r="HH235"/>
      <c r="HI235"/>
      <c r="HJ235"/>
      <c r="HK235"/>
      <c r="HL235"/>
      <c r="HM235"/>
      <c r="HN235"/>
      <c r="HO235"/>
      <c r="HP235"/>
      <c r="HQ235"/>
      <c r="HR235"/>
      <c r="HS235"/>
      <c r="HT235"/>
      <c r="HU235"/>
      <c r="HV235"/>
      <c r="HW235"/>
      <c r="HX235"/>
      <c r="HY235"/>
      <c r="HZ235"/>
      <c r="IA235"/>
      <c r="IB235"/>
      <c r="IC235"/>
      <c r="ID235"/>
      <c r="IE235"/>
      <c r="IF235"/>
      <c r="IG235"/>
      <c r="IH235"/>
      <c r="II235"/>
      <c r="IJ235"/>
      <c r="IK235"/>
      <c r="IL235"/>
      <c r="IM235"/>
      <c r="IN235"/>
      <c r="IO235"/>
      <c r="IP235"/>
      <c r="IQ235"/>
      <c r="IR235"/>
      <c r="IS235"/>
      <c r="IT235"/>
      <c r="IU235"/>
      <c r="IV235"/>
    </row>
    <row r="236" spans="1:256" ht="90" x14ac:dyDescent="0.15">
      <c r="A236" s="12" t="s">
        <v>292</v>
      </c>
      <c r="B236" s="23" t="str">
        <f>VLOOKUP(A236,Questions!$B$3:$C$256,2,FALSE)</f>
        <v>Have your systems and applications had a third party security assessment completed in the last year?</v>
      </c>
      <c r="C236" s="251" t="s">
        <v>16</v>
      </c>
      <c r="D236" s="256" t="s">
        <v>3263</v>
      </c>
      <c r="E236" s="185" t="str">
        <f>IF((C236=""),VLOOKUP(A236,Questions!B:G,4,FALSE),IF(C236="Yes",VLOOKUP(A236,Questions!B:G,6,FALSE),IF(C236="No",VLOOKUP(A236,Questions!B:G,5,FALSE),"N/A")))</f>
        <v>Provide the results with this document (link or attached), if possible. State the date of the last completed third party security assessment.</v>
      </c>
      <c r="F236" s="189" t="str">
        <f>VLOOKUP(A236,'Analyst Report'!$A$38:$E$287,5,FALSE)</f>
        <v xml:space="preserve"> </v>
      </c>
      <c r="G236"/>
      <c r="H236"/>
      <c r="I236"/>
      <c r="J236"/>
      <c r="K236"/>
      <c r="L236"/>
      <c r="M236"/>
      <c r="N236"/>
      <c r="O236"/>
      <c r="P236"/>
      <c r="Q236"/>
      <c r="R236"/>
      <c r="S236"/>
      <c r="T236"/>
      <c r="U236"/>
      <c r="V236"/>
      <c r="W236"/>
      <c r="X236"/>
      <c r="Y236"/>
      <c r="Z236"/>
      <c r="AA236"/>
      <c r="AB236"/>
      <c r="AC236"/>
      <c r="AD236"/>
      <c r="AE236"/>
      <c r="AF236"/>
      <c r="AG236"/>
      <c r="AH236"/>
      <c r="AI236"/>
      <c r="AJ236"/>
      <c r="AK236"/>
      <c r="AL236"/>
      <c r="AM236"/>
      <c r="AN236"/>
      <c r="AO236"/>
      <c r="AP236"/>
      <c r="AQ236"/>
      <c r="AR236"/>
      <c r="AS236"/>
      <c r="AT236"/>
      <c r="AU236"/>
      <c r="AV236"/>
      <c r="AW236"/>
      <c r="AX236"/>
      <c r="AY236"/>
      <c r="AZ236"/>
      <c r="BA236"/>
      <c r="BB236"/>
      <c r="BC236"/>
      <c r="BD236"/>
      <c r="BE236"/>
      <c r="BF236"/>
      <c r="BG236"/>
      <c r="BH236"/>
      <c r="BI236"/>
      <c r="BJ236"/>
      <c r="BK236"/>
      <c r="BL236"/>
      <c r="BM236"/>
      <c r="BN236"/>
      <c r="BO236"/>
      <c r="BP236"/>
      <c r="BQ236"/>
      <c r="BR236"/>
      <c r="BS236"/>
      <c r="BT236"/>
      <c r="BU236"/>
      <c r="BV236"/>
      <c r="BW236"/>
      <c r="BX236"/>
      <c r="BY236"/>
      <c r="BZ236"/>
      <c r="CA236"/>
      <c r="CB236"/>
      <c r="CC236"/>
      <c r="CD236"/>
      <c r="CE236"/>
      <c r="CF236"/>
      <c r="CG236"/>
      <c r="CH236"/>
      <c r="CI236"/>
      <c r="CJ236"/>
      <c r="CK236"/>
      <c r="CL236"/>
      <c r="CM236"/>
      <c r="CN236"/>
      <c r="CO236"/>
      <c r="CP236"/>
      <c r="CQ236"/>
      <c r="CR236"/>
      <c r="CS236"/>
      <c r="CT236"/>
      <c r="CU236"/>
      <c r="CV236"/>
      <c r="CW236"/>
      <c r="CX236"/>
      <c r="CY236"/>
      <c r="CZ236"/>
      <c r="DA236"/>
      <c r="DB236"/>
      <c r="DC236"/>
      <c r="DD236"/>
      <c r="DE236"/>
      <c r="DF236"/>
      <c r="DG236"/>
      <c r="DH236"/>
      <c r="DI236"/>
      <c r="DJ236"/>
      <c r="DK236"/>
      <c r="DL236"/>
      <c r="DM236"/>
      <c r="DN236"/>
      <c r="DO236"/>
      <c r="DP236"/>
      <c r="DQ236"/>
      <c r="DR236"/>
      <c r="DS236"/>
      <c r="DT236"/>
      <c r="DU236"/>
      <c r="DV236"/>
      <c r="DW236"/>
      <c r="DX236"/>
      <c r="DY236"/>
      <c r="DZ236"/>
      <c r="EA236"/>
      <c r="EB236"/>
      <c r="EC236"/>
      <c r="ED236"/>
      <c r="EE236"/>
      <c r="EF236"/>
      <c r="EG236"/>
      <c r="EH236"/>
      <c r="EI236"/>
      <c r="EJ236"/>
      <c r="EK236"/>
      <c r="EL236"/>
      <c r="EM236"/>
      <c r="EN236"/>
      <c r="EO236"/>
      <c r="EP236"/>
      <c r="EQ236"/>
      <c r="ER236"/>
      <c r="ES236"/>
      <c r="ET236"/>
      <c r="EU236"/>
      <c r="EV236"/>
      <c r="EW236"/>
      <c r="EX236"/>
      <c r="EY236"/>
      <c r="EZ236"/>
      <c r="FA236"/>
      <c r="FB236"/>
      <c r="FC236"/>
      <c r="FD236"/>
      <c r="FE236"/>
      <c r="FF236"/>
      <c r="FG236"/>
      <c r="FH236"/>
      <c r="FI236"/>
      <c r="FJ236"/>
      <c r="FK236"/>
      <c r="FL236"/>
      <c r="FM236"/>
      <c r="FN236"/>
      <c r="FO236"/>
      <c r="FP236"/>
      <c r="FQ236"/>
      <c r="FR236"/>
      <c r="FS236"/>
      <c r="FT236"/>
      <c r="FU236"/>
      <c r="FV236"/>
      <c r="FW236"/>
      <c r="FX236"/>
      <c r="FY236"/>
      <c r="FZ236"/>
      <c r="GA236"/>
      <c r="GB236"/>
      <c r="GC236"/>
      <c r="GD236"/>
      <c r="GE236"/>
      <c r="GF236"/>
      <c r="GG236"/>
      <c r="GH236"/>
      <c r="GI236"/>
      <c r="GJ236"/>
      <c r="GK236"/>
      <c r="GL236"/>
      <c r="GM236"/>
      <c r="GN236"/>
      <c r="GO236"/>
      <c r="GP236"/>
      <c r="GQ236"/>
      <c r="GR236"/>
      <c r="GS236"/>
      <c r="GT236"/>
      <c r="GU236"/>
      <c r="GV236"/>
      <c r="GW236"/>
      <c r="GX236"/>
      <c r="GY236"/>
      <c r="GZ236"/>
      <c r="HA236"/>
      <c r="HB236"/>
      <c r="HC236"/>
      <c r="HD236"/>
      <c r="HE236"/>
      <c r="HF236"/>
      <c r="HG236"/>
      <c r="HH236"/>
      <c r="HI236"/>
      <c r="HJ236"/>
      <c r="HK236"/>
      <c r="HL236"/>
      <c r="HM236"/>
      <c r="HN236"/>
      <c r="HO236"/>
      <c r="HP236"/>
      <c r="HQ236"/>
      <c r="HR236"/>
      <c r="HS236"/>
      <c r="HT236"/>
      <c r="HU236"/>
      <c r="HV236"/>
      <c r="HW236"/>
      <c r="HX236"/>
      <c r="HY236"/>
      <c r="HZ236"/>
      <c r="IA236"/>
      <c r="IB236"/>
      <c r="IC236"/>
      <c r="ID236"/>
      <c r="IE236"/>
      <c r="IF236"/>
      <c r="IG236"/>
      <c r="IH236"/>
      <c r="II236"/>
      <c r="IJ236"/>
      <c r="IK236"/>
      <c r="IL236"/>
      <c r="IM236"/>
      <c r="IN236"/>
      <c r="IO236"/>
      <c r="IP236"/>
      <c r="IQ236"/>
      <c r="IR236"/>
      <c r="IS236"/>
      <c r="IT236"/>
      <c r="IU236"/>
      <c r="IV236"/>
    </row>
    <row r="237" spans="1:256" ht="94" customHeight="1" x14ac:dyDescent="0.15">
      <c r="A237" s="12" t="s">
        <v>293</v>
      </c>
      <c r="B237" s="23" t="str">
        <f>VLOOKUP(A237,Questions!$B$3:$C$256,2,FALSE)</f>
        <v>Are your systems and applications scanned with an authenticated user account for vulnerabilities [that are remediated] prior to new releases?</v>
      </c>
      <c r="C237" s="251" t="s">
        <v>16</v>
      </c>
      <c r="D237" s="255" t="s">
        <v>3264</v>
      </c>
      <c r="E237" s="185" t="str">
        <f>IF((C237=""),VLOOKUP(A237,Questions!B:G,4,FALSE),IF(C237="Yes",VLOOKUP(A237,Questions!B:G,6,FALSE),IF(C237="No",VLOOKUP(A237,Questions!B:G,5,FALSE),"N/A")))</f>
        <v>Provide a brief description.</v>
      </c>
      <c r="F237" s="189" t="str">
        <f>VLOOKUP(A237,'Analyst Report'!$A$38:$E$287,5,FALSE)</f>
        <v xml:space="preserve"> </v>
      </c>
      <c r="G237"/>
      <c r="H237"/>
      <c r="I237"/>
      <c r="J237"/>
      <c r="K237"/>
      <c r="L237"/>
      <c r="M237"/>
      <c r="N237"/>
      <c r="O237"/>
      <c r="P237"/>
      <c r="Q237"/>
      <c r="R237"/>
      <c r="S237"/>
      <c r="T237"/>
      <c r="U237"/>
      <c r="V237"/>
      <c r="W237"/>
      <c r="X237"/>
      <c r="Y237"/>
      <c r="Z237"/>
      <c r="AA237"/>
      <c r="AB237"/>
      <c r="AC237"/>
      <c r="AD237"/>
      <c r="AE237"/>
      <c r="AF237"/>
      <c r="AG237"/>
      <c r="AH237"/>
      <c r="AI237"/>
      <c r="AJ237"/>
      <c r="AK237"/>
      <c r="AL237"/>
      <c r="AM237"/>
      <c r="AN237"/>
      <c r="AO237"/>
      <c r="AP237"/>
      <c r="AQ237"/>
      <c r="AR237"/>
      <c r="AS237"/>
      <c r="AT237"/>
      <c r="AU237"/>
      <c r="AV237"/>
      <c r="AW237"/>
      <c r="AX237"/>
      <c r="AY237"/>
      <c r="AZ237"/>
      <c r="BA237"/>
      <c r="BB237"/>
      <c r="BC237"/>
      <c r="BD237"/>
      <c r="BE237"/>
      <c r="BF237"/>
      <c r="BG237"/>
      <c r="BH237"/>
      <c r="BI237"/>
      <c r="BJ237"/>
      <c r="BK237"/>
      <c r="BL237"/>
      <c r="BM237"/>
      <c r="BN237"/>
      <c r="BO237"/>
      <c r="BP237"/>
      <c r="BQ237"/>
      <c r="BR237"/>
      <c r="BS237"/>
      <c r="BT237"/>
      <c r="BU237"/>
      <c r="BV237"/>
      <c r="BW237"/>
      <c r="BX237"/>
      <c r="BY237"/>
      <c r="BZ237"/>
      <c r="CA237"/>
      <c r="CB237"/>
      <c r="CC237"/>
      <c r="CD237"/>
      <c r="CE237"/>
      <c r="CF237"/>
      <c r="CG237"/>
      <c r="CH237"/>
      <c r="CI237"/>
      <c r="CJ237"/>
      <c r="CK237"/>
      <c r="CL237"/>
      <c r="CM237"/>
      <c r="CN237"/>
      <c r="CO237"/>
      <c r="CP237"/>
      <c r="CQ237"/>
      <c r="CR237"/>
      <c r="CS237"/>
      <c r="CT237"/>
      <c r="CU237"/>
      <c r="CV237"/>
      <c r="CW237"/>
      <c r="CX237"/>
      <c r="CY237"/>
      <c r="CZ237"/>
      <c r="DA237"/>
      <c r="DB237"/>
      <c r="DC237"/>
      <c r="DD237"/>
      <c r="DE237"/>
      <c r="DF237"/>
      <c r="DG237"/>
      <c r="DH237"/>
      <c r="DI237"/>
      <c r="DJ237"/>
      <c r="DK237"/>
      <c r="DL237"/>
      <c r="DM237"/>
      <c r="DN237"/>
      <c r="DO237"/>
      <c r="DP237"/>
      <c r="DQ237"/>
      <c r="DR237"/>
      <c r="DS237"/>
      <c r="DT237"/>
      <c r="DU237"/>
      <c r="DV237"/>
      <c r="DW237"/>
      <c r="DX237"/>
      <c r="DY237"/>
      <c r="DZ237"/>
      <c r="EA237"/>
      <c r="EB237"/>
      <c r="EC237"/>
      <c r="ED237"/>
      <c r="EE237"/>
      <c r="EF237"/>
      <c r="EG237"/>
      <c r="EH237"/>
      <c r="EI237"/>
      <c r="EJ237"/>
      <c r="EK237"/>
      <c r="EL237"/>
      <c r="EM237"/>
      <c r="EN237"/>
      <c r="EO237"/>
      <c r="EP237"/>
      <c r="EQ237"/>
      <c r="ER237"/>
      <c r="ES237"/>
      <c r="ET237"/>
      <c r="EU237"/>
      <c r="EV237"/>
      <c r="EW237"/>
      <c r="EX237"/>
      <c r="EY237"/>
      <c r="EZ237"/>
      <c r="FA237"/>
      <c r="FB237"/>
      <c r="FC237"/>
      <c r="FD237"/>
      <c r="FE237"/>
      <c r="FF237"/>
      <c r="FG237"/>
      <c r="FH237"/>
      <c r="FI237"/>
      <c r="FJ237"/>
      <c r="FK237"/>
      <c r="FL237"/>
      <c r="FM237"/>
      <c r="FN237"/>
      <c r="FO237"/>
      <c r="FP237"/>
      <c r="FQ237"/>
      <c r="FR237"/>
      <c r="FS237"/>
      <c r="FT237"/>
      <c r="FU237"/>
      <c r="FV237"/>
      <c r="FW237"/>
      <c r="FX237"/>
      <c r="FY237"/>
      <c r="FZ237"/>
      <c r="GA237"/>
      <c r="GB237"/>
      <c r="GC237"/>
      <c r="GD237"/>
      <c r="GE237"/>
      <c r="GF237"/>
      <c r="GG237"/>
      <c r="GH237"/>
      <c r="GI237"/>
      <c r="GJ237"/>
      <c r="GK237"/>
      <c r="GL237"/>
      <c r="GM237"/>
      <c r="GN237"/>
      <c r="GO237"/>
      <c r="GP237"/>
      <c r="GQ237"/>
      <c r="GR237"/>
      <c r="GS237"/>
      <c r="GT237"/>
      <c r="GU237"/>
      <c r="GV237"/>
      <c r="GW237"/>
      <c r="GX237"/>
      <c r="GY237"/>
      <c r="GZ237"/>
      <c r="HA237"/>
      <c r="HB237"/>
      <c r="HC237"/>
      <c r="HD237"/>
      <c r="HE237"/>
      <c r="HF237"/>
      <c r="HG237"/>
      <c r="HH237"/>
      <c r="HI237"/>
      <c r="HJ237"/>
      <c r="HK237"/>
      <c r="HL237"/>
      <c r="HM237"/>
      <c r="HN237"/>
      <c r="HO237"/>
      <c r="HP237"/>
      <c r="HQ237"/>
      <c r="HR237"/>
      <c r="HS237"/>
      <c r="HT237"/>
      <c r="HU237"/>
      <c r="HV237"/>
      <c r="HW237"/>
      <c r="HX237"/>
      <c r="HY237"/>
      <c r="HZ237"/>
      <c r="IA237"/>
      <c r="IB237"/>
      <c r="IC237"/>
      <c r="ID237"/>
      <c r="IE237"/>
      <c r="IF237"/>
      <c r="IG237"/>
      <c r="IH237"/>
      <c r="II237"/>
      <c r="IJ237"/>
      <c r="IK237"/>
      <c r="IL237"/>
      <c r="IM237"/>
      <c r="IN237"/>
      <c r="IO237"/>
      <c r="IP237"/>
      <c r="IQ237"/>
      <c r="IR237"/>
      <c r="IS237"/>
      <c r="IT237"/>
      <c r="IU237"/>
      <c r="IV237"/>
    </row>
    <row r="238" spans="1:256" ht="49.25" customHeight="1" x14ac:dyDescent="0.15">
      <c r="A238" s="12" t="s">
        <v>294</v>
      </c>
      <c r="B238" s="23" t="str">
        <f>VLOOKUP(A238,Questions!$B$3:$C$256,2,FALSE)</f>
        <v>Will you provide results of application and system vulnerability scans to the Institution?</v>
      </c>
      <c r="C238" s="251" t="s">
        <v>16</v>
      </c>
      <c r="D238" s="256" t="s">
        <v>3265</v>
      </c>
      <c r="E238" s="185" t="str">
        <f>IF((C238=""),VLOOKUP(A238,Questions!B:G,4,FALSE),IF(C238="Yes",VLOOKUP(A238,Questions!B:G,6,FALSE),IF(C238="No",VLOOKUP(A238,Questions!B:G,5,FALSE),"N/A")))</f>
        <v>Provide a reference to security scan documentation.</v>
      </c>
      <c r="F238" s="189" t="str">
        <f>VLOOKUP(A238,'Analyst Report'!$A$38:$E$287,5,FALSE)</f>
        <v xml:space="preserve"> </v>
      </c>
      <c r="G238"/>
      <c r="H238"/>
      <c r="I238"/>
      <c r="J238"/>
      <c r="K238"/>
      <c r="L238"/>
      <c r="M238"/>
      <c r="N238"/>
      <c r="O238"/>
      <c r="P238"/>
      <c r="Q238"/>
      <c r="R238"/>
      <c r="S238"/>
      <c r="T238"/>
      <c r="U238"/>
      <c r="V238"/>
      <c r="W238"/>
      <c r="X238"/>
      <c r="Y238"/>
      <c r="Z238"/>
      <c r="AA238"/>
      <c r="AB238"/>
      <c r="AC238"/>
      <c r="AD238"/>
      <c r="AE238"/>
      <c r="AF238"/>
      <c r="AG238"/>
      <c r="AH238"/>
      <c r="AI238"/>
      <c r="AJ238"/>
      <c r="AK238"/>
      <c r="AL238"/>
      <c r="AM238"/>
      <c r="AN238"/>
      <c r="AO238"/>
      <c r="AP238"/>
      <c r="AQ238"/>
      <c r="AR238"/>
      <c r="AS238"/>
      <c r="AT238"/>
      <c r="AU238"/>
      <c r="AV238"/>
      <c r="AW238"/>
      <c r="AX238"/>
      <c r="AY238"/>
      <c r="AZ238"/>
      <c r="BA238"/>
      <c r="BB238"/>
      <c r="BC238"/>
      <c r="BD238"/>
      <c r="BE238"/>
      <c r="BF238"/>
      <c r="BG238"/>
      <c r="BH238"/>
      <c r="BI238"/>
      <c r="BJ238"/>
      <c r="BK238"/>
      <c r="BL238"/>
      <c r="BM238"/>
      <c r="BN238"/>
      <c r="BO238"/>
      <c r="BP238"/>
      <c r="BQ238"/>
      <c r="BR238"/>
      <c r="BS238"/>
      <c r="BT238"/>
      <c r="BU238"/>
      <c r="BV238"/>
      <c r="BW238"/>
      <c r="BX238"/>
      <c r="BY238"/>
      <c r="BZ238"/>
      <c r="CA238"/>
      <c r="CB238"/>
      <c r="CC238"/>
      <c r="CD238"/>
      <c r="CE238"/>
      <c r="CF238"/>
      <c r="CG238"/>
      <c r="CH238"/>
      <c r="CI238"/>
      <c r="CJ238"/>
      <c r="CK238"/>
      <c r="CL238"/>
      <c r="CM238"/>
      <c r="CN238"/>
      <c r="CO238"/>
      <c r="CP238"/>
      <c r="CQ238"/>
      <c r="CR238"/>
      <c r="CS238"/>
      <c r="CT238"/>
      <c r="CU238"/>
      <c r="CV238"/>
      <c r="CW238"/>
      <c r="CX238"/>
      <c r="CY238"/>
      <c r="CZ238"/>
      <c r="DA238"/>
      <c r="DB238"/>
      <c r="DC238"/>
      <c r="DD238"/>
      <c r="DE238"/>
      <c r="DF238"/>
      <c r="DG238"/>
      <c r="DH238"/>
      <c r="DI238"/>
      <c r="DJ238"/>
      <c r="DK238"/>
      <c r="DL238"/>
      <c r="DM238"/>
      <c r="DN238"/>
      <c r="DO238"/>
      <c r="DP238"/>
      <c r="DQ238"/>
      <c r="DR238"/>
      <c r="DS238"/>
      <c r="DT238"/>
      <c r="DU238"/>
      <c r="DV238"/>
      <c r="DW238"/>
      <c r="DX238"/>
      <c r="DY238"/>
      <c r="DZ238"/>
      <c r="EA238"/>
      <c r="EB238"/>
      <c r="EC238"/>
      <c r="ED238"/>
      <c r="EE238"/>
      <c r="EF238"/>
      <c r="EG238"/>
      <c r="EH238"/>
      <c r="EI238"/>
      <c r="EJ238"/>
      <c r="EK238"/>
      <c r="EL238"/>
      <c r="EM238"/>
      <c r="EN238"/>
      <c r="EO238"/>
      <c r="EP238"/>
      <c r="EQ238"/>
      <c r="ER238"/>
      <c r="ES238"/>
      <c r="ET238"/>
      <c r="EU238"/>
      <c r="EV238"/>
      <c r="EW238"/>
      <c r="EX238"/>
      <c r="EY238"/>
      <c r="EZ238"/>
      <c r="FA238"/>
      <c r="FB238"/>
      <c r="FC238"/>
      <c r="FD238"/>
      <c r="FE238"/>
      <c r="FF238"/>
      <c r="FG238"/>
      <c r="FH238"/>
      <c r="FI238"/>
      <c r="FJ238"/>
      <c r="FK238"/>
      <c r="FL238"/>
      <c r="FM238"/>
      <c r="FN238"/>
      <c r="FO238"/>
      <c r="FP238"/>
      <c r="FQ238"/>
      <c r="FR238"/>
      <c r="FS238"/>
      <c r="FT238"/>
      <c r="FU238"/>
      <c r="FV238"/>
      <c r="FW238"/>
      <c r="FX238"/>
      <c r="FY238"/>
      <c r="FZ238"/>
      <c r="GA238"/>
      <c r="GB238"/>
      <c r="GC238"/>
      <c r="GD238"/>
      <c r="GE238"/>
      <c r="GF238"/>
      <c r="GG238"/>
      <c r="GH238"/>
      <c r="GI238"/>
      <c r="GJ238"/>
      <c r="GK238"/>
      <c r="GL238"/>
      <c r="GM238"/>
      <c r="GN238"/>
      <c r="GO238"/>
      <c r="GP238"/>
      <c r="GQ238"/>
      <c r="GR238"/>
      <c r="GS238"/>
      <c r="GT238"/>
      <c r="GU238"/>
      <c r="GV238"/>
      <c r="GW238"/>
      <c r="GX238"/>
      <c r="GY238"/>
      <c r="GZ238"/>
      <c r="HA238"/>
      <c r="HB238"/>
      <c r="HC238"/>
      <c r="HD238"/>
      <c r="HE238"/>
      <c r="HF238"/>
      <c r="HG238"/>
      <c r="HH238"/>
      <c r="HI238"/>
      <c r="HJ238"/>
      <c r="HK238"/>
      <c r="HL238"/>
      <c r="HM238"/>
      <c r="HN238"/>
      <c r="HO238"/>
      <c r="HP238"/>
      <c r="HQ238"/>
      <c r="HR238"/>
      <c r="HS238"/>
      <c r="HT238"/>
      <c r="HU238"/>
      <c r="HV238"/>
      <c r="HW238"/>
      <c r="HX238"/>
      <c r="HY238"/>
      <c r="HZ238"/>
      <c r="IA238"/>
      <c r="IB238"/>
      <c r="IC238"/>
      <c r="ID238"/>
      <c r="IE238"/>
      <c r="IF238"/>
      <c r="IG238"/>
      <c r="IH238"/>
      <c r="II238"/>
      <c r="IJ238"/>
      <c r="IK238"/>
      <c r="IL238"/>
      <c r="IM238"/>
      <c r="IN238"/>
      <c r="IO238"/>
      <c r="IP238"/>
      <c r="IQ238"/>
      <c r="IR238"/>
      <c r="IS238"/>
      <c r="IT238"/>
      <c r="IU238"/>
      <c r="IV238"/>
    </row>
    <row r="239" spans="1:256" ht="165" customHeight="1" x14ac:dyDescent="0.15">
      <c r="A239" s="12" t="s">
        <v>295</v>
      </c>
      <c r="B239" s="23" t="str">
        <f>VLOOKUP(A239,Questions!$B$3:$C$256,2,FALSE)</f>
        <v>Describe or provide a reference to how you monitor for and protect against common web application security vulnerabilities (e.g. SQL injection, XSS, XSRF, etc.).</v>
      </c>
      <c r="C239" s="251" t="s">
        <v>16</v>
      </c>
      <c r="D239" s="255" t="s">
        <v>3266</v>
      </c>
      <c r="E239" s="185">
        <f>IF((C239=""),VLOOKUP(A239,Questions!B:G,4,FALSE),IF(C239="Yes",VLOOKUP(A239,Questions!B:G,6,FALSE),IF(C239="No",VLOOKUP(A239,Questions!B:G,5,FALSE),"N/A")))</f>
        <v>0</v>
      </c>
      <c r="F239" s="189" t="str">
        <f>VLOOKUP(A239,'Analyst Report'!$A$38:$E$287,5,FALSE)</f>
        <v xml:space="preserve"> </v>
      </c>
      <c r="G239"/>
      <c r="H239"/>
      <c r="I239"/>
      <c r="J239"/>
      <c r="K239"/>
      <c r="L239"/>
      <c r="M239"/>
      <c r="N239"/>
      <c r="O239"/>
      <c r="P239"/>
      <c r="Q239"/>
      <c r="R239"/>
      <c r="S239"/>
      <c r="T239"/>
      <c r="U239"/>
      <c r="V239"/>
      <c r="W239"/>
      <c r="X239"/>
      <c r="Y239"/>
      <c r="Z239"/>
      <c r="AA239"/>
      <c r="AB239"/>
      <c r="AC239"/>
      <c r="AD239"/>
      <c r="AE239"/>
      <c r="AF239"/>
      <c r="AG239"/>
      <c r="AH239"/>
      <c r="AI239"/>
      <c r="AJ239"/>
      <c r="AK239"/>
      <c r="AL239"/>
      <c r="AM239"/>
      <c r="AN239"/>
      <c r="AO239"/>
      <c r="AP239"/>
      <c r="AQ239"/>
      <c r="AR239"/>
      <c r="AS239"/>
      <c r="AT239"/>
      <c r="AU239"/>
      <c r="AV239"/>
      <c r="AW239"/>
      <c r="AX239"/>
      <c r="AY239"/>
      <c r="AZ239"/>
      <c r="BA239"/>
      <c r="BB239"/>
      <c r="BC239"/>
      <c r="BD239"/>
      <c r="BE239"/>
      <c r="BF239"/>
      <c r="BG239"/>
      <c r="BH239"/>
      <c r="BI239"/>
      <c r="BJ239"/>
      <c r="BK239"/>
      <c r="BL239"/>
      <c r="BM239"/>
      <c r="BN239"/>
      <c r="BO239"/>
      <c r="BP239"/>
      <c r="BQ239"/>
      <c r="BR239"/>
      <c r="BS239"/>
      <c r="BT239"/>
      <c r="BU239"/>
      <c r="BV239"/>
      <c r="BW239"/>
      <c r="BX239"/>
      <c r="BY239"/>
      <c r="BZ239"/>
      <c r="CA239"/>
      <c r="CB239"/>
      <c r="CC239"/>
      <c r="CD239"/>
      <c r="CE239"/>
      <c r="CF239"/>
      <c r="CG239"/>
      <c r="CH239"/>
      <c r="CI239"/>
      <c r="CJ239"/>
      <c r="CK239"/>
      <c r="CL239"/>
      <c r="CM239"/>
      <c r="CN239"/>
      <c r="CO239"/>
      <c r="CP239"/>
      <c r="CQ239"/>
      <c r="CR239"/>
      <c r="CS239"/>
      <c r="CT239"/>
      <c r="CU239"/>
      <c r="CV239"/>
      <c r="CW239"/>
      <c r="CX239"/>
      <c r="CY239"/>
      <c r="CZ239"/>
      <c r="DA239"/>
      <c r="DB239"/>
      <c r="DC239"/>
      <c r="DD239"/>
      <c r="DE239"/>
      <c r="DF239"/>
      <c r="DG239"/>
      <c r="DH239"/>
      <c r="DI239"/>
      <c r="DJ239"/>
      <c r="DK239"/>
      <c r="DL239"/>
      <c r="DM239"/>
      <c r="DN239"/>
      <c r="DO239"/>
      <c r="DP239"/>
      <c r="DQ239"/>
      <c r="DR239"/>
      <c r="DS239"/>
      <c r="DT239"/>
      <c r="DU239"/>
      <c r="DV239"/>
      <c r="DW239"/>
      <c r="DX239"/>
      <c r="DY239"/>
      <c r="DZ239"/>
      <c r="EA239"/>
      <c r="EB239"/>
      <c r="EC239"/>
      <c r="ED239"/>
      <c r="EE239"/>
      <c r="EF239"/>
      <c r="EG239"/>
      <c r="EH239"/>
      <c r="EI239"/>
      <c r="EJ239"/>
      <c r="EK239"/>
      <c r="EL239"/>
      <c r="EM239"/>
      <c r="EN239"/>
      <c r="EO239"/>
      <c r="EP239"/>
      <c r="EQ239"/>
      <c r="ER239"/>
      <c r="ES239"/>
      <c r="ET239"/>
      <c r="EU239"/>
      <c r="EV239"/>
      <c r="EW239"/>
      <c r="EX239"/>
      <c r="EY239"/>
      <c r="EZ239"/>
      <c r="FA239"/>
      <c r="FB239"/>
      <c r="FC239"/>
      <c r="FD239"/>
      <c r="FE239"/>
      <c r="FF239"/>
      <c r="FG239"/>
      <c r="FH239"/>
      <c r="FI239"/>
      <c r="FJ239"/>
      <c r="FK239"/>
      <c r="FL239"/>
      <c r="FM239"/>
      <c r="FN239"/>
      <c r="FO239"/>
      <c r="FP239"/>
      <c r="FQ239"/>
      <c r="FR239"/>
      <c r="FS239"/>
      <c r="FT239"/>
      <c r="FU239"/>
      <c r="FV239"/>
      <c r="FW239"/>
      <c r="FX239"/>
      <c r="FY239"/>
      <c r="FZ239"/>
      <c r="GA239"/>
      <c r="GB239"/>
      <c r="GC239"/>
      <c r="GD239"/>
      <c r="GE239"/>
      <c r="GF239"/>
      <c r="GG239"/>
      <c r="GH239"/>
      <c r="GI239"/>
      <c r="GJ239"/>
      <c r="GK239"/>
      <c r="GL239"/>
      <c r="GM239"/>
      <c r="GN239"/>
      <c r="GO239"/>
      <c r="GP239"/>
      <c r="GQ239"/>
      <c r="GR239"/>
      <c r="GS239"/>
      <c r="GT239"/>
      <c r="GU239"/>
      <c r="GV239"/>
      <c r="GW239"/>
      <c r="GX239"/>
      <c r="GY239"/>
      <c r="GZ239"/>
      <c r="HA239"/>
      <c r="HB239"/>
      <c r="HC239"/>
      <c r="HD239"/>
      <c r="HE239"/>
      <c r="HF239"/>
      <c r="HG239"/>
      <c r="HH239"/>
      <c r="HI239"/>
      <c r="HJ239"/>
      <c r="HK239"/>
      <c r="HL239"/>
      <c r="HM239"/>
      <c r="HN239"/>
      <c r="HO239"/>
      <c r="HP239"/>
      <c r="HQ239"/>
      <c r="HR239"/>
      <c r="HS239"/>
      <c r="HT239"/>
      <c r="HU239"/>
      <c r="HV239"/>
      <c r="HW239"/>
      <c r="HX239"/>
      <c r="HY239"/>
      <c r="HZ239"/>
      <c r="IA239"/>
      <c r="IB239"/>
      <c r="IC239"/>
      <c r="ID239"/>
      <c r="IE239"/>
      <c r="IF239"/>
      <c r="IG239"/>
      <c r="IH239"/>
      <c r="II239"/>
      <c r="IJ239"/>
      <c r="IK239"/>
      <c r="IL239"/>
      <c r="IM239"/>
      <c r="IN239"/>
      <c r="IO239"/>
      <c r="IP239"/>
      <c r="IQ239"/>
      <c r="IR239"/>
      <c r="IS239"/>
      <c r="IT239"/>
      <c r="IU239"/>
      <c r="IV239"/>
    </row>
    <row r="240" spans="1:256" ht="224" customHeight="1" x14ac:dyDescent="0.15">
      <c r="A240" s="12" t="s">
        <v>296</v>
      </c>
      <c r="B240" s="23" t="str">
        <f>VLOOKUP(A240,Questions!$B$3:$C$256,2,FALSE)</f>
        <v>Will you allow the institution to perform its own vulnerability testing and/or scanning of your systems and/or application provided that testing is performed at a mutually agreed upon time and date?</v>
      </c>
      <c r="C240" s="251" t="s">
        <v>16</v>
      </c>
      <c r="D240" s="256" t="s">
        <v>3323</v>
      </c>
      <c r="E240" s="185" t="str">
        <f>IF((C240=""),VLOOKUP(A240,Questions!B:G,4,FALSE),IF(C240="Yes",VLOOKUP(A240,Questions!B:G,6,FALSE),IF(C240="No",VLOOKUP(A240,Questions!B:G,5,FALSE),"N/A")))</f>
        <v>Provide reference to the process or procedure to setup security testing times and scopes.</v>
      </c>
      <c r="F240" s="189" t="str">
        <f>VLOOKUP(A240,'Analyst Report'!$A$38:$E$287,5,FALSE)</f>
        <v xml:space="preserve"> </v>
      </c>
      <c r="G240"/>
      <c r="H240"/>
      <c r="I240"/>
      <c r="J240"/>
      <c r="K240"/>
      <c r="L240"/>
      <c r="M240"/>
      <c r="N240"/>
      <c r="O240"/>
      <c r="P240"/>
      <c r="Q240"/>
      <c r="R240"/>
      <c r="S240"/>
      <c r="T240"/>
      <c r="U240"/>
      <c r="V240"/>
      <c r="W240"/>
      <c r="X240"/>
      <c r="Y240"/>
      <c r="Z240"/>
      <c r="AA240"/>
      <c r="AB240"/>
      <c r="AC240"/>
      <c r="AD240"/>
      <c r="AE240"/>
      <c r="AF240"/>
      <c r="AG240"/>
      <c r="AH240"/>
      <c r="AI240"/>
      <c r="AJ240"/>
      <c r="AK240"/>
      <c r="AL240"/>
      <c r="AM240"/>
      <c r="AN240"/>
      <c r="AO240"/>
      <c r="AP240"/>
      <c r="AQ240"/>
      <c r="AR240"/>
      <c r="AS240"/>
      <c r="AT240"/>
      <c r="AU240"/>
      <c r="AV240"/>
      <c r="AW240"/>
      <c r="AX240"/>
      <c r="AY240"/>
      <c r="AZ240"/>
      <c r="BA240"/>
      <c r="BB240"/>
      <c r="BC240"/>
      <c r="BD240"/>
      <c r="BE240"/>
      <c r="BF240"/>
      <c r="BG240"/>
      <c r="BH240"/>
      <c r="BI240"/>
      <c r="BJ240"/>
      <c r="BK240"/>
      <c r="BL240"/>
      <c r="BM240"/>
      <c r="BN240"/>
      <c r="BO240"/>
      <c r="BP240"/>
      <c r="BQ240"/>
      <c r="BR240"/>
      <c r="BS240"/>
      <c r="BT240"/>
      <c r="BU240"/>
      <c r="BV240"/>
      <c r="BW240"/>
      <c r="BX240"/>
      <c r="BY240"/>
      <c r="BZ240"/>
      <c r="CA240"/>
      <c r="CB240"/>
      <c r="CC240"/>
      <c r="CD240"/>
      <c r="CE240"/>
      <c r="CF240"/>
      <c r="CG240"/>
      <c r="CH240"/>
      <c r="CI240"/>
      <c r="CJ240"/>
      <c r="CK240"/>
      <c r="CL240"/>
      <c r="CM240"/>
      <c r="CN240"/>
      <c r="CO240"/>
      <c r="CP240"/>
      <c r="CQ240"/>
      <c r="CR240"/>
      <c r="CS240"/>
      <c r="CT240"/>
      <c r="CU240"/>
      <c r="CV240"/>
      <c r="CW240"/>
      <c r="CX240"/>
      <c r="CY240"/>
      <c r="CZ240"/>
      <c r="DA240"/>
      <c r="DB240"/>
      <c r="DC240"/>
      <c r="DD240"/>
      <c r="DE240"/>
      <c r="DF240"/>
      <c r="DG240"/>
      <c r="DH240"/>
      <c r="DI240"/>
      <c r="DJ240"/>
      <c r="DK240"/>
      <c r="DL240"/>
      <c r="DM240"/>
      <c r="DN240"/>
      <c r="DO240"/>
      <c r="DP240"/>
      <c r="DQ240"/>
      <c r="DR240"/>
      <c r="DS240"/>
      <c r="DT240"/>
      <c r="DU240"/>
      <c r="DV240"/>
      <c r="DW240"/>
      <c r="DX240"/>
      <c r="DY240"/>
      <c r="DZ240"/>
      <c r="EA240"/>
      <c r="EB240"/>
      <c r="EC240"/>
      <c r="ED240"/>
      <c r="EE240"/>
      <c r="EF240"/>
      <c r="EG240"/>
      <c r="EH240"/>
      <c r="EI240"/>
      <c r="EJ240"/>
      <c r="EK240"/>
      <c r="EL240"/>
      <c r="EM240"/>
      <c r="EN240"/>
      <c r="EO240"/>
      <c r="EP240"/>
      <c r="EQ240"/>
      <c r="ER240"/>
      <c r="ES240"/>
      <c r="ET240"/>
      <c r="EU240"/>
      <c r="EV240"/>
      <c r="EW240"/>
      <c r="EX240"/>
      <c r="EY240"/>
      <c r="EZ240"/>
      <c r="FA240"/>
      <c r="FB240"/>
      <c r="FC240"/>
      <c r="FD240"/>
      <c r="FE240"/>
      <c r="FF240"/>
      <c r="FG240"/>
      <c r="FH240"/>
      <c r="FI240"/>
      <c r="FJ240"/>
      <c r="FK240"/>
      <c r="FL240"/>
      <c r="FM240"/>
      <c r="FN240"/>
      <c r="FO240"/>
      <c r="FP240"/>
      <c r="FQ240"/>
      <c r="FR240"/>
      <c r="FS240"/>
      <c r="FT240"/>
      <c r="FU240"/>
      <c r="FV240"/>
      <c r="FW240"/>
      <c r="FX240"/>
      <c r="FY240"/>
      <c r="FZ240"/>
      <c r="GA240"/>
      <c r="GB240"/>
      <c r="GC240"/>
      <c r="GD240"/>
      <c r="GE240"/>
      <c r="GF240"/>
      <c r="GG240"/>
      <c r="GH240"/>
      <c r="GI240"/>
      <c r="GJ240"/>
      <c r="GK240"/>
      <c r="GL240"/>
      <c r="GM240"/>
      <c r="GN240"/>
      <c r="GO240"/>
      <c r="GP240"/>
      <c r="GQ240"/>
      <c r="GR240"/>
      <c r="GS240"/>
      <c r="GT240"/>
      <c r="GU240"/>
      <c r="GV240"/>
      <c r="GW240"/>
      <c r="GX240"/>
      <c r="GY240"/>
      <c r="GZ240"/>
      <c r="HA240"/>
      <c r="HB240"/>
      <c r="HC240"/>
      <c r="HD240"/>
      <c r="HE240"/>
      <c r="HF240"/>
      <c r="HG240"/>
      <c r="HH240"/>
      <c r="HI240"/>
      <c r="HJ240"/>
      <c r="HK240"/>
      <c r="HL240"/>
      <c r="HM240"/>
      <c r="HN240"/>
      <c r="HO240"/>
      <c r="HP240"/>
      <c r="HQ240"/>
      <c r="HR240"/>
      <c r="HS240"/>
      <c r="HT240"/>
      <c r="HU240"/>
      <c r="HV240"/>
      <c r="HW240"/>
      <c r="HX240"/>
      <c r="HY240"/>
      <c r="HZ240"/>
      <c r="IA240"/>
      <c r="IB240"/>
      <c r="IC240"/>
      <c r="ID240"/>
      <c r="IE240"/>
      <c r="IF240"/>
      <c r="IG240"/>
      <c r="IH240"/>
      <c r="II240"/>
      <c r="IJ240"/>
      <c r="IK240"/>
      <c r="IL240"/>
      <c r="IM240"/>
      <c r="IN240"/>
      <c r="IO240"/>
      <c r="IP240"/>
      <c r="IQ240"/>
      <c r="IR240"/>
      <c r="IS240"/>
      <c r="IT240"/>
      <c r="IU240"/>
      <c r="IV240"/>
    </row>
    <row r="241" spans="1:256" ht="36" customHeight="1" x14ac:dyDescent="0.2">
      <c r="A241" s="288" t="str">
        <f>IF(OR($C$26="No",$C$26="Yes"),"HIPAA - Optional based on QUALIFIER response.","HIPAA")</f>
        <v>HIPAA - Optional based on QUALIFIER response.</v>
      </c>
      <c r="B241" s="288"/>
      <c r="C241" s="20" t="s">
        <v>13</v>
      </c>
      <c r="D241" s="20" t="s">
        <v>14</v>
      </c>
      <c r="E241" s="184" t="s">
        <v>15</v>
      </c>
      <c r="F241" s="188" t="s">
        <v>3107</v>
      </c>
      <c r="G241"/>
      <c r="H241"/>
      <c r="I241"/>
      <c r="J241"/>
      <c r="K241"/>
      <c r="L241"/>
      <c r="M241"/>
      <c r="N241"/>
      <c r="O241"/>
      <c r="P241"/>
      <c r="Q241"/>
      <c r="R241"/>
      <c r="S241"/>
      <c r="T241"/>
      <c r="U241"/>
      <c r="V241"/>
      <c r="W241"/>
      <c r="X241"/>
      <c r="Y241"/>
      <c r="Z241"/>
      <c r="AA241"/>
      <c r="AB241"/>
      <c r="AC241"/>
      <c r="AD241"/>
      <c r="AE241"/>
      <c r="AF241"/>
      <c r="AG241"/>
      <c r="AH241"/>
      <c r="AI241"/>
      <c r="AJ241"/>
      <c r="AK241"/>
      <c r="AL241"/>
      <c r="AM241"/>
      <c r="AN241"/>
      <c r="AO241"/>
      <c r="AP241"/>
      <c r="AQ241"/>
      <c r="AR241"/>
      <c r="AS241"/>
      <c r="AT241"/>
      <c r="AU241"/>
      <c r="AV241"/>
      <c r="AW241"/>
      <c r="AX241"/>
      <c r="AY241"/>
      <c r="AZ241"/>
      <c r="BA241"/>
      <c r="BB241"/>
      <c r="BC241"/>
      <c r="BD241"/>
      <c r="BE241"/>
      <c r="BF241"/>
      <c r="BG241"/>
      <c r="BH241"/>
      <c r="BI241"/>
      <c r="BJ241"/>
      <c r="BK241"/>
      <c r="BL241"/>
      <c r="BM241"/>
      <c r="BN241"/>
      <c r="BO241"/>
      <c r="BP241"/>
      <c r="BQ241"/>
      <c r="BR241"/>
      <c r="BS241"/>
      <c r="BT241"/>
      <c r="BU241"/>
      <c r="BV241"/>
      <c r="BW241"/>
      <c r="BX241"/>
      <c r="BY241"/>
      <c r="BZ241"/>
      <c r="CA241"/>
      <c r="CB241"/>
      <c r="CC241"/>
      <c r="CD241"/>
      <c r="CE241"/>
      <c r="CF241"/>
      <c r="CG241"/>
      <c r="CH241"/>
      <c r="CI241"/>
      <c r="CJ241"/>
      <c r="CK241"/>
      <c r="CL241"/>
      <c r="CM241"/>
      <c r="CN241"/>
      <c r="CO241"/>
      <c r="CP241"/>
      <c r="CQ241"/>
      <c r="CR241"/>
      <c r="CS241"/>
      <c r="CT241"/>
      <c r="CU241"/>
      <c r="CV241"/>
      <c r="CW241"/>
      <c r="CX241"/>
      <c r="CY241"/>
      <c r="CZ241"/>
      <c r="DA241"/>
      <c r="DB241"/>
      <c r="DC241"/>
      <c r="DD241"/>
      <c r="DE241"/>
      <c r="DF241"/>
      <c r="DG241"/>
      <c r="DH241"/>
      <c r="DI241"/>
      <c r="DJ241"/>
      <c r="DK241"/>
      <c r="DL241"/>
      <c r="DM241"/>
      <c r="DN241"/>
      <c r="DO241"/>
      <c r="DP241"/>
      <c r="DQ241"/>
      <c r="DR241"/>
      <c r="DS241"/>
      <c r="DT241"/>
      <c r="DU241"/>
      <c r="DV241"/>
      <c r="DW241"/>
      <c r="DX241"/>
      <c r="DY241"/>
      <c r="DZ241"/>
      <c r="EA241"/>
      <c r="EB241"/>
      <c r="EC241"/>
      <c r="ED241"/>
      <c r="EE241"/>
      <c r="EF241"/>
      <c r="EG241"/>
      <c r="EH241"/>
      <c r="EI241"/>
      <c r="EJ241"/>
      <c r="EK241"/>
      <c r="EL241"/>
      <c r="EM241"/>
      <c r="EN241"/>
      <c r="EO241"/>
      <c r="EP241"/>
      <c r="EQ241"/>
      <c r="ER241"/>
      <c r="ES241"/>
      <c r="ET241"/>
      <c r="EU241"/>
      <c r="EV241"/>
      <c r="EW241"/>
      <c r="EX241"/>
      <c r="EY241"/>
      <c r="EZ241"/>
      <c r="FA241"/>
      <c r="FB241"/>
      <c r="FC241"/>
      <c r="FD241"/>
      <c r="FE241"/>
      <c r="FF241"/>
      <c r="FG241"/>
      <c r="FH241"/>
      <c r="FI241"/>
      <c r="FJ241"/>
      <c r="FK241"/>
      <c r="FL241"/>
      <c r="FM241"/>
      <c r="FN241"/>
      <c r="FO241"/>
      <c r="FP241"/>
      <c r="FQ241"/>
      <c r="FR241"/>
      <c r="FS241"/>
      <c r="FT241"/>
      <c r="FU241"/>
      <c r="FV241"/>
      <c r="FW241"/>
      <c r="FX241"/>
      <c r="FY241"/>
      <c r="FZ241"/>
      <c r="GA241"/>
      <c r="GB241"/>
      <c r="GC241"/>
      <c r="GD241"/>
      <c r="GE241"/>
      <c r="GF241"/>
      <c r="GG241"/>
      <c r="GH241"/>
      <c r="GI241"/>
      <c r="GJ241"/>
      <c r="GK241"/>
      <c r="GL241"/>
      <c r="GM241"/>
      <c r="GN241"/>
      <c r="GO241"/>
      <c r="GP241"/>
      <c r="GQ241"/>
      <c r="GR241"/>
      <c r="GS241"/>
      <c r="GT241"/>
      <c r="GU241"/>
      <c r="GV241"/>
      <c r="GW241"/>
      <c r="GX241"/>
      <c r="GY241"/>
      <c r="GZ241"/>
      <c r="HA241"/>
      <c r="HB241"/>
      <c r="HC241"/>
      <c r="HD241"/>
      <c r="HE241"/>
      <c r="HF241"/>
      <c r="HG241"/>
      <c r="HH241"/>
      <c r="HI241"/>
      <c r="HJ241"/>
      <c r="HK241"/>
      <c r="HL241"/>
      <c r="HM241"/>
      <c r="HN241"/>
      <c r="HO241"/>
      <c r="HP241"/>
      <c r="HQ241"/>
      <c r="HR241"/>
      <c r="HS241"/>
      <c r="HT241"/>
      <c r="HU241"/>
      <c r="HV241"/>
      <c r="HW241"/>
      <c r="HX241"/>
      <c r="HY241"/>
      <c r="HZ241"/>
      <c r="IA241"/>
      <c r="IB241"/>
      <c r="IC241"/>
      <c r="ID241"/>
      <c r="IE241"/>
      <c r="IF241"/>
      <c r="IG241"/>
      <c r="IH241"/>
      <c r="II241"/>
      <c r="IJ241"/>
      <c r="IK241"/>
      <c r="IL241"/>
      <c r="IM241"/>
      <c r="IN241"/>
      <c r="IO241"/>
      <c r="IP241"/>
      <c r="IQ241"/>
      <c r="IR241"/>
      <c r="IS241"/>
      <c r="IT241"/>
      <c r="IU241"/>
      <c r="IV241"/>
    </row>
    <row r="242" spans="1:256" ht="65" customHeight="1" x14ac:dyDescent="0.15">
      <c r="A242" s="12" t="s">
        <v>297</v>
      </c>
      <c r="B242" s="23" t="str">
        <f>VLOOKUP(A242,Questions!$B$3:$C$256,2,FALSE)</f>
        <v>Do your workforce members receive regular training related to the HIPAA Privacy and Security Rules and the HITECH Act?</v>
      </c>
      <c r="C242" s="9"/>
      <c r="D242" s="10"/>
      <c r="E242" s="186" t="s">
        <v>2264</v>
      </c>
      <c r="F242" s="189" t="str">
        <f>VLOOKUP(A242,'Analyst Report'!$A$38:$E$287,5,FALSE)</f>
        <v xml:space="preserve"> </v>
      </c>
      <c r="G242"/>
      <c r="H242"/>
      <c r="I242"/>
      <c r="J242"/>
      <c r="K242"/>
      <c r="L242"/>
      <c r="M242"/>
      <c r="N242"/>
      <c r="O242"/>
      <c r="P242"/>
      <c r="Q242"/>
      <c r="R242"/>
      <c r="S242"/>
      <c r="T242"/>
      <c r="U242"/>
      <c r="V242"/>
      <c r="W242"/>
      <c r="X242"/>
      <c r="Y242"/>
      <c r="Z242"/>
      <c r="AA242"/>
      <c r="AB242"/>
      <c r="AC242"/>
      <c r="AD242"/>
      <c r="AE242"/>
      <c r="AF242"/>
      <c r="AG242"/>
      <c r="AH242"/>
      <c r="AI242"/>
      <c r="AJ242"/>
      <c r="AK242"/>
      <c r="AL242"/>
      <c r="AM242"/>
      <c r="AN242"/>
      <c r="AO242"/>
      <c r="AP242"/>
      <c r="AQ242"/>
      <c r="AR242"/>
      <c r="AS242"/>
      <c r="AT242"/>
      <c r="AU242"/>
      <c r="AV242"/>
      <c r="AW242"/>
      <c r="AX242"/>
      <c r="AY242"/>
      <c r="AZ242"/>
      <c r="BA242"/>
      <c r="BB242"/>
      <c r="BC242"/>
      <c r="BD242"/>
      <c r="BE242"/>
      <c r="BF242"/>
      <c r="BG242"/>
      <c r="BH242"/>
      <c r="BI242"/>
      <c r="BJ242"/>
      <c r="BK242"/>
      <c r="BL242"/>
      <c r="BM242"/>
      <c r="BN242"/>
      <c r="BO242"/>
      <c r="BP242"/>
      <c r="BQ242"/>
      <c r="BR242"/>
      <c r="BS242"/>
      <c r="BT242"/>
      <c r="BU242"/>
      <c r="BV242"/>
      <c r="BW242"/>
      <c r="BX242"/>
      <c r="BY242"/>
      <c r="BZ242"/>
      <c r="CA242"/>
      <c r="CB242"/>
      <c r="CC242"/>
      <c r="CD242"/>
      <c r="CE242"/>
      <c r="CF242"/>
      <c r="CG242"/>
      <c r="CH242"/>
      <c r="CI242"/>
      <c r="CJ242"/>
      <c r="CK242"/>
      <c r="CL242"/>
      <c r="CM242"/>
      <c r="CN242"/>
      <c r="CO242"/>
      <c r="CP242"/>
      <c r="CQ242"/>
      <c r="CR242"/>
      <c r="CS242"/>
      <c r="CT242"/>
      <c r="CU242"/>
      <c r="CV242"/>
      <c r="CW242"/>
      <c r="CX242"/>
      <c r="CY242"/>
      <c r="CZ242"/>
      <c r="DA242"/>
      <c r="DB242"/>
      <c r="DC242"/>
      <c r="DD242"/>
      <c r="DE242"/>
      <c r="DF242"/>
      <c r="DG242"/>
      <c r="DH242"/>
      <c r="DI242"/>
      <c r="DJ242"/>
      <c r="DK242"/>
      <c r="DL242"/>
      <c r="DM242"/>
      <c r="DN242"/>
      <c r="DO242"/>
      <c r="DP242"/>
      <c r="DQ242"/>
      <c r="DR242"/>
      <c r="DS242"/>
      <c r="DT242"/>
      <c r="DU242"/>
      <c r="DV242"/>
      <c r="DW242"/>
      <c r="DX242"/>
      <c r="DY242"/>
      <c r="DZ242"/>
      <c r="EA242"/>
      <c r="EB242"/>
      <c r="EC242"/>
      <c r="ED242"/>
      <c r="EE242"/>
      <c r="EF242"/>
      <c r="EG242"/>
      <c r="EH242"/>
      <c r="EI242"/>
      <c r="EJ242"/>
      <c r="EK242"/>
      <c r="EL242"/>
      <c r="EM242"/>
      <c r="EN242"/>
      <c r="EO242"/>
      <c r="EP242"/>
      <c r="EQ242"/>
      <c r="ER242"/>
      <c r="ES242"/>
      <c r="ET242"/>
      <c r="EU242"/>
      <c r="EV242"/>
      <c r="EW242"/>
      <c r="EX242"/>
      <c r="EY242"/>
      <c r="EZ242"/>
      <c r="FA242"/>
      <c r="FB242"/>
      <c r="FC242"/>
      <c r="FD242"/>
      <c r="FE242"/>
      <c r="FF242"/>
      <c r="FG242"/>
      <c r="FH242"/>
      <c r="FI242"/>
      <c r="FJ242"/>
      <c r="FK242"/>
      <c r="FL242"/>
      <c r="FM242"/>
      <c r="FN242"/>
      <c r="FO242"/>
      <c r="FP242"/>
      <c r="FQ242"/>
      <c r="FR242"/>
      <c r="FS242"/>
      <c r="FT242"/>
      <c r="FU242"/>
      <c r="FV242"/>
      <c r="FW242"/>
      <c r="FX242"/>
      <c r="FY242"/>
      <c r="FZ242"/>
      <c r="GA242"/>
      <c r="GB242"/>
      <c r="GC242"/>
      <c r="GD242"/>
      <c r="GE242"/>
      <c r="GF242"/>
      <c r="GG242"/>
      <c r="GH242"/>
      <c r="GI242"/>
      <c r="GJ242"/>
      <c r="GK242"/>
      <c r="GL242"/>
      <c r="GM242"/>
      <c r="GN242"/>
      <c r="GO242"/>
      <c r="GP242"/>
      <c r="GQ242"/>
      <c r="GR242"/>
      <c r="GS242"/>
      <c r="GT242"/>
      <c r="GU242"/>
      <c r="GV242"/>
      <c r="GW242"/>
      <c r="GX242"/>
      <c r="GY242"/>
      <c r="GZ242"/>
      <c r="HA242"/>
      <c r="HB242"/>
      <c r="HC242"/>
      <c r="HD242"/>
      <c r="HE242"/>
      <c r="HF242"/>
      <c r="HG242"/>
      <c r="HH242"/>
      <c r="HI242"/>
      <c r="HJ242"/>
      <c r="HK242"/>
      <c r="HL242"/>
      <c r="HM242"/>
      <c r="HN242"/>
      <c r="HO242"/>
      <c r="HP242"/>
      <c r="HQ242"/>
      <c r="HR242"/>
      <c r="HS242"/>
      <c r="HT242"/>
      <c r="HU242"/>
      <c r="HV242"/>
      <c r="HW242"/>
      <c r="HX242"/>
      <c r="HY242"/>
      <c r="HZ242"/>
      <c r="IA242"/>
      <c r="IB242"/>
      <c r="IC242"/>
      <c r="ID242"/>
      <c r="IE242"/>
      <c r="IF242"/>
      <c r="IG242"/>
      <c r="IH242"/>
      <c r="II242"/>
      <c r="IJ242"/>
      <c r="IK242"/>
      <c r="IL242"/>
      <c r="IM242"/>
      <c r="IN242"/>
      <c r="IO242"/>
      <c r="IP242"/>
      <c r="IQ242"/>
      <c r="IR242"/>
      <c r="IS242"/>
      <c r="IT242"/>
      <c r="IU242"/>
      <c r="IV242"/>
    </row>
    <row r="243" spans="1:256" ht="48" customHeight="1" x14ac:dyDescent="0.15">
      <c r="A243" s="12" t="s">
        <v>298</v>
      </c>
      <c r="B243" s="23" t="str">
        <f>VLOOKUP(A243,Questions!$B$3:$C$256,2,FALSE)</f>
        <v>Do you monitor or receive information regarding changes in HIPAA regulations?</v>
      </c>
      <c r="C243" s="9"/>
      <c r="D243" s="10"/>
      <c r="E243" s="186" t="s">
        <v>2264</v>
      </c>
      <c r="F243" s="189" t="str">
        <f>VLOOKUP(A243,'Analyst Report'!$A$38:$E$287,5,FALSE)</f>
        <v xml:space="preserve"> </v>
      </c>
      <c r="G243"/>
      <c r="H243"/>
      <c r="I243"/>
      <c r="J243"/>
      <c r="K243"/>
      <c r="L243"/>
      <c r="M243"/>
      <c r="N243"/>
      <c r="O243"/>
      <c r="P243"/>
      <c r="Q243"/>
      <c r="R243"/>
      <c r="S243"/>
      <c r="T243"/>
      <c r="U243"/>
      <c r="V243"/>
      <c r="W243"/>
      <c r="X243"/>
      <c r="Y243"/>
      <c r="Z243"/>
      <c r="AA243"/>
      <c r="AB243"/>
      <c r="AC243"/>
      <c r="AD243"/>
      <c r="AE243"/>
      <c r="AF243"/>
      <c r="AG243"/>
      <c r="AH243"/>
      <c r="AI243"/>
      <c r="AJ243"/>
      <c r="AK243"/>
      <c r="AL243"/>
      <c r="AM243"/>
      <c r="AN243"/>
      <c r="AO243"/>
      <c r="AP243"/>
      <c r="AQ243"/>
      <c r="AR243"/>
      <c r="AS243"/>
      <c r="AT243"/>
      <c r="AU243"/>
      <c r="AV243"/>
      <c r="AW243"/>
      <c r="AX243"/>
      <c r="AY243"/>
      <c r="AZ243"/>
      <c r="BA243"/>
      <c r="BB243"/>
      <c r="BC243"/>
      <c r="BD243"/>
      <c r="BE243"/>
      <c r="BF243"/>
      <c r="BG243"/>
      <c r="BH243"/>
      <c r="BI243"/>
      <c r="BJ243"/>
      <c r="BK243"/>
      <c r="BL243"/>
      <c r="BM243"/>
      <c r="BN243"/>
      <c r="BO243"/>
      <c r="BP243"/>
      <c r="BQ243"/>
      <c r="BR243"/>
      <c r="BS243"/>
      <c r="BT243"/>
      <c r="BU243"/>
      <c r="BV243"/>
      <c r="BW243"/>
      <c r="BX243"/>
      <c r="BY243"/>
      <c r="BZ243"/>
      <c r="CA243"/>
      <c r="CB243"/>
      <c r="CC243"/>
      <c r="CD243"/>
      <c r="CE243"/>
      <c r="CF243"/>
      <c r="CG243"/>
      <c r="CH243"/>
      <c r="CI243"/>
      <c r="CJ243"/>
      <c r="CK243"/>
      <c r="CL243"/>
      <c r="CM243"/>
      <c r="CN243"/>
      <c r="CO243"/>
      <c r="CP243"/>
      <c r="CQ243"/>
      <c r="CR243"/>
      <c r="CS243"/>
      <c r="CT243"/>
      <c r="CU243"/>
      <c r="CV243"/>
      <c r="CW243"/>
      <c r="CX243"/>
      <c r="CY243"/>
      <c r="CZ243"/>
      <c r="DA243"/>
      <c r="DB243"/>
      <c r="DC243"/>
      <c r="DD243"/>
      <c r="DE243"/>
      <c r="DF243"/>
      <c r="DG243"/>
      <c r="DH243"/>
      <c r="DI243"/>
      <c r="DJ243"/>
      <c r="DK243"/>
      <c r="DL243"/>
      <c r="DM243"/>
      <c r="DN243"/>
      <c r="DO243"/>
      <c r="DP243"/>
      <c r="DQ243"/>
      <c r="DR243"/>
      <c r="DS243"/>
      <c r="DT243"/>
      <c r="DU243"/>
      <c r="DV243"/>
      <c r="DW243"/>
      <c r="DX243"/>
      <c r="DY243"/>
      <c r="DZ243"/>
      <c r="EA243"/>
      <c r="EB243"/>
      <c r="EC243"/>
      <c r="ED243"/>
      <c r="EE243"/>
      <c r="EF243"/>
      <c r="EG243"/>
      <c r="EH243"/>
      <c r="EI243"/>
      <c r="EJ243"/>
      <c r="EK243"/>
      <c r="EL243"/>
      <c r="EM243"/>
      <c r="EN243"/>
      <c r="EO243"/>
      <c r="EP243"/>
      <c r="EQ243"/>
      <c r="ER243"/>
      <c r="ES243"/>
      <c r="ET243"/>
      <c r="EU243"/>
      <c r="EV243"/>
      <c r="EW243"/>
      <c r="EX243"/>
      <c r="EY243"/>
      <c r="EZ243"/>
      <c r="FA243"/>
      <c r="FB243"/>
      <c r="FC243"/>
      <c r="FD243"/>
      <c r="FE243"/>
      <c r="FF243"/>
      <c r="FG243"/>
      <c r="FH243"/>
      <c r="FI243"/>
      <c r="FJ243"/>
      <c r="FK243"/>
      <c r="FL243"/>
      <c r="FM243"/>
      <c r="FN243"/>
      <c r="FO243"/>
      <c r="FP243"/>
      <c r="FQ243"/>
      <c r="FR243"/>
      <c r="FS243"/>
      <c r="FT243"/>
      <c r="FU243"/>
      <c r="FV243"/>
      <c r="FW243"/>
      <c r="FX243"/>
      <c r="FY243"/>
      <c r="FZ243"/>
      <c r="GA243"/>
      <c r="GB243"/>
      <c r="GC243"/>
      <c r="GD243"/>
      <c r="GE243"/>
      <c r="GF243"/>
      <c r="GG243"/>
      <c r="GH243"/>
      <c r="GI243"/>
      <c r="GJ243"/>
      <c r="GK243"/>
      <c r="GL243"/>
      <c r="GM243"/>
      <c r="GN243"/>
      <c r="GO243"/>
      <c r="GP243"/>
      <c r="GQ243"/>
      <c r="GR243"/>
      <c r="GS243"/>
      <c r="GT243"/>
      <c r="GU243"/>
      <c r="GV243"/>
      <c r="GW243"/>
      <c r="GX243"/>
      <c r="GY243"/>
      <c r="GZ243"/>
      <c r="HA243"/>
      <c r="HB243"/>
      <c r="HC243"/>
      <c r="HD243"/>
      <c r="HE243"/>
      <c r="HF243"/>
      <c r="HG243"/>
      <c r="HH243"/>
      <c r="HI243"/>
      <c r="HJ243"/>
      <c r="HK243"/>
      <c r="HL243"/>
      <c r="HM243"/>
      <c r="HN243"/>
      <c r="HO243"/>
      <c r="HP243"/>
      <c r="HQ243"/>
      <c r="HR243"/>
      <c r="HS243"/>
      <c r="HT243"/>
      <c r="HU243"/>
      <c r="HV243"/>
      <c r="HW243"/>
      <c r="HX243"/>
      <c r="HY243"/>
      <c r="HZ243"/>
      <c r="IA243"/>
      <c r="IB243"/>
      <c r="IC243"/>
      <c r="ID243"/>
      <c r="IE243"/>
      <c r="IF243"/>
      <c r="IG243"/>
      <c r="IH243"/>
      <c r="II243"/>
      <c r="IJ243"/>
      <c r="IK243"/>
      <c r="IL243"/>
      <c r="IM243"/>
      <c r="IN243"/>
      <c r="IO243"/>
      <c r="IP243"/>
      <c r="IQ243"/>
      <c r="IR243"/>
      <c r="IS243"/>
      <c r="IT243"/>
      <c r="IU243"/>
      <c r="IV243"/>
    </row>
    <row r="244" spans="1:256" ht="48" customHeight="1" x14ac:dyDescent="0.15">
      <c r="A244" s="12" t="s">
        <v>299</v>
      </c>
      <c r="B244" s="23" t="str">
        <f>VLOOKUP(A244,Questions!$B$3:$C$256,2,FALSE)</f>
        <v>Has your organization designated HIPAA Privacy and Security officers as required by the Rules?</v>
      </c>
      <c r="C244" s="9"/>
      <c r="D244" s="10"/>
      <c r="E244" s="186" t="s">
        <v>2264</v>
      </c>
      <c r="F244" s="189" t="str">
        <f>VLOOKUP(A244,'Analyst Report'!$A$38:$E$287,5,FALSE)</f>
        <v xml:space="preserve"> </v>
      </c>
      <c r="G244"/>
      <c r="H244"/>
      <c r="I244"/>
      <c r="J244"/>
      <c r="K244"/>
      <c r="L244"/>
      <c r="M244"/>
      <c r="N244"/>
      <c r="O244"/>
      <c r="P244"/>
      <c r="Q244"/>
      <c r="R244"/>
      <c r="S244"/>
      <c r="T244"/>
      <c r="U244"/>
      <c r="V244"/>
      <c r="W244"/>
      <c r="X244"/>
      <c r="Y244"/>
      <c r="Z244"/>
      <c r="AA244"/>
      <c r="AB244"/>
      <c r="AC244"/>
      <c r="AD244"/>
      <c r="AE244"/>
      <c r="AF244"/>
      <c r="AG244"/>
      <c r="AH244"/>
      <c r="AI244"/>
      <c r="AJ244"/>
      <c r="AK244"/>
      <c r="AL244"/>
      <c r="AM244"/>
      <c r="AN244"/>
      <c r="AO244"/>
      <c r="AP244"/>
      <c r="AQ244"/>
      <c r="AR244"/>
      <c r="AS244"/>
      <c r="AT244"/>
      <c r="AU244"/>
      <c r="AV244"/>
      <c r="AW244"/>
      <c r="AX244"/>
      <c r="AY244"/>
      <c r="AZ244"/>
      <c r="BA244"/>
      <c r="BB244"/>
      <c r="BC244"/>
      <c r="BD244"/>
      <c r="BE244"/>
      <c r="BF244"/>
      <c r="BG244"/>
      <c r="BH244"/>
      <c r="BI244"/>
      <c r="BJ244"/>
      <c r="BK244"/>
      <c r="BL244"/>
      <c r="BM244"/>
      <c r="BN244"/>
      <c r="BO244"/>
      <c r="BP244"/>
      <c r="BQ244"/>
      <c r="BR244"/>
      <c r="BS244"/>
      <c r="BT244"/>
      <c r="BU244"/>
      <c r="BV244"/>
      <c r="BW244"/>
      <c r="BX244"/>
      <c r="BY244"/>
      <c r="BZ244"/>
      <c r="CA244"/>
      <c r="CB244"/>
      <c r="CC244"/>
      <c r="CD244"/>
      <c r="CE244"/>
      <c r="CF244"/>
      <c r="CG244"/>
      <c r="CH244"/>
      <c r="CI244"/>
      <c r="CJ244"/>
      <c r="CK244"/>
      <c r="CL244"/>
      <c r="CM244"/>
      <c r="CN244"/>
      <c r="CO244"/>
      <c r="CP244"/>
      <c r="CQ244"/>
      <c r="CR244"/>
      <c r="CS244"/>
      <c r="CT244"/>
      <c r="CU244"/>
      <c r="CV244"/>
      <c r="CW244"/>
      <c r="CX244"/>
      <c r="CY244"/>
      <c r="CZ244"/>
      <c r="DA244"/>
      <c r="DB244"/>
      <c r="DC244"/>
      <c r="DD244"/>
      <c r="DE244"/>
      <c r="DF244"/>
      <c r="DG244"/>
      <c r="DH244"/>
      <c r="DI244"/>
      <c r="DJ244"/>
      <c r="DK244"/>
      <c r="DL244"/>
      <c r="DM244"/>
      <c r="DN244"/>
      <c r="DO244"/>
      <c r="DP244"/>
      <c r="DQ244"/>
      <c r="DR244"/>
      <c r="DS244"/>
      <c r="DT244"/>
      <c r="DU244"/>
      <c r="DV244"/>
      <c r="DW244"/>
      <c r="DX244"/>
      <c r="DY244"/>
      <c r="DZ244"/>
      <c r="EA244"/>
      <c r="EB244"/>
      <c r="EC244"/>
      <c r="ED244"/>
      <c r="EE244"/>
      <c r="EF244"/>
      <c r="EG244"/>
      <c r="EH244"/>
      <c r="EI244"/>
      <c r="EJ244"/>
      <c r="EK244"/>
      <c r="EL244"/>
      <c r="EM244"/>
      <c r="EN244"/>
      <c r="EO244"/>
      <c r="EP244"/>
      <c r="EQ244"/>
      <c r="ER244"/>
      <c r="ES244"/>
      <c r="ET244"/>
      <c r="EU244"/>
      <c r="EV244"/>
      <c r="EW244"/>
      <c r="EX244"/>
      <c r="EY244"/>
      <c r="EZ244"/>
      <c r="FA244"/>
      <c r="FB244"/>
      <c r="FC244"/>
      <c r="FD244"/>
      <c r="FE244"/>
      <c r="FF244"/>
      <c r="FG244"/>
      <c r="FH244"/>
      <c r="FI244"/>
      <c r="FJ244"/>
      <c r="FK244"/>
      <c r="FL244"/>
      <c r="FM244"/>
      <c r="FN244"/>
      <c r="FO244"/>
      <c r="FP244"/>
      <c r="FQ244"/>
      <c r="FR244"/>
      <c r="FS244"/>
      <c r="FT244"/>
      <c r="FU244"/>
      <c r="FV244"/>
      <c r="FW244"/>
      <c r="FX244"/>
      <c r="FY244"/>
      <c r="FZ244"/>
      <c r="GA244"/>
      <c r="GB244"/>
      <c r="GC244"/>
      <c r="GD244"/>
      <c r="GE244"/>
      <c r="GF244"/>
      <c r="GG244"/>
      <c r="GH244"/>
      <c r="GI244"/>
      <c r="GJ244"/>
      <c r="GK244"/>
      <c r="GL244"/>
      <c r="GM244"/>
      <c r="GN244"/>
      <c r="GO244"/>
      <c r="GP244"/>
      <c r="GQ244"/>
      <c r="GR244"/>
      <c r="GS244"/>
      <c r="GT244"/>
      <c r="GU244"/>
      <c r="GV244"/>
      <c r="GW244"/>
      <c r="GX244"/>
      <c r="GY244"/>
      <c r="GZ244"/>
      <c r="HA244"/>
      <c r="HB244"/>
      <c r="HC244"/>
      <c r="HD244"/>
      <c r="HE244"/>
      <c r="HF244"/>
      <c r="HG244"/>
      <c r="HH244"/>
      <c r="HI244"/>
      <c r="HJ244"/>
      <c r="HK244"/>
      <c r="HL244"/>
      <c r="HM244"/>
      <c r="HN244"/>
      <c r="HO244"/>
      <c r="HP244"/>
      <c r="HQ244"/>
      <c r="HR244"/>
      <c r="HS244"/>
      <c r="HT244"/>
      <c r="HU244"/>
      <c r="HV244"/>
      <c r="HW244"/>
      <c r="HX244"/>
      <c r="HY244"/>
      <c r="HZ244"/>
      <c r="IA244"/>
      <c r="IB244"/>
      <c r="IC244"/>
      <c r="ID244"/>
      <c r="IE244"/>
      <c r="IF244"/>
      <c r="IG244"/>
      <c r="IH244"/>
      <c r="II244"/>
      <c r="IJ244"/>
      <c r="IK244"/>
      <c r="IL244"/>
      <c r="IM244"/>
      <c r="IN244"/>
      <c r="IO244"/>
      <c r="IP244"/>
      <c r="IQ244"/>
      <c r="IR244"/>
      <c r="IS244"/>
      <c r="IT244"/>
      <c r="IU244"/>
      <c r="IV244"/>
    </row>
    <row r="245" spans="1:256" ht="48" customHeight="1" x14ac:dyDescent="0.15">
      <c r="A245" s="12" t="s">
        <v>300</v>
      </c>
      <c r="B245" s="23" t="str">
        <f>VLOOKUP(A245,Questions!$B$3:$C$256,2,FALSE)</f>
        <v>Do you comply with the requirements of the Health Information Technology for Economic and Clinical Health Act (HITECH)?</v>
      </c>
      <c r="C245" s="9"/>
      <c r="D245" s="10"/>
      <c r="E245" s="186" t="s">
        <v>2264</v>
      </c>
      <c r="F245" s="189" t="str">
        <f>VLOOKUP(A245,'Analyst Report'!$A$38:$E$287,5,FALSE)</f>
        <v xml:space="preserve"> </v>
      </c>
      <c r="G245"/>
      <c r="H245"/>
      <c r="I245"/>
      <c r="J245"/>
      <c r="K245"/>
      <c r="L245"/>
      <c r="M245"/>
      <c r="N245"/>
      <c r="O245"/>
      <c r="P245"/>
      <c r="Q245"/>
      <c r="R245"/>
      <c r="S245"/>
      <c r="T245"/>
      <c r="U245"/>
      <c r="V245"/>
      <c r="W245"/>
      <c r="X245"/>
      <c r="Y245"/>
      <c r="Z245"/>
      <c r="AA245"/>
      <c r="AB245"/>
      <c r="AC245"/>
      <c r="AD245"/>
      <c r="AE245"/>
      <c r="AF245"/>
      <c r="AG245"/>
      <c r="AH245"/>
      <c r="AI245"/>
      <c r="AJ245"/>
      <c r="AK245"/>
      <c r="AL245"/>
      <c r="AM245"/>
      <c r="AN245"/>
      <c r="AO245"/>
      <c r="AP245"/>
      <c r="AQ245"/>
      <c r="AR245"/>
      <c r="AS245"/>
      <c r="AT245"/>
      <c r="AU245"/>
      <c r="AV245"/>
      <c r="AW245"/>
      <c r="AX245"/>
      <c r="AY245"/>
      <c r="AZ245"/>
      <c r="BA245"/>
      <c r="BB245"/>
      <c r="BC245"/>
      <c r="BD245"/>
      <c r="BE245"/>
      <c r="BF245"/>
      <c r="BG245"/>
      <c r="BH245"/>
      <c r="BI245"/>
      <c r="BJ245"/>
      <c r="BK245"/>
      <c r="BL245"/>
      <c r="BM245"/>
      <c r="BN245"/>
      <c r="BO245"/>
      <c r="BP245"/>
      <c r="BQ245"/>
      <c r="BR245"/>
      <c r="BS245"/>
      <c r="BT245"/>
      <c r="BU245"/>
      <c r="BV245"/>
      <c r="BW245"/>
      <c r="BX245"/>
      <c r="BY245"/>
      <c r="BZ245"/>
      <c r="CA245"/>
      <c r="CB245"/>
      <c r="CC245"/>
      <c r="CD245"/>
      <c r="CE245"/>
      <c r="CF245"/>
      <c r="CG245"/>
      <c r="CH245"/>
      <c r="CI245"/>
      <c r="CJ245"/>
      <c r="CK245"/>
      <c r="CL245"/>
      <c r="CM245"/>
      <c r="CN245"/>
      <c r="CO245"/>
      <c r="CP245"/>
      <c r="CQ245"/>
      <c r="CR245"/>
      <c r="CS245"/>
      <c r="CT245"/>
      <c r="CU245"/>
      <c r="CV245"/>
      <c r="CW245"/>
      <c r="CX245"/>
      <c r="CY245"/>
      <c r="CZ245"/>
      <c r="DA245"/>
      <c r="DB245"/>
      <c r="DC245"/>
      <c r="DD245"/>
      <c r="DE245"/>
      <c r="DF245"/>
      <c r="DG245"/>
      <c r="DH245"/>
      <c r="DI245"/>
      <c r="DJ245"/>
      <c r="DK245"/>
      <c r="DL245"/>
      <c r="DM245"/>
      <c r="DN245"/>
      <c r="DO245"/>
      <c r="DP245"/>
      <c r="DQ245"/>
      <c r="DR245"/>
      <c r="DS245"/>
      <c r="DT245"/>
      <c r="DU245"/>
      <c r="DV245"/>
      <c r="DW245"/>
      <c r="DX245"/>
      <c r="DY245"/>
      <c r="DZ245"/>
      <c r="EA245"/>
      <c r="EB245"/>
      <c r="EC245"/>
      <c r="ED245"/>
      <c r="EE245"/>
      <c r="EF245"/>
      <c r="EG245"/>
      <c r="EH245"/>
      <c r="EI245"/>
      <c r="EJ245"/>
      <c r="EK245"/>
      <c r="EL245"/>
      <c r="EM245"/>
      <c r="EN245"/>
      <c r="EO245"/>
      <c r="EP245"/>
      <c r="EQ245"/>
      <c r="ER245"/>
      <c r="ES245"/>
      <c r="ET245"/>
      <c r="EU245"/>
      <c r="EV245"/>
      <c r="EW245"/>
      <c r="EX245"/>
      <c r="EY245"/>
      <c r="EZ245"/>
      <c r="FA245"/>
      <c r="FB245"/>
      <c r="FC245"/>
      <c r="FD245"/>
      <c r="FE245"/>
      <c r="FF245"/>
      <c r="FG245"/>
      <c r="FH245"/>
      <c r="FI245"/>
      <c r="FJ245"/>
      <c r="FK245"/>
      <c r="FL245"/>
      <c r="FM245"/>
      <c r="FN245"/>
      <c r="FO245"/>
      <c r="FP245"/>
      <c r="FQ245"/>
      <c r="FR245"/>
      <c r="FS245"/>
      <c r="FT245"/>
      <c r="FU245"/>
      <c r="FV245"/>
      <c r="FW245"/>
      <c r="FX245"/>
      <c r="FY245"/>
      <c r="FZ245"/>
      <c r="GA245"/>
      <c r="GB245"/>
      <c r="GC245"/>
      <c r="GD245"/>
      <c r="GE245"/>
      <c r="GF245"/>
      <c r="GG245"/>
      <c r="GH245"/>
      <c r="GI245"/>
      <c r="GJ245"/>
      <c r="GK245"/>
      <c r="GL245"/>
      <c r="GM245"/>
      <c r="GN245"/>
      <c r="GO245"/>
      <c r="GP245"/>
      <c r="GQ245"/>
      <c r="GR245"/>
      <c r="GS245"/>
      <c r="GT245"/>
      <c r="GU245"/>
      <c r="GV245"/>
      <c r="GW245"/>
      <c r="GX245"/>
      <c r="GY245"/>
      <c r="GZ245"/>
      <c r="HA245"/>
      <c r="HB245"/>
      <c r="HC245"/>
      <c r="HD245"/>
      <c r="HE245"/>
      <c r="HF245"/>
      <c r="HG245"/>
      <c r="HH245"/>
      <c r="HI245"/>
      <c r="HJ245"/>
      <c r="HK245"/>
      <c r="HL245"/>
      <c r="HM245"/>
      <c r="HN245"/>
      <c r="HO245"/>
      <c r="HP245"/>
      <c r="HQ245"/>
      <c r="HR245"/>
      <c r="HS245"/>
      <c r="HT245"/>
      <c r="HU245"/>
      <c r="HV245"/>
      <c r="HW245"/>
      <c r="HX245"/>
      <c r="HY245"/>
      <c r="HZ245"/>
      <c r="IA245"/>
      <c r="IB245"/>
      <c r="IC245"/>
      <c r="ID245"/>
      <c r="IE245"/>
      <c r="IF245"/>
      <c r="IG245"/>
      <c r="IH245"/>
      <c r="II245"/>
      <c r="IJ245"/>
      <c r="IK245"/>
      <c r="IL245"/>
      <c r="IM245"/>
      <c r="IN245"/>
      <c r="IO245"/>
      <c r="IP245"/>
      <c r="IQ245"/>
      <c r="IR245"/>
      <c r="IS245"/>
      <c r="IT245"/>
      <c r="IU245"/>
      <c r="IV245"/>
    </row>
    <row r="246" spans="1:256" ht="48" customHeight="1" x14ac:dyDescent="0.15">
      <c r="A246" s="12" t="s">
        <v>301</v>
      </c>
      <c r="B246" s="23" t="str">
        <f>VLOOKUP(A246,Questions!$B$3:$C$256,2,FALSE)</f>
        <v>Have you conducted a risk analysis as required under the Security Rule?</v>
      </c>
      <c r="C246" s="9"/>
      <c r="D246" s="10"/>
      <c r="E246" s="186" t="s">
        <v>2264</v>
      </c>
      <c r="F246" s="189" t="str">
        <f>VLOOKUP(A246,'Analyst Report'!$A$38:$E$287,5,FALSE)</f>
        <v xml:space="preserve"> </v>
      </c>
      <c r="G246"/>
      <c r="H246"/>
      <c r="I246"/>
      <c r="J246"/>
      <c r="K246"/>
      <c r="L246"/>
      <c r="M246"/>
      <c r="N246"/>
      <c r="O246"/>
      <c r="P246"/>
      <c r="Q246"/>
      <c r="R246"/>
      <c r="S246"/>
      <c r="T246"/>
      <c r="U246"/>
      <c r="V246"/>
      <c r="W246"/>
      <c r="X246"/>
      <c r="Y246"/>
      <c r="Z246"/>
      <c r="AA246"/>
      <c r="AB246"/>
      <c r="AC246"/>
      <c r="AD246"/>
      <c r="AE246"/>
      <c r="AF246"/>
      <c r="AG246"/>
      <c r="AH246"/>
      <c r="AI246"/>
      <c r="AJ246"/>
      <c r="AK246"/>
      <c r="AL246"/>
      <c r="AM246"/>
      <c r="AN246"/>
      <c r="AO246"/>
      <c r="AP246"/>
      <c r="AQ246"/>
      <c r="AR246"/>
      <c r="AS246"/>
      <c r="AT246"/>
      <c r="AU246"/>
      <c r="AV246"/>
      <c r="AW246"/>
      <c r="AX246"/>
      <c r="AY246"/>
      <c r="AZ246"/>
      <c r="BA246"/>
      <c r="BB246"/>
      <c r="BC246"/>
      <c r="BD246"/>
      <c r="BE246"/>
      <c r="BF246"/>
      <c r="BG246"/>
      <c r="BH246"/>
      <c r="BI246"/>
      <c r="BJ246"/>
      <c r="BK246"/>
      <c r="BL246"/>
      <c r="BM246"/>
      <c r="BN246"/>
      <c r="BO246"/>
      <c r="BP246"/>
      <c r="BQ246"/>
      <c r="BR246"/>
      <c r="BS246"/>
      <c r="BT246"/>
      <c r="BU246"/>
      <c r="BV246"/>
      <c r="BW246"/>
      <c r="BX246"/>
      <c r="BY246"/>
      <c r="BZ246"/>
      <c r="CA246"/>
      <c r="CB246"/>
      <c r="CC246"/>
      <c r="CD246"/>
      <c r="CE246"/>
      <c r="CF246"/>
      <c r="CG246"/>
      <c r="CH246"/>
      <c r="CI246"/>
      <c r="CJ246"/>
      <c r="CK246"/>
      <c r="CL246"/>
      <c r="CM246"/>
      <c r="CN246"/>
      <c r="CO246"/>
      <c r="CP246"/>
      <c r="CQ246"/>
      <c r="CR246"/>
      <c r="CS246"/>
      <c r="CT246"/>
      <c r="CU246"/>
      <c r="CV246"/>
      <c r="CW246"/>
      <c r="CX246"/>
      <c r="CY246"/>
      <c r="CZ246"/>
      <c r="DA246"/>
      <c r="DB246"/>
      <c r="DC246"/>
      <c r="DD246"/>
      <c r="DE246"/>
      <c r="DF246"/>
      <c r="DG246"/>
      <c r="DH246"/>
      <c r="DI246"/>
      <c r="DJ246"/>
      <c r="DK246"/>
      <c r="DL246"/>
      <c r="DM246"/>
      <c r="DN246"/>
      <c r="DO246"/>
      <c r="DP246"/>
      <c r="DQ246"/>
      <c r="DR246"/>
      <c r="DS246"/>
      <c r="DT246"/>
      <c r="DU246"/>
      <c r="DV246"/>
      <c r="DW246"/>
      <c r="DX246"/>
      <c r="DY246"/>
      <c r="DZ246"/>
      <c r="EA246"/>
      <c r="EB246"/>
      <c r="EC246"/>
      <c r="ED246"/>
      <c r="EE246"/>
      <c r="EF246"/>
      <c r="EG246"/>
      <c r="EH246"/>
      <c r="EI246"/>
      <c r="EJ246"/>
      <c r="EK246"/>
      <c r="EL246"/>
      <c r="EM246"/>
      <c r="EN246"/>
      <c r="EO246"/>
      <c r="EP246"/>
      <c r="EQ246"/>
      <c r="ER246"/>
      <c r="ES246"/>
      <c r="ET246"/>
      <c r="EU246"/>
      <c r="EV246"/>
      <c r="EW246"/>
      <c r="EX246"/>
      <c r="EY246"/>
      <c r="EZ246"/>
      <c r="FA246"/>
      <c r="FB246"/>
      <c r="FC246"/>
      <c r="FD246"/>
      <c r="FE246"/>
      <c r="FF246"/>
      <c r="FG246"/>
      <c r="FH246"/>
      <c r="FI246"/>
      <c r="FJ246"/>
      <c r="FK246"/>
      <c r="FL246"/>
      <c r="FM246"/>
      <c r="FN246"/>
      <c r="FO246"/>
      <c r="FP246"/>
      <c r="FQ246"/>
      <c r="FR246"/>
      <c r="FS246"/>
      <c r="FT246"/>
      <c r="FU246"/>
      <c r="FV246"/>
      <c r="FW246"/>
      <c r="FX246"/>
      <c r="FY246"/>
      <c r="FZ246"/>
      <c r="GA246"/>
      <c r="GB246"/>
      <c r="GC246"/>
      <c r="GD246"/>
      <c r="GE246"/>
      <c r="GF246"/>
      <c r="GG246"/>
      <c r="GH246"/>
      <c r="GI246"/>
      <c r="GJ246"/>
      <c r="GK246"/>
      <c r="GL246"/>
      <c r="GM246"/>
      <c r="GN246"/>
      <c r="GO246"/>
      <c r="GP246"/>
      <c r="GQ246"/>
      <c r="GR246"/>
      <c r="GS246"/>
      <c r="GT246"/>
      <c r="GU246"/>
      <c r="GV246"/>
      <c r="GW246"/>
      <c r="GX246"/>
      <c r="GY246"/>
      <c r="GZ246"/>
      <c r="HA246"/>
      <c r="HB246"/>
      <c r="HC246"/>
      <c r="HD246"/>
      <c r="HE246"/>
      <c r="HF246"/>
      <c r="HG246"/>
      <c r="HH246"/>
      <c r="HI246"/>
      <c r="HJ246"/>
      <c r="HK246"/>
      <c r="HL246"/>
      <c r="HM246"/>
      <c r="HN246"/>
      <c r="HO246"/>
      <c r="HP246"/>
      <c r="HQ246"/>
      <c r="HR246"/>
      <c r="HS246"/>
      <c r="HT246"/>
      <c r="HU246"/>
      <c r="HV246"/>
      <c r="HW246"/>
      <c r="HX246"/>
      <c r="HY246"/>
      <c r="HZ246"/>
      <c r="IA246"/>
      <c r="IB246"/>
      <c r="IC246"/>
      <c r="ID246"/>
      <c r="IE246"/>
      <c r="IF246"/>
      <c r="IG246"/>
      <c r="IH246"/>
      <c r="II246"/>
      <c r="IJ246"/>
      <c r="IK246"/>
      <c r="IL246"/>
      <c r="IM246"/>
      <c r="IN246"/>
      <c r="IO246"/>
      <c r="IP246"/>
      <c r="IQ246"/>
      <c r="IR246"/>
      <c r="IS246"/>
      <c r="IT246"/>
      <c r="IU246"/>
      <c r="IV246"/>
    </row>
    <row r="247" spans="1:256" ht="48" customHeight="1" x14ac:dyDescent="0.15">
      <c r="A247" s="12" t="s">
        <v>302</v>
      </c>
      <c r="B247" s="23" t="str">
        <f>VLOOKUP(A247,Questions!$B$3:$C$256,2,FALSE)</f>
        <v>Have you identified areas of risks?</v>
      </c>
      <c r="C247" s="9"/>
      <c r="D247" s="10"/>
      <c r="E247" s="186" t="s">
        <v>2264</v>
      </c>
      <c r="F247" s="189" t="str">
        <f>VLOOKUP(A247,'Analyst Report'!$A$38:$E$287,5,FALSE)</f>
        <v xml:space="preserve"> </v>
      </c>
      <c r="G247"/>
      <c r="H247"/>
      <c r="I247"/>
      <c r="J247"/>
      <c r="K247"/>
      <c r="L247"/>
      <c r="M247"/>
      <c r="N247"/>
      <c r="O247"/>
      <c r="P247"/>
      <c r="Q247"/>
      <c r="R247"/>
      <c r="S247"/>
      <c r="T247"/>
      <c r="U247"/>
      <c r="V247"/>
      <c r="W247"/>
      <c r="X247"/>
      <c r="Y247"/>
      <c r="Z247"/>
      <c r="AA247"/>
      <c r="AB247"/>
      <c r="AC247"/>
      <c r="AD247"/>
      <c r="AE247"/>
      <c r="AF247"/>
      <c r="AG247"/>
      <c r="AH247"/>
      <c r="AI247"/>
      <c r="AJ247"/>
      <c r="AK247"/>
      <c r="AL247"/>
      <c r="AM247"/>
      <c r="AN247"/>
      <c r="AO247"/>
      <c r="AP247"/>
      <c r="AQ247"/>
      <c r="AR247"/>
      <c r="AS247"/>
      <c r="AT247"/>
      <c r="AU247"/>
      <c r="AV247"/>
      <c r="AW247"/>
      <c r="AX247"/>
      <c r="AY247"/>
      <c r="AZ247"/>
      <c r="BA247"/>
      <c r="BB247"/>
      <c r="BC247"/>
      <c r="BD247"/>
      <c r="BE247"/>
      <c r="BF247"/>
      <c r="BG247"/>
      <c r="BH247"/>
      <c r="BI247"/>
      <c r="BJ247"/>
      <c r="BK247"/>
      <c r="BL247"/>
      <c r="BM247"/>
      <c r="BN247"/>
      <c r="BO247"/>
      <c r="BP247"/>
      <c r="BQ247"/>
      <c r="BR247"/>
      <c r="BS247"/>
      <c r="BT247"/>
      <c r="BU247"/>
      <c r="BV247"/>
      <c r="BW247"/>
      <c r="BX247"/>
      <c r="BY247"/>
      <c r="BZ247"/>
      <c r="CA247"/>
      <c r="CB247"/>
      <c r="CC247"/>
      <c r="CD247"/>
      <c r="CE247"/>
      <c r="CF247"/>
      <c r="CG247"/>
      <c r="CH247"/>
      <c r="CI247"/>
      <c r="CJ247"/>
      <c r="CK247"/>
      <c r="CL247"/>
      <c r="CM247"/>
      <c r="CN247"/>
      <c r="CO247"/>
      <c r="CP247"/>
      <c r="CQ247"/>
      <c r="CR247"/>
      <c r="CS247"/>
      <c r="CT247"/>
      <c r="CU247"/>
      <c r="CV247"/>
      <c r="CW247"/>
      <c r="CX247"/>
      <c r="CY247"/>
      <c r="CZ247"/>
      <c r="DA247"/>
      <c r="DB247"/>
      <c r="DC247"/>
      <c r="DD247"/>
      <c r="DE247"/>
      <c r="DF247"/>
      <c r="DG247"/>
      <c r="DH247"/>
      <c r="DI247"/>
      <c r="DJ247"/>
      <c r="DK247"/>
      <c r="DL247"/>
      <c r="DM247"/>
      <c r="DN247"/>
      <c r="DO247"/>
      <c r="DP247"/>
      <c r="DQ247"/>
      <c r="DR247"/>
      <c r="DS247"/>
      <c r="DT247"/>
      <c r="DU247"/>
      <c r="DV247"/>
      <c r="DW247"/>
      <c r="DX247"/>
      <c r="DY247"/>
      <c r="DZ247"/>
      <c r="EA247"/>
      <c r="EB247"/>
      <c r="EC247"/>
      <c r="ED247"/>
      <c r="EE247"/>
      <c r="EF247"/>
      <c r="EG247"/>
      <c r="EH247"/>
      <c r="EI247"/>
      <c r="EJ247"/>
      <c r="EK247"/>
      <c r="EL247"/>
      <c r="EM247"/>
      <c r="EN247"/>
      <c r="EO247"/>
      <c r="EP247"/>
      <c r="EQ247"/>
      <c r="ER247"/>
      <c r="ES247"/>
      <c r="ET247"/>
      <c r="EU247"/>
      <c r="EV247"/>
      <c r="EW247"/>
      <c r="EX247"/>
      <c r="EY247"/>
      <c r="EZ247"/>
      <c r="FA247"/>
      <c r="FB247"/>
      <c r="FC247"/>
      <c r="FD247"/>
      <c r="FE247"/>
      <c r="FF247"/>
      <c r="FG247"/>
      <c r="FH247"/>
      <c r="FI247"/>
      <c r="FJ247"/>
      <c r="FK247"/>
      <c r="FL247"/>
      <c r="FM247"/>
      <c r="FN247"/>
      <c r="FO247"/>
      <c r="FP247"/>
      <c r="FQ247"/>
      <c r="FR247"/>
      <c r="FS247"/>
      <c r="FT247"/>
      <c r="FU247"/>
      <c r="FV247"/>
      <c r="FW247"/>
      <c r="FX247"/>
      <c r="FY247"/>
      <c r="FZ247"/>
      <c r="GA247"/>
      <c r="GB247"/>
      <c r="GC247"/>
      <c r="GD247"/>
      <c r="GE247"/>
      <c r="GF247"/>
      <c r="GG247"/>
      <c r="GH247"/>
      <c r="GI247"/>
      <c r="GJ247"/>
      <c r="GK247"/>
      <c r="GL247"/>
      <c r="GM247"/>
      <c r="GN247"/>
      <c r="GO247"/>
      <c r="GP247"/>
      <c r="GQ247"/>
      <c r="GR247"/>
      <c r="GS247"/>
      <c r="GT247"/>
      <c r="GU247"/>
      <c r="GV247"/>
      <c r="GW247"/>
      <c r="GX247"/>
      <c r="GY247"/>
      <c r="GZ247"/>
      <c r="HA247"/>
      <c r="HB247"/>
      <c r="HC247"/>
      <c r="HD247"/>
      <c r="HE247"/>
      <c r="HF247"/>
      <c r="HG247"/>
      <c r="HH247"/>
      <c r="HI247"/>
      <c r="HJ247"/>
      <c r="HK247"/>
      <c r="HL247"/>
      <c r="HM247"/>
      <c r="HN247"/>
      <c r="HO247"/>
      <c r="HP247"/>
      <c r="HQ247"/>
      <c r="HR247"/>
      <c r="HS247"/>
      <c r="HT247"/>
      <c r="HU247"/>
      <c r="HV247"/>
      <c r="HW247"/>
      <c r="HX247"/>
      <c r="HY247"/>
      <c r="HZ247"/>
      <c r="IA247"/>
      <c r="IB247"/>
      <c r="IC247"/>
      <c r="ID247"/>
      <c r="IE247"/>
      <c r="IF247"/>
      <c r="IG247"/>
      <c r="IH247"/>
      <c r="II247"/>
      <c r="IJ247"/>
      <c r="IK247"/>
      <c r="IL247"/>
      <c r="IM247"/>
      <c r="IN247"/>
      <c r="IO247"/>
      <c r="IP247"/>
      <c r="IQ247"/>
      <c r="IR247"/>
      <c r="IS247"/>
      <c r="IT247"/>
      <c r="IU247"/>
      <c r="IV247"/>
    </row>
    <row r="248" spans="1:256" ht="48" customHeight="1" x14ac:dyDescent="0.15">
      <c r="A248" s="12" t="s">
        <v>303</v>
      </c>
      <c r="B248" s="23" t="str">
        <f>VLOOKUP(A248,Questions!$B$3:$C$256,2,FALSE)</f>
        <v>Have you taken actions to mitigate the identified risks?</v>
      </c>
      <c r="C248" s="9"/>
      <c r="D248" s="10"/>
      <c r="E248" s="186" t="s">
        <v>2264</v>
      </c>
      <c r="F248" s="189" t="str">
        <f>VLOOKUP(A248,'Analyst Report'!$A$38:$E$287,5,FALSE)</f>
        <v xml:space="preserve"> </v>
      </c>
      <c r="G248"/>
      <c r="H248"/>
      <c r="I248"/>
      <c r="J248"/>
      <c r="K248"/>
      <c r="L248"/>
      <c r="M248"/>
      <c r="N248"/>
      <c r="O248"/>
      <c r="P248"/>
      <c r="Q248"/>
      <c r="R248"/>
      <c r="S248"/>
      <c r="T248"/>
      <c r="U248"/>
      <c r="V248"/>
      <c r="W248"/>
      <c r="X248"/>
      <c r="Y248"/>
      <c r="Z248"/>
      <c r="AA248"/>
      <c r="AB248"/>
      <c r="AC248"/>
      <c r="AD248"/>
      <c r="AE248"/>
      <c r="AF248"/>
      <c r="AG248"/>
      <c r="AH248"/>
      <c r="AI248"/>
      <c r="AJ248"/>
      <c r="AK248"/>
      <c r="AL248"/>
      <c r="AM248"/>
      <c r="AN248"/>
      <c r="AO248"/>
      <c r="AP248"/>
      <c r="AQ248"/>
      <c r="AR248"/>
      <c r="AS248"/>
      <c r="AT248"/>
      <c r="AU248"/>
      <c r="AV248"/>
      <c r="AW248"/>
      <c r="AX248"/>
      <c r="AY248"/>
      <c r="AZ248"/>
      <c r="BA248"/>
      <c r="BB248"/>
      <c r="BC248"/>
      <c r="BD248"/>
      <c r="BE248"/>
      <c r="BF248"/>
      <c r="BG248"/>
      <c r="BH248"/>
      <c r="BI248"/>
      <c r="BJ248"/>
      <c r="BK248"/>
      <c r="BL248"/>
      <c r="BM248"/>
      <c r="BN248"/>
      <c r="BO248"/>
      <c r="BP248"/>
      <c r="BQ248"/>
      <c r="BR248"/>
      <c r="BS248"/>
      <c r="BT248"/>
      <c r="BU248"/>
      <c r="BV248"/>
      <c r="BW248"/>
      <c r="BX248"/>
      <c r="BY248"/>
      <c r="BZ248"/>
      <c r="CA248"/>
      <c r="CB248"/>
      <c r="CC248"/>
      <c r="CD248"/>
      <c r="CE248"/>
      <c r="CF248"/>
      <c r="CG248"/>
      <c r="CH248"/>
      <c r="CI248"/>
      <c r="CJ248"/>
      <c r="CK248"/>
      <c r="CL248"/>
      <c r="CM248"/>
      <c r="CN248"/>
      <c r="CO248"/>
      <c r="CP248"/>
      <c r="CQ248"/>
      <c r="CR248"/>
      <c r="CS248"/>
      <c r="CT248"/>
      <c r="CU248"/>
      <c r="CV248"/>
      <c r="CW248"/>
      <c r="CX248"/>
      <c r="CY248"/>
      <c r="CZ248"/>
      <c r="DA248"/>
      <c r="DB248"/>
      <c r="DC248"/>
      <c r="DD248"/>
      <c r="DE248"/>
      <c r="DF248"/>
      <c r="DG248"/>
      <c r="DH248"/>
      <c r="DI248"/>
      <c r="DJ248"/>
      <c r="DK248"/>
      <c r="DL248"/>
      <c r="DM248"/>
      <c r="DN248"/>
      <c r="DO248"/>
      <c r="DP248"/>
      <c r="DQ248"/>
      <c r="DR248"/>
      <c r="DS248"/>
      <c r="DT248"/>
      <c r="DU248"/>
      <c r="DV248"/>
      <c r="DW248"/>
      <c r="DX248"/>
      <c r="DY248"/>
      <c r="DZ248"/>
      <c r="EA248"/>
      <c r="EB248"/>
      <c r="EC248"/>
      <c r="ED248"/>
      <c r="EE248"/>
      <c r="EF248"/>
      <c r="EG248"/>
      <c r="EH248"/>
      <c r="EI248"/>
      <c r="EJ248"/>
      <c r="EK248"/>
      <c r="EL248"/>
      <c r="EM248"/>
      <c r="EN248"/>
      <c r="EO248"/>
      <c r="EP248"/>
      <c r="EQ248"/>
      <c r="ER248"/>
      <c r="ES248"/>
      <c r="ET248"/>
      <c r="EU248"/>
      <c r="EV248"/>
      <c r="EW248"/>
      <c r="EX248"/>
      <c r="EY248"/>
      <c r="EZ248"/>
      <c r="FA248"/>
      <c r="FB248"/>
      <c r="FC248"/>
      <c r="FD248"/>
      <c r="FE248"/>
      <c r="FF248"/>
      <c r="FG248"/>
      <c r="FH248"/>
      <c r="FI248"/>
      <c r="FJ248"/>
      <c r="FK248"/>
      <c r="FL248"/>
      <c r="FM248"/>
      <c r="FN248"/>
      <c r="FO248"/>
      <c r="FP248"/>
      <c r="FQ248"/>
      <c r="FR248"/>
      <c r="FS248"/>
      <c r="FT248"/>
      <c r="FU248"/>
      <c r="FV248"/>
      <c r="FW248"/>
      <c r="FX248"/>
      <c r="FY248"/>
      <c r="FZ248"/>
      <c r="GA248"/>
      <c r="GB248"/>
      <c r="GC248"/>
      <c r="GD248"/>
      <c r="GE248"/>
      <c r="GF248"/>
      <c r="GG248"/>
      <c r="GH248"/>
      <c r="GI248"/>
      <c r="GJ248"/>
      <c r="GK248"/>
      <c r="GL248"/>
      <c r="GM248"/>
      <c r="GN248"/>
      <c r="GO248"/>
      <c r="GP248"/>
      <c r="GQ248"/>
      <c r="GR248"/>
      <c r="GS248"/>
      <c r="GT248"/>
      <c r="GU248"/>
      <c r="GV248"/>
      <c r="GW248"/>
      <c r="GX248"/>
      <c r="GY248"/>
      <c r="GZ248"/>
      <c r="HA248"/>
      <c r="HB248"/>
      <c r="HC248"/>
      <c r="HD248"/>
      <c r="HE248"/>
      <c r="HF248"/>
      <c r="HG248"/>
      <c r="HH248"/>
      <c r="HI248"/>
      <c r="HJ248"/>
      <c r="HK248"/>
      <c r="HL248"/>
      <c r="HM248"/>
      <c r="HN248"/>
      <c r="HO248"/>
      <c r="HP248"/>
      <c r="HQ248"/>
      <c r="HR248"/>
      <c r="HS248"/>
      <c r="HT248"/>
      <c r="HU248"/>
      <c r="HV248"/>
      <c r="HW248"/>
      <c r="HX248"/>
      <c r="HY248"/>
      <c r="HZ248"/>
      <c r="IA248"/>
      <c r="IB248"/>
      <c r="IC248"/>
      <c r="ID248"/>
      <c r="IE248"/>
      <c r="IF248"/>
      <c r="IG248"/>
      <c r="IH248"/>
      <c r="II248"/>
      <c r="IJ248"/>
      <c r="IK248"/>
      <c r="IL248"/>
      <c r="IM248"/>
      <c r="IN248"/>
      <c r="IO248"/>
      <c r="IP248"/>
      <c r="IQ248"/>
      <c r="IR248"/>
      <c r="IS248"/>
      <c r="IT248"/>
      <c r="IU248"/>
      <c r="IV248"/>
    </row>
    <row r="249" spans="1:256" ht="48" customHeight="1" x14ac:dyDescent="0.15">
      <c r="A249" s="12" t="s">
        <v>304</v>
      </c>
      <c r="B249" s="23" t="str">
        <f>VLOOKUP(A249,Questions!$B$3:$C$256,2,FALSE)</f>
        <v>Does your application require user and system administrator password changes at a frequency no greater than 90 days?</v>
      </c>
      <c r="C249" s="9"/>
      <c r="D249" s="10"/>
      <c r="E249" s="186" t="s">
        <v>2264</v>
      </c>
      <c r="F249" s="189" t="str">
        <f>VLOOKUP(A249,'Analyst Report'!$A$38:$E$287,5,FALSE)</f>
        <v xml:space="preserve"> </v>
      </c>
      <c r="G249"/>
      <c r="H249"/>
      <c r="I249"/>
      <c r="J249"/>
      <c r="K249"/>
      <c r="L249"/>
      <c r="M249"/>
      <c r="N249"/>
      <c r="O249"/>
      <c r="P249"/>
      <c r="Q249"/>
      <c r="R249"/>
      <c r="S249"/>
      <c r="T249"/>
      <c r="U249"/>
      <c r="V249"/>
      <c r="W249"/>
      <c r="X249"/>
      <c r="Y249"/>
      <c r="Z249"/>
      <c r="AA249"/>
      <c r="AB249"/>
      <c r="AC249"/>
      <c r="AD249"/>
      <c r="AE249"/>
      <c r="AF249"/>
      <c r="AG249"/>
      <c r="AH249"/>
      <c r="AI249"/>
      <c r="AJ249"/>
      <c r="AK249"/>
      <c r="AL249"/>
      <c r="AM249"/>
      <c r="AN249"/>
      <c r="AO249"/>
      <c r="AP249"/>
      <c r="AQ249"/>
      <c r="AR249"/>
      <c r="AS249"/>
      <c r="AT249"/>
      <c r="AU249"/>
      <c r="AV249"/>
      <c r="AW249"/>
      <c r="AX249"/>
      <c r="AY249"/>
      <c r="AZ249"/>
      <c r="BA249"/>
      <c r="BB249"/>
      <c r="BC249"/>
      <c r="BD249"/>
      <c r="BE249"/>
      <c r="BF249"/>
      <c r="BG249"/>
      <c r="BH249"/>
      <c r="BI249"/>
      <c r="BJ249"/>
      <c r="BK249"/>
      <c r="BL249"/>
      <c r="BM249"/>
      <c r="BN249"/>
      <c r="BO249"/>
      <c r="BP249"/>
      <c r="BQ249"/>
      <c r="BR249"/>
      <c r="BS249"/>
      <c r="BT249"/>
      <c r="BU249"/>
      <c r="BV249"/>
      <c r="BW249"/>
      <c r="BX249"/>
      <c r="BY249"/>
      <c r="BZ249"/>
      <c r="CA249"/>
      <c r="CB249"/>
      <c r="CC249"/>
      <c r="CD249"/>
      <c r="CE249"/>
      <c r="CF249"/>
      <c r="CG249"/>
      <c r="CH249"/>
      <c r="CI249"/>
      <c r="CJ249"/>
      <c r="CK249"/>
      <c r="CL249"/>
      <c r="CM249"/>
      <c r="CN249"/>
      <c r="CO249"/>
      <c r="CP249"/>
      <c r="CQ249"/>
      <c r="CR249"/>
      <c r="CS249"/>
      <c r="CT249"/>
      <c r="CU249"/>
      <c r="CV249"/>
      <c r="CW249"/>
      <c r="CX249"/>
      <c r="CY249"/>
      <c r="CZ249"/>
      <c r="DA249"/>
      <c r="DB249"/>
      <c r="DC249"/>
      <c r="DD249"/>
      <c r="DE249"/>
      <c r="DF249"/>
      <c r="DG249"/>
      <c r="DH249"/>
      <c r="DI249"/>
      <c r="DJ249"/>
      <c r="DK249"/>
      <c r="DL249"/>
      <c r="DM249"/>
      <c r="DN249"/>
      <c r="DO249"/>
      <c r="DP249"/>
      <c r="DQ249"/>
      <c r="DR249"/>
      <c r="DS249"/>
      <c r="DT249"/>
      <c r="DU249"/>
      <c r="DV249"/>
      <c r="DW249"/>
      <c r="DX249"/>
      <c r="DY249"/>
      <c r="DZ249"/>
      <c r="EA249"/>
      <c r="EB249"/>
      <c r="EC249"/>
      <c r="ED249"/>
      <c r="EE249"/>
      <c r="EF249"/>
      <c r="EG249"/>
      <c r="EH249"/>
      <c r="EI249"/>
      <c r="EJ249"/>
      <c r="EK249"/>
      <c r="EL249"/>
      <c r="EM249"/>
      <c r="EN249"/>
      <c r="EO249"/>
      <c r="EP249"/>
      <c r="EQ249"/>
      <c r="ER249"/>
      <c r="ES249"/>
      <c r="ET249"/>
      <c r="EU249"/>
      <c r="EV249"/>
      <c r="EW249"/>
      <c r="EX249"/>
      <c r="EY249"/>
      <c r="EZ249"/>
      <c r="FA249"/>
      <c r="FB249"/>
      <c r="FC249"/>
      <c r="FD249"/>
      <c r="FE249"/>
      <c r="FF249"/>
      <c r="FG249"/>
      <c r="FH249"/>
      <c r="FI249"/>
      <c r="FJ249"/>
      <c r="FK249"/>
      <c r="FL249"/>
      <c r="FM249"/>
      <c r="FN249"/>
      <c r="FO249"/>
      <c r="FP249"/>
      <c r="FQ249"/>
      <c r="FR249"/>
      <c r="FS249"/>
      <c r="FT249"/>
      <c r="FU249"/>
      <c r="FV249"/>
      <c r="FW249"/>
      <c r="FX249"/>
      <c r="FY249"/>
      <c r="FZ249"/>
      <c r="GA249"/>
      <c r="GB249"/>
      <c r="GC249"/>
      <c r="GD249"/>
      <c r="GE249"/>
      <c r="GF249"/>
      <c r="GG249"/>
      <c r="GH249"/>
      <c r="GI249"/>
      <c r="GJ249"/>
      <c r="GK249"/>
      <c r="GL249"/>
      <c r="GM249"/>
      <c r="GN249"/>
      <c r="GO249"/>
      <c r="GP249"/>
      <c r="GQ249"/>
      <c r="GR249"/>
      <c r="GS249"/>
      <c r="GT249"/>
      <c r="GU249"/>
      <c r="GV249"/>
      <c r="GW249"/>
      <c r="GX249"/>
      <c r="GY249"/>
      <c r="GZ249"/>
      <c r="HA249"/>
      <c r="HB249"/>
      <c r="HC249"/>
      <c r="HD249"/>
      <c r="HE249"/>
      <c r="HF249"/>
      <c r="HG249"/>
      <c r="HH249"/>
      <c r="HI249"/>
      <c r="HJ249"/>
      <c r="HK249"/>
      <c r="HL249"/>
      <c r="HM249"/>
      <c r="HN249"/>
      <c r="HO249"/>
      <c r="HP249"/>
      <c r="HQ249"/>
      <c r="HR249"/>
      <c r="HS249"/>
      <c r="HT249"/>
      <c r="HU249"/>
      <c r="HV249"/>
      <c r="HW249"/>
      <c r="HX249"/>
      <c r="HY249"/>
      <c r="HZ249"/>
      <c r="IA249"/>
      <c r="IB249"/>
      <c r="IC249"/>
      <c r="ID249"/>
      <c r="IE249"/>
      <c r="IF249"/>
      <c r="IG249"/>
      <c r="IH249"/>
      <c r="II249"/>
      <c r="IJ249"/>
      <c r="IK249"/>
      <c r="IL249"/>
      <c r="IM249"/>
      <c r="IN249"/>
      <c r="IO249"/>
      <c r="IP249"/>
      <c r="IQ249"/>
      <c r="IR249"/>
      <c r="IS249"/>
      <c r="IT249"/>
      <c r="IU249"/>
      <c r="IV249"/>
    </row>
    <row r="250" spans="1:256" ht="48" customHeight="1" x14ac:dyDescent="0.15">
      <c r="A250" s="12" t="s">
        <v>305</v>
      </c>
      <c r="B250" s="23" t="str">
        <f>VLOOKUP(A250,Questions!$B$3:$C$256,2,FALSE)</f>
        <v>Does your application require a user to set their own password after an administrator reset or on first use of the account?</v>
      </c>
      <c r="C250" s="9"/>
      <c r="D250" s="10"/>
      <c r="E250" s="186" t="s">
        <v>2264</v>
      </c>
      <c r="F250" s="189" t="str">
        <f>VLOOKUP(A250,'Analyst Report'!$A$38:$E$287,5,FALSE)</f>
        <v xml:space="preserve"> </v>
      </c>
      <c r="G250"/>
      <c r="H250"/>
      <c r="I250"/>
      <c r="J250"/>
      <c r="K250"/>
      <c r="L250"/>
      <c r="M250"/>
      <c r="N250"/>
      <c r="O250"/>
      <c r="P250"/>
      <c r="Q250"/>
      <c r="R250"/>
      <c r="S250"/>
      <c r="T250"/>
      <c r="U250"/>
      <c r="V250"/>
      <c r="W250"/>
      <c r="X250"/>
      <c r="Y250"/>
      <c r="Z250"/>
      <c r="AA250"/>
      <c r="AB250"/>
      <c r="AC250"/>
      <c r="AD250"/>
      <c r="AE250"/>
      <c r="AF250"/>
      <c r="AG250"/>
      <c r="AH250"/>
      <c r="AI250"/>
      <c r="AJ250"/>
      <c r="AK250"/>
      <c r="AL250"/>
      <c r="AM250"/>
      <c r="AN250"/>
      <c r="AO250"/>
      <c r="AP250"/>
      <c r="AQ250"/>
      <c r="AR250"/>
      <c r="AS250"/>
      <c r="AT250"/>
      <c r="AU250"/>
      <c r="AV250"/>
      <c r="AW250"/>
      <c r="AX250"/>
      <c r="AY250"/>
      <c r="AZ250"/>
      <c r="BA250"/>
      <c r="BB250"/>
      <c r="BC250"/>
      <c r="BD250"/>
      <c r="BE250"/>
      <c r="BF250"/>
      <c r="BG250"/>
      <c r="BH250"/>
      <c r="BI250"/>
      <c r="BJ250"/>
      <c r="BK250"/>
      <c r="BL250"/>
      <c r="BM250"/>
      <c r="BN250"/>
      <c r="BO250"/>
      <c r="BP250"/>
      <c r="BQ250"/>
      <c r="BR250"/>
      <c r="BS250"/>
      <c r="BT250"/>
      <c r="BU250"/>
      <c r="BV250"/>
      <c r="BW250"/>
      <c r="BX250"/>
      <c r="BY250"/>
      <c r="BZ250"/>
      <c r="CA250"/>
      <c r="CB250"/>
      <c r="CC250"/>
      <c r="CD250"/>
      <c r="CE250"/>
      <c r="CF250"/>
      <c r="CG250"/>
      <c r="CH250"/>
      <c r="CI250"/>
      <c r="CJ250"/>
      <c r="CK250"/>
      <c r="CL250"/>
      <c r="CM250"/>
      <c r="CN250"/>
      <c r="CO250"/>
      <c r="CP250"/>
      <c r="CQ250"/>
      <c r="CR250"/>
      <c r="CS250"/>
      <c r="CT250"/>
      <c r="CU250"/>
      <c r="CV250"/>
      <c r="CW250"/>
      <c r="CX250"/>
      <c r="CY250"/>
      <c r="CZ250"/>
      <c r="DA250"/>
      <c r="DB250"/>
      <c r="DC250"/>
      <c r="DD250"/>
      <c r="DE250"/>
      <c r="DF250"/>
      <c r="DG250"/>
      <c r="DH250"/>
      <c r="DI250"/>
      <c r="DJ250"/>
      <c r="DK250"/>
      <c r="DL250"/>
      <c r="DM250"/>
      <c r="DN250"/>
      <c r="DO250"/>
      <c r="DP250"/>
      <c r="DQ250"/>
      <c r="DR250"/>
      <c r="DS250"/>
      <c r="DT250"/>
      <c r="DU250"/>
      <c r="DV250"/>
      <c r="DW250"/>
      <c r="DX250"/>
      <c r="DY250"/>
      <c r="DZ250"/>
      <c r="EA250"/>
      <c r="EB250"/>
      <c r="EC250"/>
      <c r="ED250"/>
      <c r="EE250"/>
      <c r="EF250"/>
      <c r="EG250"/>
      <c r="EH250"/>
      <c r="EI250"/>
      <c r="EJ250"/>
      <c r="EK250"/>
      <c r="EL250"/>
      <c r="EM250"/>
      <c r="EN250"/>
      <c r="EO250"/>
      <c r="EP250"/>
      <c r="EQ250"/>
      <c r="ER250"/>
      <c r="ES250"/>
      <c r="ET250"/>
      <c r="EU250"/>
      <c r="EV250"/>
      <c r="EW250"/>
      <c r="EX250"/>
      <c r="EY250"/>
      <c r="EZ250"/>
      <c r="FA250"/>
      <c r="FB250"/>
      <c r="FC250"/>
      <c r="FD250"/>
      <c r="FE250"/>
      <c r="FF250"/>
      <c r="FG250"/>
      <c r="FH250"/>
      <c r="FI250"/>
      <c r="FJ250"/>
      <c r="FK250"/>
      <c r="FL250"/>
      <c r="FM250"/>
      <c r="FN250"/>
      <c r="FO250"/>
      <c r="FP250"/>
      <c r="FQ250"/>
      <c r="FR250"/>
      <c r="FS250"/>
      <c r="FT250"/>
      <c r="FU250"/>
      <c r="FV250"/>
      <c r="FW250"/>
      <c r="FX250"/>
      <c r="FY250"/>
      <c r="FZ250"/>
      <c r="GA250"/>
      <c r="GB250"/>
      <c r="GC250"/>
      <c r="GD250"/>
      <c r="GE250"/>
      <c r="GF250"/>
      <c r="GG250"/>
      <c r="GH250"/>
      <c r="GI250"/>
      <c r="GJ250"/>
      <c r="GK250"/>
      <c r="GL250"/>
      <c r="GM250"/>
      <c r="GN250"/>
      <c r="GO250"/>
      <c r="GP250"/>
      <c r="GQ250"/>
      <c r="GR250"/>
      <c r="GS250"/>
      <c r="GT250"/>
      <c r="GU250"/>
      <c r="GV250"/>
      <c r="GW250"/>
      <c r="GX250"/>
      <c r="GY250"/>
      <c r="GZ250"/>
      <c r="HA250"/>
      <c r="HB250"/>
      <c r="HC250"/>
      <c r="HD250"/>
      <c r="HE250"/>
      <c r="HF250"/>
      <c r="HG250"/>
      <c r="HH250"/>
      <c r="HI250"/>
      <c r="HJ250"/>
      <c r="HK250"/>
      <c r="HL250"/>
      <c r="HM250"/>
      <c r="HN250"/>
      <c r="HO250"/>
      <c r="HP250"/>
      <c r="HQ250"/>
      <c r="HR250"/>
      <c r="HS250"/>
      <c r="HT250"/>
      <c r="HU250"/>
      <c r="HV250"/>
      <c r="HW250"/>
      <c r="HX250"/>
      <c r="HY250"/>
      <c r="HZ250"/>
      <c r="IA250"/>
      <c r="IB250"/>
      <c r="IC250"/>
      <c r="ID250"/>
      <c r="IE250"/>
      <c r="IF250"/>
      <c r="IG250"/>
      <c r="IH250"/>
      <c r="II250"/>
      <c r="IJ250"/>
      <c r="IK250"/>
      <c r="IL250"/>
      <c r="IM250"/>
      <c r="IN250"/>
      <c r="IO250"/>
      <c r="IP250"/>
      <c r="IQ250"/>
      <c r="IR250"/>
      <c r="IS250"/>
      <c r="IT250"/>
      <c r="IU250"/>
      <c r="IV250"/>
    </row>
    <row r="251" spans="1:256" ht="48" customHeight="1" x14ac:dyDescent="0.15">
      <c r="A251" s="12" t="s">
        <v>306</v>
      </c>
      <c r="B251" s="23" t="str">
        <f>VLOOKUP(A251,Questions!$B$3:$C$256,2,FALSE)</f>
        <v xml:space="preserve">Does your application lock-out an account after a number of failed login attempts? </v>
      </c>
      <c r="C251" s="9"/>
      <c r="D251" s="10"/>
      <c r="E251" s="186" t="s">
        <v>2264</v>
      </c>
      <c r="F251" s="189" t="str">
        <f>VLOOKUP(A251,'Analyst Report'!$A$38:$E$287,5,FALSE)</f>
        <v xml:space="preserve"> </v>
      </c>
      <c r="G251"/>
      <c r="H251"/>
      <c r="I251"/>
      <c r="J251"/>
      <c r="K251"/>
      <c r="L251"/>
      <c r="M251"/>
      <c r="N251"/>
      <c r="O251"/>
      <c r="P251"/>
      <c r="Q251"/>
      <c r="R251"/>
      <c r="S251"/>
      <c r="T251"/>
      <c r="U251"/>
      <c r="V251"/>
      <c r="W251"/>
      <c r="X251"/>
      <c r="Y251"/>
      <c r="Z251"/>
      <c r="AA251"/>
      <c r="AB251"/>
      <c r="AC251"/>
      <c r="AD251"/>
      <c r="AE251"/>
      <c r="AF251"/>
      <c r="AG251"/>
      <c r="AH251"/>
      <c r="AI251"/>
      <c r="AJ251"/>
      <c r="AK251"/>
      <c r="AL251"/>
      <c r="AM251"/>
      <c r="AN251"/>
      <c r="AO251"/>
      <c r="AP251"/>
      <c r="AQ251"/>
      <c r="AR251"/>
      <c r="AS251"/>
      <c r="AT251"/>
      <c r="AU251"/>
      <c r="AV251"/>
      <c r="AW251"/>
      <c r="AX251"/>
      <c r="AY251"/>
      <c r="AZ251"/>
      <c r="BA251"/>
      <c r="BB251"/>
      <c r="BC251"/>
      <c r="BD251"/>
      <c r="BE251"/>
      <c r="BF251"/>
      <c r="BG251"/>
      <c r="BH251"/>
      <c r="BI251"/>
      <c r="BJ251"/>
      <c r="BK251"/>
      <c r="BL251"/>
      <c r="BM251"/>
      <c r="BN251"/>
      <c r="BO251"/>
      <c r="BP251"/>
      <c r="BQ251"/>
      <c r="BR251"/>
      <c r="BS251"/>
      <c r="BT251"/>
      <c r="BU251"/>
      <c r="BV251"/>
      <c r="BW251"/>
      <c r="BX251"/>
      <c r="BY251"/>
      <c r="BZ251"/>
      <c r="CA251"/>
      <c r="CB251"/>
      <c r="CC251"/>
      <c r="CD251"/>
      <c r="CE251"/>
      <c r="CF251"/>
      <c r="CG251"/>
      <c r="CH251"/>
      <c r="CI251"/>
      <c r="CJ251"/>
      <c r="CK251"/>
      <c r="CL251"/>
      <c r="CM251"/>
      <c r="CN251"/>
      <c r="CO251"/>
      <c r="CP251"/>
      <c r="CQ251"/>
      <c r="CR251"/>
      <c r="CS251"/>
      <c r="CT251"/>
      <c r="CU251"/>
      <c r="CV251"/>
      <c r="CW251"/>
      <c r="CX251"/>
      <c r="CY251"/>
      <c r="CZ251"/>
      <c r="DA251"/>
      <c r="DB251"/>
      <c r="DC251"/>
      <c r="DD251"/>
      <c r="DE251"/>
      <c r="DF251"/>
      <c r="DG251"/>
      <c r="DH251"/>
      <c r="DI251"/>
      <c r="DJ251"/>
      <c r="DK251"/>
      <c r="DL251"/>
      <c r="DM251"/>
      <c r="DN251"/>
      <c r="DO251"/>
      <c r="DP251"/>
      <c r="DQ251"/>
      <c r="DR251"/>
      <c r="DS251"/>
      <c r="DT251"/>
      <c r="DU251"/>
      <c r="DV251"/>
      <c r="DW251"/>
      <c r="DX251"/>
      <c r="DY251"/>
      <c r="DZ251"/>
      <c r="EA251"/>
      <c r="EB251"/>
      <c r="EC251"/>
      <c r="ED251"/>
      <c r="EE251"/>
      <c r="EF251"/>
      <c r="EG251"/>
      <c r="EH251"/>
      <c r="EI251"/>
      <c r="EJ251"/>
      <c r="EK251"/>
      <c r="EL251"/>
      <c r="EM251"/>
      <c r="EN251"/>
      <c r="EO251"/>
      <c r="EP251"/>
      <c r="EQ251"/>
      <c r="ER251"/>
      <c r="ES251"/>
      <c r="ET251"/>
      <c r="EU251"/>
      <c r="EV251"/>
      <c r="EW251"/>
      <c r="EX251"/>
      <c r="EY251"/>
      <c r="EZ251"/>
      <c r="FA251"/>
      <c r="FB251"/>
      <c r="FC251"/>
      <c r="FD251"/>
      <c r="FE251"/>
      <c r="FF251"/>
      <c r="FG251"/>
      <c r="FH251"/>
      <c r="FI251"/>
      <c r="FJ251"/>
      <c r="FK251"/>
      <c r="FL251"/>
      <c r="FM251"/>
      <c r="FN251"/>
      <c r="FO251"/>
      <c r="FP251"/>
      <c r="FQ251"/>
      <c r="FR251"/>
      <c r="FS251"/>
      <c r="FT251"/>
      <c r="FU251"/>
      <c r="FV251"/>
      <c r="FW251"/>
      <c r="FX251"/>
      <c r="FY251"/>
      <c r="FZ251"/>
      <c r="GA251"/>
      <c r="GB251"/>
      <c r="GC251"/>
      <c r="GD251"/>
      <c r="GE251"/>
      <c r="GF251"/>
      <c r="GG251"/>
      <c r="GH251"/>
      <c r="GI251"/>
      <c r="GJ251"/>
      <c r="GK251"/>
      <c r="GL251"/>
      <c r="GM251"/>
      <c r="GN251"/>
      <c r="GO251"/>
      <c r="GP251"/>
      <c r="GQ251"/>
      <c r="GR251"/>
      <c r="GS251"/>
      <c r="GT251"/>
      <c r="GU251"/>
      <c r="GV251"/>
      <c r="GW251"/>
      <c r="GX251"/>
      <c r="GY251"/>
      <c r="GZ251"/>
      <c r="HA251"/>
      <c r="HB251"/>
      <c r="HC251"/>
      <c r="HD251"/>
      <c r="HE251"/>
      <c r="HF251"/>
      <c r="HG251"/>
      <c r="HH251"/>
      <c r="HI251"/>
      <c r="HJ251"/>
      <c r="HK251"/>
      <c r="HL251"/>
      <c r="HM251"/>
      <c r="HN251"/>
      <c r="HO251"/>
      <c r="HP251"/>
      <c r="HQ251"/>
      <c r="HR251"/>
      <c r="HS251"/>
      <c r="HT251"/>
      <c r="HU251"/>
      <c r="HV251"/>
      <c r="HW251"/>
      <c r="HX251"/>
      <c r="HY251"/>
      <c r="HZ251"/>
      <c r="IA251"/>
      <c r="IB251"/>
      <c r="IC251"/>
      <c r="ID251"/>
      <c r="IE251"/>
      <c r="IF251"/>
      <c r="IG251"/>
      <c r="IH251"/>
      <c r="II251"/>
      <c r="IJ251"/>
      <c r="IK251"/>
      <c r="IL251"/>
      <c r="IM251"/>
      <c r="IN251"/>
      <c r="IO251"/>
      <c r="IP251"/>
      <c r="IQ251"/>
      <c r="IR251"/>
      <c r="IS251"/>
      <c r="IT251"/>
      <c r="IU251"/>
      <c r="IV251"/>
    </row>
    <row r="252" spans="1:256" ht="48" customHeight="1" x14ac:dyDescent="0.15">
      <c r="A252" s="12" t="s">
        <v>307</v>
      </c>
      <c r="B252" s="23" t="str">
        <f>VLOOKUP(A252,Questions!$B$3:$C$256,2,FALSE)</f>
        <v>Does your application automatically lock or log-out an account after a period of inactivity?</v>
      </c>
      <c r="C252" s="9"/>
      <c r="D252" s="10"/>
      <c r="E252" s="186" t="s">
        <v>2264</v>
      </c>
      <c r="F252" s="189" t="str">
        <f>VLOOKUP(A252,'Analyst Report'!$A$38:$E$287,5,FALSE)</f>
        <v xml:space="preserve"> </v>
      </c>
      <c r="G252"/>
      <c r="H252"/>
      <c r="I252"/>
      <c r="J252"/>
      <c r="K252"/>
      <c r="L252"/>
      <c r="M252"/>
      <c r="N252"/>
      <c r="O252"/>
      <c r="P252"/>
      <c r="Q252"/>
      <c r="R252"/>
      <c r="S252"/>
      <c r="T252"/>
      <c r="U252"/>
      <c r="V252"/>
      <c r="W252"/>
      <c r="X252"/>
      <c r="Y252"/>
      <c r="Z252"/>
      <c r="AA252"/>
      <c r="AB252"/>
      <c r="AC252"/>
      <c r="AD252"/>
      <c r="AE252"/>
      <c r="AF252"/>
      <c r="AG252"/>
      <c r="AH252"/>
      <c r="AI252"/>
      <c r="AJ252"/>
      <c r="AK252"/>
      <c r="AL252"/>
      <c r="AM252"/>
      <c r="AN252"/>
      <c r="AO252"/>
      <c r="AP252"/>
      <c r="AQ252"/>
      <c r="AR252"/>
      <c r="AS252"/>
      <c r="AT252"/>
      <c r="AU252"/>
      <c r="AV252"/>
      <c r="AW252"/>
      <c r="AX252"/>
      <c r="AY252"/>
      <c r="AZ252"/>
      <c r="BA252"/>
      <c r="BB252"/>
      <c r="BC252"/>
      <c r="BD252"/>
      <c r="BE252"/>
      <c r="BF252"/>
      <c r="BG252"/>
      <c r="BH252"/>
      <c r="BI252"/>
      <c r="BJ252"/>
      <c r="BK252"/>
      <c r="BL252"/>
      <c r="BM252"/>
      <c r="BN252"/>
      <c r="BO252"/>
      <c r="BP252"/>
      <c r="BQ252"/>
      <c r="BR252"/>
      <c r="BS252"/>
      <c r="BT252"/>
      <c r="BU252"/>
      <c r="BV252"/>
      <c r="BW252"/>
      <c r="BX252"/>
      <c r="BY252"/>
      <c r="BZ252"/>
      <c r="CA252"/>
      <c r="CB252"/>
      <c r="CC252"/>
      <c r="CD252"/>
      <c r="CE252"/>
      <c r="CF252"/>
      <c r="CG252"/>
      <c r="CH252"/>
      <c r="CI252"/>
      <c r="CJ252"/>
      <c r="CK252"/>
      <c r="CL252"/>
      <c r="CM252"/>
      <c r="CN252"/>
      <c r="CO252"/>
      <c r="CP252"/>
      <c r="CQ252"/>
      <c r="CR252"/>
      <c r="CS252"/>
      <c r="CT252"/>
      <c r="CU252"/>
      <c r="CV252"/>
      <c r="CW252"/>
      <c r="CX252"/>
      <c r="CY252"/>
      <c r="CZ252"/>
      <c r="DA252"/>
      <c r="DB252"/>
      <c r="DC252"/>
      <c r="DD252"/>
      <c r="DE252"/>
      <c r="DF252"/>
      <c r="DG252"/>
      <c r="DH252"/>
      <c r="DI252"/>
      <c r="DJ252"/>
      <c r="DK252"/>
      <c r="DL252"/>
      <c r="DM252"/>
      <c r="DN252"/>
      <c r="DO252"/>
      <c r="DP252"/>
      <c r="DQ252"/>
      <c r="DR252"/>
      <c r="DS252"/>
      <c r="DT252"/>
      <c r="DU252"/>
      <c r="DV252"/>
      <c r="DW252"/>
      <c r="DX252"/>
      <c r="DY252"/>
      <c r="DZ252"/>
      <c r="EA252"/>
      <c r="EB252"/>
      <c r="EC252"/>
      <c r="ED252"/>
      <c r="EE252"/>
      <c r="EF252"/>
      <c r="EG252"/>
      <c r="EH252"/>
      <c r="EI252"/>
      <c r="EJ252"/>
      <c r="EK252"/>
      <c r="EL252"/>
      <c r="EM252"/>
      <c r="EN252"/>
      <c r="EO252"/>
      <c r="EP252"/>
      <c r="EQ252"/>
      <c r="ER252"/>
      <c r="ES252"/>
      <c r="ET252"/>
      <c r="EU252"/>
      <c r="EV252"/>
      <c r="EW252"/>
      <c r="EX252"/>
      <c r="EY252"/>
      <c r="EZ252"/>
      <c r="FA252"/>
      <c r="FB252"/>
      <c r="FC252"/>
      <c r="FD252"/>
      <c r="FE252"/>
      <c r="FF252"/>
      <c r="FG252"/>
      <c r="FH252"/>
      <c r="FI252"/>
      <c r="FJ252"/>
      <c r="FK252"/>
      <c r="FL252"/>
      <c r="FM252"/>
      <c r="FN252"/>
      <c r="FO252"/>
      <c r="FP252"/>
      <c r="FQ252"/>
      <c r="FR252"/>
      <c r="FS252"/>
      <c r="FT252"/>
      <c r="FU252"/>
      <c r="FV252"/>
      <c r="FW252"/>
      <c r="FX252"/>
      <c r="FY252"/>
      <c r="FZ252"/>
      <c r="GA252"/>
      <c r="GB252"/>
      <c r="GC252"/>
      <c r="GD252"/>
      <c r="GE252"/>
      <c r="GF252"/>
      <c r="GG252"/>
      <c r="GH252"/>
      <c r="GI252"/>
      <c r="GJ252"/>
      <c r="GK252"/>
      <c r="GL252"/>
      <c r="GM252"/>
      <c r="GN252"/>
      <c r="GO252"/>
      <c r="GP252"/>
      <c r="GQ252"/>
      <c r="GR252"/>
      <c r="GS252"/>
      <c r="GT252"/>
      <c r="GU252"/>
      <c r="GV252"/>
      <c r="GW252"/>
      <c r="GX252"/>
      <c r="GY252"/>
      <c r="GZ252"/>
      <c r="HA252"/>
      <c r="HB252"/>
      <c r="HC252"/>
      <c r="HD252"/>
      <c r="HE252"/>
      <c r="HF252"/>
      <c r="HG252"/>
      <c r="HH252"/>
      <c r="HI252"/>
      <c r="HJ252"/>
      <c r="HK252"/>
      <c r="HL252"/>
      <c r="HM252"/>
      <c r="HN252"/>
      <c r="HO252"/>
      <c r="HP252"/>
      <c r="HQ252"/>
      <c r="HR252"/>
      <c r="HS252"/>
      <c r="HT252"/>
      <c r="HU252"/>
      <c r="HV252"/>
      <c r="HW252"/>
      <c r="HX252"/>
      <c r="HY252"/>
      <c r="HZ252"/>
      <c r="IA252"/>
      <c r="IB252"/>
      <c r="IC252"/>
      <c r="ID252"/>
      <c r="IE252"/>
      <c r="IF252"/>
      <c r="IG252"/>
      <c r="IH252"/>
      <c r="II252"/>
      <c r="IJ252"/>
      <c r="IK252"/>
      <c r="IL252"/>
      <c r="IM252"/>
      <c r="IN252"/>
      <c r="IO252"/>
      <c r="IP252"/>
      <c r="IQ252"/>
      <c r="IR252"/>
      <c r="IS252"/>
      <c r="IT252"/>
      <c r="IU252"/>
      <c r="IV252"/>
    </row>
    <row r="253" spans="1:256" ht="48" customHeight="1" x14ac:dyDescent="0.15">
      <c r="A253" s="12" t="s">
        <v>308</v>
      </c>
      <c r="B253" s="23" t="str">
        <f>VLOOKUP(A253,Questions!$B$3:$C$256,2,FALSE)</f>
        <v>Are passwords visible in plain text, whether when stored or entered, including service level accounts (i.e. database accounts, etc.)?</v>
      </c>
      <c r="C253" s="9"/>
      <c r="D253" s="10"/>
      <c r="E253" s="186" t="s">
        <v>2264</v>
      </c>
      <c r="F253" s="189" t="str">
        <f>VLOOKUP(A253,'Analyst Report'!$A$38:$E$287,5,FALSE)</f>
        <v xml:space="preserve"> </v>
      </c>
      <c r="G253"/>
      <c r="H253"/>
      <c r="I253"/>
      <c r="J253"/>
      <c r="K253"/>
      <c r="L253"/>
      <c r="M253"/>
      <c r="N253"/>
      <c r="O253"/>
      <c r="P253"/>
      <c r="Q253"/>
      <c r="R253"/>
      <c r="S253"/>
      <c r="T253"/>
      <c r="U253"/>
      <c r="V253"/>
      <c r="W253"/>
      <c r="X253"/>
      <c r="Y253"/>
      <c r="Z253"/>
      <c r="AA253"/>
      <c r="AB253"/>
      <c r="AC253"/>
      <c r="AD253"/>
      <c r="AE253"/>
      <c r="AF253"/>
      <c r="AG253"/>
      <c r="AH253"/>
      <c r="AI253"/>
      <c r="AJ253"/>
      <c r="AK253"/>
      <c r="AL253"/>
      <c r="AM253"/>
      <c r="AN253"/>
      <c r="AO253"/>
      <c r="AP253"/>
      <c r="AQ253"/>
      <c r="AR253"/>
      <c r="AS253"/>
      <c r="AT253"/>
      <c r="AU253"/>
      <c r="AV253"/>
      <c r="AW253"/>
      <c r="AX253"/>
      <c r="AY253"/>
      <c r="AZ253"/>
      <c r="BA253"/>
      <c r="BB253"/>
      <c r="BC253"/>
      <c r="BD253"/>
      <c r="BE253"/>
      <c r="BF253"/>
      <c r="BG253"/>
      <c r="BH253"/>
      <c r="BI253"/>
      <c r="BJ253"/>
      <c r="BK253"/>
      <c r="BL253"/>
      <c r="BM253"/>
      <c r="BN253"/>
      <c r="BO253"/>
      <c r="BP253"/>
      <c r="BQ253"/>
      <c r="BR253"/>
      <c r="BS253"/>
      <c r="BT253"/>
      <c r="BU253"/>
      <c r="BV253"/>
      <c r="BW253"/>
      <c r="BX253"/>
      <c r="BY253"/>
      <c r="BZ253"/>
      <c r="CA253"/>
      <c r="CB253"/>
      <c r="CC253"/>
      <c r="CD253"/>
      <c r="CE253"/>
      <c r="CF253"/>
      <c r="CG253"/>
      <c r="CH253"/>
      <c r="CI253"/>
      <c r="CJ253"/>
      <c r="CK253"/>
      <c r="CL253"/>
      <c r="CM253"/>
      <c r="CN253"/>
      <c r="CO253"/>
      <c r="CP253"/>
      <c r="CQ253"/>
      <c r="CR253"/>
      <c r="CS253"/>
      <c r="CT253"/>
      <c r="CU253"/>
      <c r="CV253"/>
      <c r="CW253"/>
      <c r="CX253"/>
      <c r="CY253"/>
      <c r="CZ253"/>
      <c r="DA253"/>
      <c r="DB253"/>
      <c r="DC253"/>
      <c r="DD253"/>
      <c r="DE253"/>
      <c r="DF253"/>
      <c r="DG253"/>
      <c r="DH253"/>
      <c r="DI253"/>
      <c r="DJ253"/>
      <c r="DK253"/>
      <c r="DL253"/>
      <c r="DM253"/>
      <c r="DN253"/>
      <c r="DO253"/>
      <c r="DP253"/>
      <c r="DQ253"/>
      <c r="DR253"/>
      <c r="DS253"/>
      <c r="DT253"/>
      <c r="DU253"/>
      <c r="DV253"/>
      <c r="DW253"/>
      <c r="DX253"/>
      <c r="DY253"/>
      <c r="DZ253"/>
      <c r="EA253"/>
      <c r="EB253"/>
      <c r="EC253"/>
      <c r="ED253"/>
      <c r="EE253"/>
      <c r="EF253"/>
      <c r="EG253"/>
      <c r="EH253"/>
      <c r="EI253"/>
      <c r="EJ253"/>
      <c r="EK253"/>
      <c r="EL253"/>
      <c r="EM253"/>
      <c r="EN253"/>
      <c r="EO253"/>
      <c r="EP253"/>
      <c r="EQ253"/>
      <c r="ER253"/>
      <c r="ES253"/>
      <c r="ET253"/>
      <c r="EU253"/>
      <c r="EV253"/>
      <c r="EW253"/>
      <c r="EX253"/>
      <c r="EY253"/>
      <c r="EZ253"/>
      <c r="FA253"/>
      <c r="FB253"/>
      <c r="FC253"/>
      <c r="FD253"/>
      <c r="FE253"/>
      <c r="FF253"/>
      <c r="FG253"/>
      <c r="FH253"/>
      <c r="FI253"/>
      <c r="FJ253"/>
      <c r="FK253"/>
      <c r="FL253"/>
      <c r="FM253"/>
      <c r="FN253"/>
      <c r="FO253"/>
      <c r="FP253"/>
      <c r="FQ253"/>
      <c r="FR253"/>
      <c r="FS253"/>
      <c r="FT253"/>
      <c r="FU253"/>
      <c r="FV253"/>
      <c r="FW253"/>
      <c r="FX253"/>
      <c r="FY253"/>
      <c r="FZ253"/>
      <c r="GA253"/>
      <c r="GB253"/>
      <c r="GC253"/>
      <c r="GD253"/>
      <c r="GE253"/>
      <c r="GF253"/>
      <c r="GG253"/>
      <c r="GH253"/>
      <c r="GI253"/>
      <c r="GJ253"/>
      <c r="GK253"/>
      <c r="GL253"/>
      <c r="GM253"/>
      <c r="GN253"/>
      <c r="GO253"/>
      <c r="GP253"/>
      <c r="GQ253"/>
      <c r="GR253"/>
      <c r="GS253"/>
      <c r="GT253"/>
      <c r="GU253"/>
      <c r="GV253"/>
      <c r="GW253"/>
      <c r="GX253"/>
      <c r="GY253"/>
      <c r="GZ253"/>
      <c r="HA253"/>
      <c r="HB253"/>
      <c r="HC253"/>
      <c r="HD253"/>
      <c r="HE253"/>
      <c r="HF253"/>
      <c r="HG253"/>
      <c r="HH253"/>
      <c r="HI253"/>
      <c r="HJ253"/>
      <c r="HK253"/>
      <c r="HL253"/>
      <c r="HM253"/>
      <c r="HN253"/>
      <c r="HO253"/>
      <c r="HP253"/>
      <c r="HQ253"/>
      <c r="HR253"/>
      <c r="HS253"/>
      <c r="HT253"/>
      <c r="HU253"/>
      <c r="HV253"/>
      <c r="HW253"/>
      <c r="HX253"/>
      <c r="HY253"/>
      <c r="HZ253"/>
      <c r="IA253"/>
      <c r="IB253"/>
      <c r="IC253"/>
      <c r="ID253"/>
      <c r="IE253"/>
      <c r="IF253"/>
      <c r="IG253"/>
      <c r="IH253"/>
      <c r="II253"/>
      <c r="IJ253"/>
      <c r="IK253"/>
      <c r="IL253"/>
      <c r="IM253"/>
      <c r="IN253"/>
      <c r="IO253"/>
      <c r="IP253"/>
      <c r="IQ253"/>
      <c r="IR253"/>
      <c r="IS253"/>
      <c r="IT253"/>
      <c r="IU253"/>
      <c r="IV253"/>
    </row>
    <row r="254" spans="1:256" ht="48" customHeight="1" x14ac:dyDescent="0.15">
      <c r="A254" s="12" t="s">
        <v>309</v>
      </c>
      <c r="B254" s="23" t="str">
        <f>VLOOKUP(A254,Questions!$B$3:$C$256,2,FALSE)</f>
        <v>If the application is institution-hosted, can all service level and administrative account passwords be changed by the institution?</v>
      </c>
      <c r="C254" s="9"/>
      <c r="D254" s="10"/>
      <c r="E254" s="186" t="s">
        <v>2264</v>
      </c>
      <c r="F254" s="189" t="str">
        <f>VLOOKUP(A254,'Analyst Report'!$A$38:$E$287,5,FALSE)</f>
        <v xml:space="preserve"> </v>
      </c>
      <c r="G254"/>
      <c r="H254"/>
      <c r="I254"/>
      <c r="J254"/>
      <c r="K254"/>
      <c r="L254"/>
      <c r="M254"/>
      <c r="N254"/>
      <c r="O254"/>
      <c r="P254"/>
      <c r="Q254"/>
      <c r="R254"/>
      <c r="S254"/>
      <c r="T254"/>
      <c r="U254"/>
      <c r="V254"/>
      <c r="W254"/>
      <c r="X254"/>
      <c r="Y254"/>
      <c r="Z254"/>
      <c r="AA254"/>
      <c r="AB254"/>
      <c r="AC254"/>
      <c r="AD254"/>
      <c r="AE254"/>
      <c r="AF254"/>
      <c r="AG254"/>
      <c r="AH254"/>
      <c r="AI254"/>
      <c r="AJ254"/>
      <c r="AK254"/>
      <c r="AL254"/>
      <c r="AM254"/>
      <c r="AN254"/>
      <c r="AO254"/>
      <c r="AP254"/>
      <c r="AQ254"/>
      <c r="AR254"/>
      <c r="AS254"/>
      <c r="AT254"/>
      <c r="AU254"/>
      <c r="AV254"/>
      <c r="AW254"/>
      <c r="AX254"/>
      <c r="AY254"/>
      <c r="AZ254"/>
      <c r="BA254"/>
      <c r="BB254"/>
      <c r="BC254"/>
      <c r="BD254"/>
      <c r="BE254"/>
      <c r="BF254"/>
      <c r="BG254"/>
      <c r="BH254"/>
      <c r="BI254"/>
      <c r="BJ254"/>
      <c r="BK254"/>
      <c r="BL254"/>
      <c r="BM254"/>
      <c r="BN254"/>
      <c r="BO254"/>
      <c r="BP254"/>
      <c r="BQ254"/>
      <c r="BR254"/>
      <c r="BS254"/>
      <c r="BT254"/>
      <c r="BU254"/>
      <c r="BV254"/>
      <c r="BW254"/>
      <c r="BX254"/>
      <c r="BY254"/>
      <c r="BZ254"/>
      <c r="CA254"/>
      <c r="CB254"/>
      <c r="CC254"/>
      <c r="CD254"/>
      <c r="CE254"/>
      <c r="CF254"/>
      <c r="CG254"/>
      <c r="CH254"/>
      <c r="CI254"/>
      <c r="CJ254"/>
      <c r="CK254"/>
      <c r="CL254"/>
      <c r="CM254"/>
      <c r="CN254"/>
      <c r="CO254"/>
      <c r="CP254"/>
      <c r="CQ254"/>
      <c r="CR254"/>
      <c r="CS254"/>
      <c r="CT254"/>
      <c r="CU254"/>
      <c r="CV254"/>
      <c r="CW254"/>
      <c r="CX254"/>
      <c r="CY254"/>
      <c r="CZ254"/>
      <c r="DA254"/>
      <c r="DB254"/>
      <c r="DC254"/>
      <c r="DD254"/>
      <c r="DE254"/>
      <c r="DF254"/>
      <c r="DG254"/>
      <c r="DH254"/>
      <c r="DI254"/>
      <c r="DJ254"/>
      <c r="DK254"/>
      <c r="DL254"/>
      <c r="DM254"/>
      <c r="DN254"/>
      <c r="DO254"/>
      <c r="DP254"/>
      <c r="DQ254"/>
      <c r="DR254"/>
      <c r="DS254"/>
      <c r="DT254"/>
      <c r="DU254"/>
      <c r="DV254"/>
      <c r="DW254"/>
      <c r="DX254"/>
      <c r="DY254"/>
      <c r="DZ254"/>
      <c r="EA254"/>
      <c r="EB254"/>
      <c r="EC254"/>
      <c r="ED254"/>
      <c r="EE254"/>
      <c r="EF254"/>
      <c r="EG254"/>
      <c r="EH254"/>
      <c r="EI254"/>
      <c r="EJ254"/>
      <c r="EK254"/>
      <c r="EL254"/>
      <c r="EM254"/>
      <c r="EN254"/>
      <c r="EO254"/>
      <c r="EP254"/>
      <c r="EQ254"/>
      <c r="ER254"/>
      <c r="ES254"/>
      <c r="ET254"/>
      <c r="EU254"/>
      <c r="EV254"/>
      <c r="EW254"/>
      <c r="EX254"/>
      <c r="EY254"/>
      <c r="EZ254"/>
      <c r="FA254"/>
      <c r="FB254"/>
      <c r="FC254"/>
      <c r="FD254"/>
      <c r="FE254"/>
      <c r="FF254"/>
      <c r="FG254"/>
      <c r="FH254"/>
      <c r="FI254"/>
      <c r="FJ254"/>
      <c r="FK254"/>
      <c r="FL254"/>
      <c r="FM254"/>
      <c r="FN254"/>
      <c r="FO254"/>
      <c r="FP254"/>
      <c r="FQ254"/>
      <c r="FR254"/>
      <c r="FS254"/>
      <c r="FT254"/>
      <c r="FU254"/>
      <c r="FV254"/>
      <c r="FW254"/>
      <c r="FX254"/>
      <c r="FY254"/>
      <c r="FZ254"/>
      <c r="GA254"/>
      <c r="GB254"/>
      <c r="GC254"/>
      <c r="GD254"/>
      <c r="GE254"/>
      <c r="GF254"/>
      <c r="GG254"/>
      <c r="GH254"/>
      <c r="GI254"/>
      <c r="GJ254"/>
      <c r="GK254"/>
      <c r="GL254"/>
      <c r="GM254"/>
      <c r="GN254"/>
      <c r="GO254"/>
      <c r="GP254"/>
      <c r="GQ254"/>
      <c r="GR254"/>
      <c r="GS254"/>
      <c r="GT254"/>
      <c r="GU254"/>
      <c r="GV254"/>
      <c r="GW254"/>
      <c r="GX254"/>
      <c r="GY254"/>
      <c r="GZ254"/>
      <c r="HA254"/>
      <c r="HB254"/>
      <c r="HC254"/>
      <c r="HD254"/>
      <c r="HE254"/>
      <c r="HF254"/>
      <c r="HG254"/>
      <c r="HH254"/>
      <c r="HI254"/>
      <c r="HJ254"/>
      <c r="HK254"/>
      <c r="HL254"/>
      <c r="HM254"/>
      <c r="HN254"/>
      <c r="HO254"/>
      <c r="HP254"/>
      <c r="HQ254"/>
      <c r="HR254"/>
      <c r="HS254"/>
      <c r="HT254"/>
      <c r="HU254"/>
      <c r="HV254"/>
      <c r="HW254"/>
      <c r="HX254"/>
      <c r="HY254"/>
      <c r="HZ254"/>
      <c r="IA254"/>
      <c r="IB254"/>
      <c r="IC254"/>
      <c r="ID254"/>
      <c r="IE254"/>
      <c r="IF254"/>
      <c r="IG254"/>
      <c r="IH254"/>
      <c r="II254"/>
      <c r="IJ254"/>
      <c r="IK254"/>
      <c r="IL254"/>
      <c r="IM254"/>
      <c r="IN254"/>
      <c r="IO254"/>
      <c r="IP254"/>
      <c r="IQ254"/>
      <c r="IR254"/>
      <c r="IS254"/>
      <c r="IT254"/>
      <c r="IU254"/>
      <c r="IV254"/>
    </row>
    <row r="255" spans="1:256" ht="48" customHeight="1" x14ac:dyDescent="0.15">
      <c r="A255" s="12" t="s">
        <v>310</v>
      </c>
      <c r="B255" s="23" t="str">
        <f>VLOOKUP(A255,Questions!$B$3:$C$256,2,FALSE)</f>
        <v>Does your application provide the ability to define user access levels?</v>
      </c>
      <c r="C255" s="9"/>
      <c r="D255" s="10"/>
      <c r="E255" s="186" t="s">
        <v>2264</v>
      </c>
      <c r="F255" s="189" t="str">
        <f>VLOOKUP(A255,'Analyst Report'!$A$38:$E$287,5,FALSE)</f>
        <v xml:space="preserve"> </v>
      </c>
      <c r="G255"/>
      <c r="H255"/>
      <c r="I255"/>
      <c r="J255"/>
      <c r="K255"/>
      <c r="L255"/>
      <c r="M255"/>
      <c r="N255"/>
      <c r="O255"/>
      <c r="P255"/>
      <c r="Q255"/>
      <c r="R255"/>
      <c r="S255"/>
      <c r="T255"/>
      <c r="U255"/>
      <c r="V255"/>
      <c r="W255"/>
      <c r="X255"/>
      <c r="Y255"/>
      <c r="Z255"/>
      <c r="AA255"/>
      <c r="AB255"/>
      <c r="AC255"/>
      <c r="AD255"/>
      <c r="AE255"/>
      <c r="AF255"/>
      <c r="AG255"/>
      <c r="AH255"/>
      <c r="AI255"/>
      <c r="AJ255"/>
      <c r="AK255"/>
      <c r="AL255"/>
      <c r="AM255"/>
      <c r="AN255"/>
      <c r="AO255"/>
      <c r="AP255"/>
      <c r="AQ255"/>
      <c r="AR255"/>
      <c r="AS255"/>
      <c r="AT255"/>
      <c r="AU255"/>
      <c r="AV255"/>
      <c r="AW255"/>
      <c r="AX255"/>
      <c r="AY255"/>
      <c r="AZ255"/>
      <c r="BA255"/>
      <c r="BB255"/>
      <c r="BC255"/>
      <c r="BD255"/>
      <c r="BE255"/>
      <c r="BF255"/>
      <c r="BG255"/>
      <c r="BH255"/>
      <c r="BI255"/>
      <c r="BJ255"/>
      <c r="BK255"/>
      <c r="BL255"/>
      <c r="BM255"/>
      <c r="BN255"/>
      <c r="BO255"/>
      <c r="BP255"/>
      <c r="BQ255"/>
      <c r="BR255"/>
      <c r="BS255"/>
      <c r="BT255"/>
      <c r="BU255"/>
      <c r="BV255"/>
      <c r="BW255"/>
      <c r="BX255"/>
      <c r="BY255"/>
      <c r="BZ255"/>
      <c r="CA255"/>
      <c r="CB255"/>
      <c r="CC255"/>
      <c r="CD255"/>
      <c r="CE255"/>
      <c r="CF255"/>
      <c r="CG255"/>
      <c r="CH255"/>
      <c r="CI255"/>
      <c r="CJ255"/>
      <c r="CK255"/>
      <c r="CL255"/>
      <c r="CM255"/>
      <c r="CN255"/>
      <c r="CO255"/>
      <c r="CP255"/>
      <c r="CQ255"/>
      <c r="CR255"/>
      <c r="CS255"/>
      <c r="CT255"/>
      <c r="CU255"/>
      <c r="CV255"/>
      <c r="CW255"/>
      <c r="CX255"/>
      <c r="CY255"/>
      <c r="CZ255"/>
      <c r="DA255"/>
      <c r="DB255"/>
      <c r="DC255"/>
      <c r="DD255"/>
      <c r="DE255"/>
      <c r="DF255"/>
      <c r="DG255"/>
      <c r="DH255"/>
      <c r="DI255"/>
      <c r="DJ255"/>
      <c r="DK255"/>
      <c r="DL255"/>
      <c r="DM255"/>
      <c r="DN255"/>
      <c r="DO255"/>
      <c r="DP255"/>
      <c r="DQ255"/>
      <c r="DR255"/>
      <c r="DS255"/>
      <c r="DT255"/>
      <c r="DU255"/>
      <c r="DV255"/>
      <c r="DW255"/>
      <c r="DX255"/>
      <c r="DY255"/>
      <c r="DZ255"/>
      <c r="EA255"/>
      <c r="EB255"/>
      <c r="EC255"/>
      <c r="ED255"/>
      <c r="EE255"/>
      <c r="EF255"/>
      <c r="EG255"/>
      <c r="EH255"/>
      <c r="EI255"/>
      <c r="EJ255"/>
      <c r="EK255"/>
      <c r="EL255"/>
      <c r="EM255"/>
      <c r="EN255"/>
      <c r="EO255"/>
      <c r="EP255"/>
      <c r="EQ255"/>
      <c r="ER255"/>
      <c r="ES255"/>
      <c r="ET255"/>
      <c r="EU255"/>
      <c r="EV255"/>
      <c r="EW255"/>
      <c r="EX255"/>
      <c r="EY255"/>
      <c r="EZ255"/>
      <c r="FA255"/>
      <c r="FB255"/>
      <c r="FC255"/>
      <c r="FD255"/>
      <c r="FE255"/>
      <c r="FF255"/>
      <c r="FG255"/>
      <c r="FH255"/>
      <c r="FI255"/>
      <c r="FJ255"/>
      <c r="FK255"/>
      <c r="FL255"/>
      <c r="FM255"/>
      <c r="FN255"/>
      <c r="FO255"/>
      <c r="FP255"/>
      <c r="FQ255"/>
      <c r="FR255"/>
      <c r="FS255"/>
      <c r="FT255"/>
      <c r="FU255"/>
      <c r="FV255"/>
      <c r="FW255"/>
      <c r="FX255"/>
      <c r="FY255"/>
      <c r="FZ255"/>
      <c r="GA255"/>
      <c r="GB255"/>
      <c r="GC255"/>
      <c r="GD255"/>
      <c r="GE255"/>
      <c r="GF255"/>
      <c r="GG255"/>
      <c r="GH255"/>
      <c r="GI255"/>
      <c r="GJ255"/>
      <c r="GK255"/>
      <c r="GL255"/>
      <c r="GM255"/>
      <c r="GN255"/>
      <c r="GO255"/>
      <c r="GP255"/>
      <c r="GQ255"/>
      <c r="GR255"/>
      <c r="GS255"/>
      <c r="GT255"/>
      <c r="GU255"/>
      <c r="GV255"/>
      <c r="GW255"/>
      <c r="GX255"/>
      <c r="GY255"/>
      <c r="GZ255"/>
      <c r="HA255"/>
      <c r="HB255"/>
      <c r="HC255"/>
      <c r="HD255"/>
      <c r="HE255"/>
      <c r="HF255"/>
      <c r="HG255"/>
      <c r="HH255"/>
      <c r="HI255"/>
      <c r="HJ255"/>
      <c r="HK255"/>
      <c r="HL255"/>
      <c r="HM255"/>
      <c r="HN255"/>
      <c r="HO255"/>
      <c r="HP255"/>
      <c r="HQ255"/>
      <c r="HR255"/>
      <c r="HS255"/>
      <c r="HT255"/>
      <c r="HU255"/>
      <c r="HV255"/>
      <c r="HW255"/>
      <c r="HX255"/>
      <c r="HY255"/>
      <c r="HZ255"/>
      <c r="IA255"/>
      <c r="IB255"/>
      <c r="IC255"/>
      <c r="ID255"/>
      <c r="IE255"/>
      <c r="IF255"/>
      <c r="IG255"/>
      <c r="IH255"/>
      <c r="II255"/>
      <c r="IJ255"/>
      <c r="IK255"/>
      <c r="IL255"/>
      <c r="IM255"/>
      <c r="IN255"/>
      <c r="IO255"/>
      <c r="IP255"/>
      <c r="IQ255"/>
      <c r="IR255"/>
      <c r="IS255"/>
      <c r="IT255"/>
      <c r="IU255"/>
      <c r="IV255"/>
    </row>
    <row r="256" spans="1:256" ht="48" customHeight="1" x14ac:dyDescent="0.15">
      <c r="A256" s="12" t="s">
        <v>311</v>
      </c>
      <c r="B256" s="23" t="str">
        <f>VLOOKUP(A256,Questions!$B$3:$C$256,2,FALSE)</f>
        <v>Does your application support varying levels of access to administrative tasks defined individually per user?</v>
      </c>
      <c r="C256" s="9"/>
      <c r="D256" s="10"/>
      <c r="E256" s="186" t="s">
        <v>2264</v>
      </c>
      <c r="F256" s="189" t="str">
        <f>VLOOKUP(A256,'Analyst Report'!$A$38:$E$287,5,FALSE)</f>
        <v xml:space="preserve"> </v>
      </c>
      <c r="G256"/>
      <c r="H256"/>
      <c r="I256"/>
      <c r="J256"/>
      <c r="K256"/>
      <c r="L256"/>
      <c r="M256"/>
      <c r="N256"/>
      <c r="O256"/>
      <c r="P256"/>
      <c r="Q256"/>
      <c r="R256"/>
      <c r="S256"/>
      <c r="T256"/>
      <c r="U256"/>
      <c r="V256"/>
      <c r="W256"/>
      <c r="X256"/>
      <c r="Y256"/>
      <c r="Z256"/>
      <c r="AA256"/>
      <c r="AB256"/>
      <c r="AC256"/>
      <c r="AD256"/>
      <c r="AE256"/>
      <c r="AF256"/>
      <c r="AG256"/>
      <c r="AH256"/>
      <c r="AI256"/>
      <c r="AJ256"/>
      <c r="AK256"/>
      <c r="AL256"/>
      <c r="AM256"/>
      <c r="AN256"/>
      <c r="AO256"/>
      <c r="AP256"/>
      <c r="AQ256"/>
      <c r="AR256"/>
      <c r="AS256"/>
      <c r="AT256"/>
      <c r="AU256"/>
      <c r="AV256"/>
      <c r="AW256"/>
      <c r="AX256"/>
      <c r="AY256"/>
      <c r="AZ256"/>
      <c r="BA256"/>
      <c r="BB256"/>
      <c r="BC256"/>
      <c r="BD256"/>
      <c r="BE256"/>
      <c r="BF256"/>
      <c r="BG256"/>
      <c r="BH256"/>
      <c r="BI256"/>
      <c r="BJ256"/>
      <c r="BK256"/>
      <c r="BL256"/>
      <c r="BM256"/>
      <c r="BN256"/>
      <c r="BO256"/>
      <c r="BP256"/>
      <c r="BQ256"/>
      <c r="BR256"/>
      <c r="BS256"/>
      <c r="BT256"/>
      <c r="BU256"/>
      <c r="BV256"/>
      <c r="BW256"/>
      <c r="BX256"/>
      <c r="BY256"/>
      <c r="BZ256"/>
      <c r="CA256"/>
      <c r="CB256"/>
      <c r="CC256"/>
      <c r="CD256"/>
      <c r="CE256"/>
      <c r="CF256"/>
      <c r="CG256"/>
      <c r="CH256"/>
      <c r="CI256"/>
      <c r="CJ256"/>
      <c r="CK256"/>
      <c r="CL256"/>
      <c r="CM256"/>
      <c r="CN256"/>
      <c r="CO256"/>
      <c r="CP256"/>
      <c r="CQ256"/>
      <c r="CR256"/>
      <c r="CS256"/>
      <c r="CT256"/>
      <c r="CU256"/>
      <c r="CV256"/>
      <c r="CW256"/>
      <c r="CX256"/>
      <c r="CY256"/>
      <c r="CZ256"/>
      <c r="DA256"/>
      <c r="DB256"/>
      <c r="DC256"/>
      <c r="DD256"/>
      <c r="DE256"/>
      <c r="DF256"/>
      <c r="DG256"/>
      <c r="DH256"/>
      <c r="DI256"/>
      <c r="DJ256"/>
      <c r="DK256"/>
      <c r="DL256"/>
      <c r="DM256"/>
      <c r="DN256"/>
      <c r="DO256"/>
      <c r="DP256"/>
      <c r="DQ256"/>
      <c r="DR256"/>
      <c r="DS256"/>
      <c r="DT256"/>
      <c r="DU256"/>
      <c r="DV256"/>
      <c r="DW256"/>
      <c r="DX256"/>
      <c r="DY256"/>
      <c r="DZ256"/>
      <c r="EA256"/>
      <c r="EB256"/>
      <c r="EC256"/>
      <c r="ED256"/>
      <c r="EE256"/>
      <c r="EF256"/>
      <c r="EG256"/>
      <c r="EH256"/>
      <c r="EI256"/>
      <c r="EJ256"/>
      <c r="EK256"/>
      <c r="EL256"/>
      <c r="EM256"/>
      <c r="EN256"/>
      <c r="EO256"/>
      <c r="EP256"/>
      <c r="EQ256"/>
      <c r="ER256"/>
      <c r="ES256"/>
      <c r="ET256"/>
      <c r="EU256"/>
      <c r="EV256"/>
      <c r="EW256"/>
      <c r="EX256"/>
      <c r="EY256"/>
      <c r="EZ256"/>
      <c r="FA256"/>
      <c r="FB256"/>
      <c r="FC256"/>
      <c r="FD256"/>
      <c r="FE256"/>
      <c r="FF256"/>
      <c r="FG256"/>
      <c r="FH256"/>
      <c r="FI256"/>
      <c r="FJ256"/>
      <c r="FK256"/>
      <c r="FL256"/>
      <c r="FM256"/>
      <c r="FN256"/>
      <c r="FO256"/>
      <c r="FP256"/>
      <c r="FQ256"/>
      <c r="FR256"/>
      <c r="FS256"/>
      <c r="FT256"/>
      <c r="FU256"/>
      <c r="FV256"/>
      <c r="FW256"/>
      <c r="FX256"/>
      <c r="FY256"/>
      <c r="FZ256"/>
      <c r="GA256"/>
      <c r="GB256"/>
      <c r="GC256"/>
      <c r="GD256"/>
      <c r="GE256"/>
      <c r="GF256"/>
      <c r="GG256"/>
      <c r="GH256"/>
      <c r="GI256"/>
      <c r="GJ256"/>
      <c r="GK256"/>
      <c r="GL256"/>
      <c r="GM256"/>
      <c r="GN256"/>
      <c r="GO256"/>
      <c r="GP256"/>
      <c r="GQ256"/>
      <c r="GR256"/>
      <c r="GS256"/>
      <c r="GT256"/>
      <c r="GU256"/>
      <c r="GV256"/>
      <c r="GW256"/>
      <c r="GX256"/>
      <c r="GY256"/>
      <c r="GZ256"/>
      <c r="HA256"/>
      <c r="HB256"/>
      <c r="HC256"/>
      <c r="HD256"/>
      <c r="HE256"/>
      <c r="HF256"/>
      <c r="HG256"/>
      <c r="HH256"/>
      <c r="HI256"/>
      <c r="HJ256"/>
      <c r="HK256"/>
      <c r="HL256"/>
      <c r="HM256"/>
      <c r="HN256"/>
      <c r="HO256"/>
      <c r="HP256"/>
      <c r="HQ256"/>
      <c r="HR256"/>
      <c r="HS256"/>
      <c r="HT256"/>
      <c r="HU256"/>
      <c r="HV256"/>
      <c r="HW256"/>
      <c r="HX256"/>
      <c r="HY256"/>
      <c r="HZ256"/>
      <c r="IA256"/>
      <c r="IB256"/>
      <c r="IC256"/>
      <c r="ID256"/>
      <c r="IE256"/>
      <c r="IF256"/>
      <c r="IG256"/>
      <c r="IH256"/>
      <c r="II256"/>
      <c r="IJ256"/>
      <c r="IK256"/>
      <c r="IL256"/>
      <c r="IM256"/>
      <c r="IN256"/>
      <c r="IO256"/>
      <c r="IP256"/>
      <c r="IQ256"/>
      <c r="IR256"/>
      <c r="IS256"/>
      <c r="IT256"/>
      <c r="IU256"/>
      <c r="IV256"/>
    </row>
    <row r="257" spans="1:256" ht="48" customHeight="1" x14ac:dyDescent="0.15">
      <c r="A257" s="12" t="s">
        <v>312</v>
      </c>
      <c r="B257" s="23" t="str">
        <f>VLOOKUP(A257,Questions!$B$3:$C$256,2,FALSE)</f>
        <v>Does your application support varying levels of access to records based on user ID?</v>
      </c>
      <c r="C257" s="9"/>
      <c r="D257" s="10"/>
      <c r="E257" s="186" t="s">
        <v>2264</v>
      </c>
      <c r="F257" s="189" t="str">
        <f>VLOOKUP(A257,'Analyst Report'!$A$38:$E$287,5,FALSE)</f>
        <v xml:space="preserve"> </v>
      </c>
      <c r="G257"/>
      <c r="H257"/>
      <c r="I257"/>
      <c r="J257"/>
      <c r="K257"/>
      <c r="L257"/>
      <c r="M257"/>
      <c r="N257"/>
      <c r="O257"/>
      <c r="P257"/>
      <c r="Q257"/>
      <c r="R257"/>
      <c r="S257"/>
      <c r="T257"/>
      <c r="U257"/>
      <c r="V257"/>
      <c r="W257"/>
      <c r="X257"/>
      <c r="Y257"/>
      <c r="Z257"/>
      <c r="AA257"/>
      <c r="AB257"/>
      <c r="AC257"/>
      <c r="AD257"/>
      <c r="AE257"/>
      <c r="AF257"/>
      <c r="AG257"/>
      <c r="AH257"/>
      <c r="AI257"/>
      <c r="AJ257"/>
      <c r="AK257"/>
      <c r="AL257"/>
      <c r="AM257"/>
      <c r="AN257"/>
      <c r="AO257"/>
      <c r="AP257"/>
      <c r="AQ257"/>
      <c r="AR257"/>
      <c r="AS257"/>
      <c r="AT257"/>
      <c r="AU257"/>
      <c r="AV257"/>
      <c r="AW257"/>
      <c r="AX257"/>
      <c r="AY257"/>
      <c r="AZ257"/>
      <c r="BA257"/>
      <c r="BB257"/>
      <c r="BC257"/>
      <c r="BD257"/>
      <c r="BE257"/>
      <c r="BF257"/>
      <c r="BG257"/>
      <c r="BH257"/>
      <c r="BI257"/>
      <c r="BJ257"/>
      <c r="BK257"/>
      <c r="BL257"/>
      <c r="BM257"/>
      <c r="BN257"/>
      <c r="BO257"/>
      <c r="BP257"/>
      <c r="BQ257"/>
      <c r="BR257"/>
      <c r="BS257"/>
      <c r="BT257"/>
      <c r="BU257"/>
      <c r="BV257"/>
      <c r="BW257"/>
      <c r="BX257"/>
      <c r="BY257"/>
      <c r="BZ257"/>
      <c r="CA257"/>
      <c r="CB257"/>
      <c r="CC257"/>
      <c r="CD257"/>
      <c r="CE257"/>
      <c r="CF257"/>
      <c r="CG257"/>
      <c r="CH257"/>
      <c r="CI257"/>
      <c r="CJ257"/>
      <c r="CK257"/>
      <c r="CL257"/>
      <c r="CM257"/>
      <c r="CN257"/>
      <c r="CO257"/>
      <c r="CP257"/>
      <c r="CQ257"/>
      <c r="CR257"/>
      <c r="CS257"/>
      <c r="CT257"/>
      <c r="CU257"/>
      <c r="CV257"/>
      <c r="CW257"/>
      <c r="CX257"/>
      <c r="CY257"/>
      <c r="CZ257"/>
      <c r="DA257"/>
      <c r="DB257"/>
      <c r="DC257"/>
      <c r="DD257"/>
      <c r="DE257"/>
      <c r="DF257"/>
      <c r="DG257"/>
      <c r="DH257"/>
      <c r="DI257"/>
      <c r="DJ257"/>
      <c r="DK257"/>
      <c r="DL257"/>
      <c r="DM257"/>
      <c r="DN257"/>
      <c r="DO257"/>
      <c r="DP257"/>
      <c r="DQ257"/>
      <c r="DR257"/>
      <c r="DS257"/>
      <c r="DT257"/>
      <c r="DU257"/>
      <c r="DV257"/>
      <c r="DW257"/>
      <c r="DX257"/>
      <c r="DY257"/>
      <c r="DZ257"/>
      <c r="EA257"/>
      <c r="EB257"/>
      <c r="EC257"/>
      <c r="ED257"/>
      <c r="EE257"/>
      <c r="EF257"/>
      <c r="EG257"/>
      <c r="EH257"/>
      <c r="EI257"/>
      <c r="EJ257"/>
      <c r="EK257"/>
      <c r="EL257"/>
      <c r="EM257"/>
      <c r="EN257"/>
      <c r="EO257"/>
      <c r="EP257"/>
      <c r="EQ257"/>
      <c r="ER257"/>
      <c r="ES257"/>
      <c r="ET257"/>
      <c r="EU257"/>
      <c r="EV257"/>
      <c r="EW257"/>
      <c r="EX257"/>
      <c r="EY257"/>
      <c r="EZ257"/>
      <c r="FA257"/>
      <c r="FB257"/>
      <c r="FC257"/>
      <c r="FD257"/>
      <c r="FE257"/>
      <c r="FF257"/>
      <c r="FG257"/>
      <c r="FH257"/>
      <c r="FI257"/>
      <c r="FJ257"/>
      <c r="FK257"/>
      <c r="FL257"/>
      <c r="FM257"/>
      <c r="FN257"/>
      <c r="FO257"/>
      <c r="FP257"/>
      <c r="FQ257"/>
      <c r="FR257"/>
      <c r="FS257"/>
      <c r="FT257"/>
      <c r="FU257"/>
      <c r="FV257"/>
      <c r="FW257"/>
      <c r="FX257"/>
      <c r="FY257"/>
      <c r="FZ257"/>
      <c r="GA257"/>
      <c r="GB257"/>
      <c r="GC257"/>
      <c r="GD257"/>
      <c r="GE257"/>
      <c r="GF257"/>
      <c r="GG257"/>
      <c r="GH257"/>
      <c r="GI257"/>
      <c r="GJ257"/>
      <c r="GK257"/>
      <c r="GL257"/>
      <c r="GM257"/>
      <c r="GN257"/>
      <c r="GO257"/>
      <c r="GP257"/>
      <c r="GQ257"/>
      <c r="GR257"/>
      <c r="GS257"/>
      <c r="GT257"/>
      <c r="GU257"/>
      <c r="GV257"/>
      <c r="GW257"/>
      <c r="GX257"/>
      <c r="GY257"/>
      <c r="GZ257"/>
      <c r="HA257"/>
      <c r="HB257"/>
      <c r="HC257"/>
      <c r="HD257"/>
      <c r="HE257"/>
      <c r="HF257"/>
      <c r="HG257"/>
      <c r="HH257"/>
      <c r="HI257"/>
      <c r="HJ257"/>
      <c r="HK257"/>
      <c r="HL257"/>
      <c r="HM257"/>
      <c r="HN257"/>
      <c r="HO257"/>
      <c r="HP257"/>
      <c r="HQ257"/>
      <c r="HR257"/>
      <c r="HS257"/>
      <c r="HT257"/>
      <c r="HU257"/>
      <c r="HV257"/>
      <c r="HW257"/>
      <c r="HX257"/>
      <c r="HY257"/>
      <c r="HZ257"/>
      <c r="IA257"/>
      <c r="IB257"/>
      <c r="IC257"/>
      <c r="ID257"/>
      <c r="IE257"/>
      <c r="IF257"/>
      <c r="IG257"/>
      <c r="IH257"/>
      <c r="II257"/>
      <c r="IJ257"/>
      <c r="IK257"/>
      <c r="IL257"/>
      <c r="IM257"/>
      <c r="IN257"/>
      <c r="IO257"/>
      <c r="IP257"/>
      <c r="IQ257"/>
      <c r="IR257"/>
      <c r="IS257"/>
      <c r="IT257"/>
      <c r="IU257"/>
      <c r="IV257"/>
    </row>
    <row r="258" spans="1:256" ht="48" customHeight="1" x14ac:dyDescent="0.15">
      <c r="A258" s="12" t="s">
        <v>313</v>
      </c>
      <c r="B258" s="23" t="str">
        <f>VLOOKUP(A258,Questions!$B$3:$C$256,2,FALSE)</f>
        <v>Is there a limit to the number of groups a user can be assigned?</v>
      </c>
      <c r="C258" s="9"/>
      <c r="D258" s="10"/>
      <c r="E258" s="186" t="s">
        <v>2264</v>
      </c>
      <c r="F258" s="189" t="str">
        <f>VLOOKUP(A258,'Analyst Report'!$A$38:$E$287,5,FALSE)</f>
        <v xml:space="preserve"> </v>
      </c>
      <c r="G258"/>
      <c r="H258"/>
      <c r="I258"/>
      <c r="J258"/>
      <c r="K258"/>
      <c r="L258"/>
      <c r="M258"/>
      <c r="N258"/>
      <c r="O258"/>
      <c r="P258"/>
      <c r="Q258"/>
      <c r="R258"/>
      <c r="S258"/>
      <c r="T258"/>
      <c r="U258"/>
      <c r="V258"/>
      <c r="W258"/>
      <c r="X258"/>
      <c r="Y258"/>
      <c r="Z258"/>
      <c r="AA258"/>
      <c r="AB258"/>
      <c r="AC258"/>
      <c r="AD258"/>
      <c r="AE258"/>
      <c r="AF258"/>
      <c r="AG258"/>
      <c r="AH258"/>
      <c r="AI258"/>
      <c r="AJ258"/>
      <c r="AK258"/>
      <c r="AL258"/>
      <c r="AM258"/>
      <c r="AN258"/>
      <c r="AO258"/>
      <c r="AP258"/>
      <c r="AQ258"/>
      <c r="AR258"/>
      <c r="AS258"/>
      <c r="AT258"/>
      <c r="AU258"/>
      <c r="AV258"/>
      <c r="AW258"/>
      <c r="AX258"/>
      <c r="AY258"/>
      <c r="AZ258"/>
      <c r="BA258"/>
      <c r="BB258"/>
      <c r="BC258"/>
      <c r="BD258"/>
      <c r="BE258"/>
      <c r="BF258"/>
      <c r="BG258"/>
      <c r="BH258"/>
      <c r="BI258"/>
      <c r="BJ258"/>
      <c r="BK258"/>
      <c r="BL258"/>
      <c r="BM258"/>
      <c r="BN258"/>
      <c r="BO258"/>
      <c r="BP258"/>
      <c r="BQ258"/>
      <c r="BR258"/>
      <c r="BS258"/>
      <c r="BT258"/>
      <c r="BU258"/>
      <c r="BV258"/>
      <c r="BW258"/>
      <c r="BX258"/>
      <c r="BY258"/>
      <c r="BZ258"/>
      <c r="CA258"/>
      <c r="CB258"/>
      <c r="CC258"/>
      <c r="CD258"/>
      <c r="CE258"/>
      <c r="CF258"/>
      <c r="CG258"/>
      <c r="CH258"/>
      <c r="CI258"/>
      <c r="CJ258"/>
      <c r="CK258"/>
      <c r="CL258"/>
      <c r="CM258"/>
      <c r="CN258"/>
      <c r="CO258"/>
      <c r="CP258"/>
      <c r="CQ258"/>
      <c r="CR258"/>
      <c r="CS258"/>
      <c r="CT258"/>
      <c r="CU258"/>
      <c r="CV258"/>
      <c r="CW258"/>
      <c r="CX258"/>
      <c r="CY258"/>
      <c r="CZ258"/>
      <c r="DA258"/>
      <c r="DB258"/>
      <c r="DC258"/>
      <c r="DD258"/>
      <c r="DE258"/>
      <c r="DF258"/>
      <c r="DG258"/>
      <c r="DH258"/>
      <c r="DI258"/>
      <c r="DJ258"/>
      <c r="DK258"/>
      <c r="DL258"/>
      <c r="DM258"/>
      <c r="DN258"/>
      <c r="DO258"/>
      <c r="DP258"/>
      <c r="DQ258"/>
      <c r="DR258"/>
      <c r="DS258"/>
      <c r="DT258"/>
      <c r="DU258"/>
      <c r="DV258"/>
      <c r="DW258"/>
      <c r="DX258"/>
      <c r="DY258"/>
      <c r="DZ258"/>
      <c r="EA258"/>
      <c r="EB258"/>
      <c r="EC258"/>
      <c r="ED258"/>
      <c r="EE258"/>
      <c r="EF258"/>
      <c r="EG258"/>
      <c r="EH258"/>
      <c r="EI258"/>
      <c r="EJ258"/>
      <c r="EK258"/>
      <c r="EL258"/>
      <c r="EM258"/>
      <c r="EN258"/>
      <c r="EO258"/>
      <c r="EP258"/>
      <c r="EQ258"/>
      <c r="ER258"/>
      <c r="ES258"/>
      <c r="ET258"/>
      <c r="EU258"/>
      <c r="EV258"/>
      <c r="EW258"/>
      <c r="EX258"/>
      <c r="EY258"/>
      <c r="EZ258"/>
      <c r="FA258"/>
      <c r="FB258"/>
      <c r="FC258"/>
      <c r="FD258"/>
      <c r="FE258"/>
      <c r="FF258"/>
      <c r="FG258"/>
      <c r="FH258"/>
      <c r="FI258"/>
      <c r="FJ258"/>
      <c r="FK258"/>
      <c r="FL258"/>
      <c r="FM258"/>
      <c r="FN258"/>
      <c r="FO258"/>
      <c r="FP258"/>
      <c r="FQ258"/>
      <c r="FR258"/>
      <c r="FS258"/>
      <c r="FT258"/>
      <c r="FU258"/>
      <c r="FV258"/>
      <c r="FW258"/>
      <c r="FX258"/>
      <c r="FY258"/>
      <c r="FZ258"/>
      <c r="GA258"/>
      <c r="GB258"/>
      <c r="GC258"/>
      <c r="GD258"/>
      <c r="GE258"/>
      <c r="GF258"/>
      <c r="GG258"/>
      <c r="GH258"/>
      <c r="GI258"/>
      <c r="GJ258"/>
      <c r="GK258"/>
      <c r="GL258"/>
      <c r="GM258"/>
      <c r="GN258"/>
      <c r="GO258"/>
      <c r="GP258"/>
      <c r="GQ258"/>
      <c r="GR258"/>
      <c r="GS258"/>
      <c r="GT258"/>
      <c r="GU258"/>
      <c r="GV258"/>
      <c r="GW258"/>
      <c r="GX258"/>
      <c r="GY258"/>
      <c r="GZ258"/>
      <c r="HA258"/>
      <c r="HB258"/>
      <c r="HC258"/>
      <c r="HD258"/>
      <c r="HE258"/>
      <c r="HF258"/>
      <c r="HG258"/>
      <c r="HH258"/>
      <c r="HI258"/>
      <c r="HJ258"/>
      <c r="HK258"/>
      <c r="HL258"/>
      <c r="HM258"/>
      <c r="HN258"/>
      <c r="HO258"/>
      <c r="HP258"/>
      <c r="HQ258"/>
      <c r="HR258"/>
      <c r="HS258"/>
      <c r="HT258"/>
      <c r="HU258"/>
      <c r="HV258"/>
      <c r="HW258"/>
      <c r="HX258"/>
      <c r="HY258"/>
      <c r="HZ258"/>
      <c r="IA258"/>
      <c r="IB258"/>
      <c r="IC258"/>
      <c r="ID258"/>
      <c r="IE258"/>
      <c r="IF258"/>
      <c r="IG258"/>
      <c r="IH258"/>
      <c r="II258"/>
      <c r="IJ258"/>
      <c r="IK258"/>
      <c r="IL258"/>
      <c r="IM258"/>
      <c r="IN258"/>
      <c r="IO258"/>
      <c r="IP258"/>
      <c r="IQ258"/>
      <c r="IR258"/>
      <c r="IS258"/>
      <c r="IT258"/>
      <c r="IU258"/>
      <c r="IV258"/>
    </row>
    <row r="259" spans="1:256" ht="48" customHeight="1" x14ac:dyDescent="0.15">
      <c r="A259" s="12" t="s">
        <v>314</v>
      </c>
      <c r="B259" s="23" t="str">
        <f>VLOOKUP(A259,Questions!$B$3:$C$256,2,FALSE)</f>
        <v>Do accounts used for vendor supplied remote support abide by the same authentication policies and access logging as the rest of the system?</v>
      </c>
      <c r="C259" s="9"/>
      <c r="D259" s="10"/>
      <c r="E259" s="186" t="s">
        <v>2264</v>
      </c>
      <c r="F259" s="189" t="str">
        <f>VLOOKUP(A259,'Analyst Report'!$A$38:$E$287,5,FALSE)</f>
        <v xml:space="preserve"> </v>
      </c>
      <c r="G259"/>
      <c r="H259"/>
      <c r="I259"/>
      <c r="J259"/>
      <c r="K259"/>
      <c r="L259"/>
      <c r="M259"/>
      <c r="N259"/>
      <c r="O259"/>
      <c r="P259"/>
      <c r="Q259"/>
      <c r="R259"/>
      <c r="S259"/>
      <c r="T259"/>
      <c r="U259"/>
      <c r="V259"/>
      <c r="W259"/>
      <c r="X259"/>
      <c r="Y259"/>
      <c r="Z259"/>
      <c r="AA259"/>
      <c r="AB259"/>
      <c r="AC259"/>
      <c r="AD259"/>
      <c r="AE259"/>
      <c r="AF259"/>
      <c r="AG259"/>
      <c r="AH259"/>
      <c r="AI259"/>
      <c r="AJ259"/>
      <c r="AK259"/>
      <c r="AL259"/>
      <c r="AM259"/>
      <c r="AN259"/>
      <c r="AO259"/>
      <c r="AP259"/>
      <c r="AQ259"/>
      <c r="AR259"/>
      <c r="AS259"/>
      <c r="AT259"/>
      <c r="AU259"/>
      <c r="AV259"/>
      <c r="AW259"/>
      <c r="AX259"/>
      <c r="AY259"/>
      <c r="AZ259"/>
      <c r="BA259"/>
      <c r="BB259"/>
      <c r="BC259"/>
      <c r="BD259"/>
      <c r="BE259"/>
      <c r="BF259"/>
      <c r="BG259"/>
      <c r="BH259"/>
      <c r="BI259"/>
      <c r="BJ259"/>
      <c r="BK259"/>
      <c r="BL259"/>
      <c r="BM259"/>
      <c r="BN259"/>
      <c r="BO259"/>
      <c r="BP259"/>
      <c r="BQ259"/>
      <c r="BR259"/>
      <c r="BS259"/>
      <c r="BT259"/>
      <c r="BU259"/>
      <c r="BV259"/>
      <c r="BW259"/>
      <c r="BX259"/>
      <c r="BY259"/>
      <c r="BZ259"/>
      <c r="CA259"/>
      <c r="CB259"/>
      <c r="CC259"/>
      <c r="CD259"/>
      <c r="CE259"/>
      <c r="CF259"/>
      <c r="CG259"/>
      <c r="CH259"/>
      <c r="CI259"/>
      <c r="CJ259"/>
      <c r="CK259"/>
      <c r="CL259"/>
      <c r="CM259"/>
      <c r="CN259"/>
      <c r="CO259"/>
      <c r="CP259"/>
      <c r="CQ259"/>
      <c r="CR259"/>
      <c r="CS259"/>
      <c r="CT259"/>
      <c r="CU259"/>
      <c r="CV259"/>
      <c r="CW259"/>
      <c r="CX259"/>
      <c r="CY259"/>
      <c r="CZ259"/>
      <c r="DA259"/>
      <c r="DB259"/>
      <c r="DC259"/>
      <c r="DD259"/>
      <c r="DE259"/>
      <c r="DF259"/>
      <c r="DG259"/>
      <c r="DH259"/>
      <c r="DI259"/>
      <c r="DJ259"/>
      <c r="DK259"/>
      <c r="DL259"/>
      <c r="DM259"/>
      <c r="DN259"/>
      <c r="DO259"/>
      <c r="DP259"/>
      <c r="DQ259"/>
      <c r="DR259"/>
      <c r="DS259"/>
      <c r="DT259"/>
      <c r="DU259"/>
      <c r="DV259"/>
      <c r="DW259"/>
      <c r="DX259"/>
      <c r="DY259"/>
      <c r="DZ259"/>
      <c r="EA259"/>
      <c r="EB259"/>
      <c r="EC259"/>
      <c r="ED259"/>
      <c r="EE259"/>
      <c r="EF259"/>
      <c r="EG259"/>
      <c r="EH259"/>
      <c r="EI259"/>
      <c r="EJ259"/>
      <c r="EK259"/>
      <c r="EL259"/>
      <c r="EM259"/>
      <c r="EN259"/>
      <c r="EO259"/>
      <c r="EP259"/>
      <c r="EQ259"/>
      <c r="ER259"/>
      <c r="ES259"/>
      <c r="ET259"/>
      <c r="EU259"/>
      <c r="EV259"/>
      <c r="EW259"/>
      <c r="EX259"/>
      <c r="EY259"/>
      <c r="EZ259"/>
      <c r="FA259"/>
      <c r="FB259"/>
      <c r="FC259"/>
      <c r="FD259"/>
      <c r="FE259"/>
      <c r="FF259"/>
      <c r="FG259"/>
      <c r="FH259"/>
      <c r="FI259"/>
      <c r="FJ259"/>
      <c r="FK259"/>
      <c r="FL259"/>
      <c r="FM259"/>
      <c r="FN259"/>
      <c r="FO259"/>
      <c r="FP259"/>
      <c r="FQ259"/>
      <c r="FR259"/>
      <c r="FS259"/>
      <c r="FT259"/>
      <c r="FU259"/>
      <c r="FV259"/>
      <c r="FW259"/>
      <c r="FX259"/>
      <c r="FY259"/>
      <c r="FZ259"/>
      <c r="GA259"/>
      <c r="GB259"/>
      <c r="GC259"/>
      <c r="GD259"/>
      <c r="GE259"/>
      <c r="GF259"/>
      <c r="GG259"/>
      <c r="GH259"/>
      <c r="GI259"/>
      <c r="GJ259"/>
      <c r="GK259"/>
      <c r="GL259"/>
      <c r="GM259"/>
      <c r="GN259"/>
      <c r="GO259"/>
      <c r="GP259"/>
      <c r="GQ259"/>
      <c r="GR259"/>
      <c r="GS259"/>
      <c r="GT259"/>
      <c r="GU259"/>
      <c r="GV259"/>
      <c r="GW259"/>
      <c r="GX259"/>
      <c r="GY259"/>
      <c r="GZ259"/>
      <c r="HA259"/>
      <c r="HB259"/>
      <c r="HC259"/>
      <c r="HD259"/>
      <c r="HE259"/>
      <c r="HF259"/>
      <c r="HG259"/>
      <c r="HH259"/>
      <c r="HI259"/>
      <c r="HJ259"/>
      <c r="HK259"/>
      <c r="HL259"/>
      <c r="HM259"/>
      <c r="HN259"/>
      <c r="HO259"/>
      <c r="HP259"/>
      <c r="HQ259"/>
      <c r="HR259"/>
      <c r="HS259"/>
      <c r="HT259"/>
      <c r="HU259"/>
      <c r="HV259"/>
      <c r="HW259"/>
      <c r="HX259"/>
      <c r="HY259"/>
      <c r="HZ259"/>
      <c r="IA259"/>
      <c r="IB259"/>
      <c r="IC259"/>
      <c r="ID259"/>
      <c r="IE259"/>
      <c r="IF259"/>
      <c r="IG259"/>
      <c r="IH259"/>
      <c r="II259"/>
      <c r="IJ259"/>
      <c r="IK259"/>
      <c r="IL259"/>
      <c r="IM259"/>
      <c r="IN259"/>
      <c r="IO259"/>
      <c r="IP259"/>
      <c r="IQ259"/>
      <c r="IR259"/>
      <c r="IS259"/>
      <c r="IT259"/>
      <c r="IU259"/>
      <c r="IV259"/>
    </row>
    <row r="260" spans="1:256" ht="47" customHeight="1" x14ac:dyDescent="0.15">
      <c r="A260" s="12" t="s">
        <v>315</v>
      </c>
      <c r="B260" s="23" t="str">
        <f>VLOOKUP(A260,Questions!$B$3:$C$256,2,FALSE)</f>
        <v xml:space="preserve">Does the application log record access including specific user, date/time of access, and originating IP or device? </v>
      </c>
      <c r="C260" s="9"/>
      <c r="D260" s="10"/>
      <c r="E260" s="186" t="s">
        <v>2264</v>
      </c>
      <c r="F260" s="189" t="str">
        <f>VLOOKUP(A260,'Analyst Report'!$A$38:$E$287,5,FALSE)</f>
        <v xml:space="preserve"> </v>
      </c>
      <c r="G260"/>
      <c r="H260"/>
      <c r="I260"/>
      <c r="J260"/>
      <c r="K260"/>
      <c r="L260"/>
      <c r="M260"/>
      <c r="N260"/>
      <c r="O260"/>
      <c r="P260"/>
      <c r="Q260"/>
      <c r="R260"/>
      <c r="S260"/>
      <c r="T260"/>
      <c r="U260"/>
      <c r="V260"/>
      <c r="W260"/>
      <c r="X260"/>
      <c r="Y260"/>
      <c r="Z260"/>
      <c r="AA260"/>
      <c r="AB260"/>
      <c r="AC260"/>
      <c r="AD260"/>
      <c r="AE260"/>
      <c r="AF260"/>
      <c r="AG260"/>
      <c r="AH260"/>
      <c r="AI260"/>
      <c r="AJ260"/>
      <c r="AK260"/>
      <c r="AL260"/>
      <c r="AM260"/>
      <c r="AN260"/>
      <c r="AO260"/>
      <c r="AP260"/>
      <c r="AQ260"/>
      <c r="AR260"/>
      <c r="AS260"/>
      <c r="AT260"/>
      <c r="AU260"/>
      <c r="AV260"/>
      <c r="AW260"/>
      <c r="AX260"/>
      <c r="AY260"/>
      <c r="AZ260"/>
      <c r="BA260"/>
      <c r="BB260"/>
      <c r="BC260"/>
      <c r="BD260"/>
      <c r="BE260"/>
      <c r="BF260"/>
      <c r="BG260"/>
      <c r="BH260"/>
      <c r="BI260"/>
      <c r="BJ260"/>
      <c r="BK260"/>
      <c r="BL260"/>
      <c r="BM260"/>
      <c r="BN260"/>
      <c r="BO260"/>
      <c r="BP260"/>
      <c r="BQ260"/>
      <c r="BR260"/>
      <c r="BS260"/>
      <c r="BT260"/>
      <c r="BU260"/>
      <c r="BV260"/>
      <c r="BW260"/>
      <c r="BX260"/>
      <c r="BY260"/>
      <c r="BZ260"/>
      <c r="CA260"/>
      <c r="CB260"/>
      <c r="CC260"/>
      <c r="CD260"/>
      <c r="CE260"/>
      <c r="CF260"/>
      <c r="CG260"/>
      <c r="CH260"/>
      <c r="CI260"/>
      <c r="CJ260"/>
      <c r="CK260"/>
      <c r="CL260"/>
      <c r="CM260"/>
      <c r="CN260"/>
      <c r="CO260"/>
      <c r="CP260"/>
      <c r="CQ260"/>
      <c r="CR260"/>
      <c r="CS260"/>
      <c r="CT260"/>
      <c r="CU260"/>
      <c r="CV260"/>
      <c r="CW260"/>
      <c r="CX260"/>
      <c r="CY260"/>
      <c r="CZ260"/>
      <c r="DA260"/>
      <c r="DB260"/>
      <c r="DC260"/>
      <c r="DD260"/>
      <c r="DE260"/>
      <c r="DF260"/>
      <c r="DG260"/>
      <c r="DH260"/>
      <c r="DI260"/>
      <c r="DJ260"/>
      <c r="DK260"/>
      <c r="DL260"/>
      <c r="DM260"/>
      <c r="DN260"/>
      <c r="DO260"/>
      <c r="DP260"/>
      <c r="DQ260"/>
      <c r="DR260"/>
      <c r="DS260"/>
      <c r="DT260"/>
      <c r="DU260"/>
      <c r="DV260"/>
      <c r="DW260"/>
      <c r="DX260"/>
      <c r="DY260"/>
      <c r="DZ260"/>
      <c r="EA260"/>
      <c r="EB260"/>
      <c r="EC260"/>
      <c r="ED260"/>
      <c r="EE260"/>
      <c r="EF260"/>
      <c r="EG260"/>
      <c r="EH260"/>
      <c r="EI260"/>
      <c r="EJ260"/>
      <c r="EK260"/>
      <c r="EL260"/>
      <c r="EM260"/>
      <c r="EN260"/>
      <c r="EO260"/>
      <c r="EP260"/>
      <c r="EQ260"/>
      <c r="ER260"/>
      <c r="ES260"/>
      <c r="ET260"/>
      <c r="EU260"/>
      <c r="EV260"/>
      <c r="EW260"/>
      <c r="EX260"/>
      <c r="EY260"/>
      <c r="EZ260"/>
      <c r="FA260"/>
      <c r="FB260"/>
      <c r="FC260"/>
      <c r="FD260"/>
      <c r="FE260"/>
      <c r="FF260"/>
      <c r="FG260"/>
      <c r="FH260"/>
      <c r="FI260"/>
      <c r="FJ260"/>
      <c r="FK260"/>
      <c r="FL260"/>
      <c r="FM260"/>
      <c r="FN260"/>
      <c r="FO260"/>
      <c r="FP260"/>
      <c r="FQ260"/>
      <c r="FR260"/>
      <c r="FS260"/>
      <c r="FT260"/>
      <c r="FU260"/>
      <c r="FV260"/>
      <c r="FW260"/>
      <c r="FX260"/>
      <c r="FY260"/>
      <c r="FZ260"/>
      <c r="GA260"/>
      <c r="GB260"/>
      <c r="GC260"/>
      <c r="GD260"/>
      <c r="GE260"/>
      <c r="GF260"/>
      <c r="GG260"/>
      <c r="GH260"/>
      <c r="GI260"/>
      <c r="GJ260"/>
      <c r="GK260"/>
      <c r="GL260"/>
      <c r="GM260"/>
      <c r="GN260"/>
      <c r="GO260"/>
      <c r="GP260"/>
      <c r="GQ260"/>
      <c r="GR260"/>
      <c r="GS260"/>
      <c r="GT260"/>
      <c r="GU260"/>
      <c r="GV260"/>
      <c r="GW260"/>
      <c r="GX260"/>
      <c r="GY260"/>
      <c r="GZ260"/>
      <c r="HA260"/>
      <c r="HB260"/>
      <c r="HC260"/>
      <c r="HD260"/>
      <c r="HE260"/>
      <c r="HF260"/>
      <c r="HG260"/>
      <c r="HH260"/>
      <c r="HI260"/>
      <c r="HJ260"/>
      <c r="HK260"/>
      <c r="HL260"/>
      <c r="HM260"/>
      <c r="HN260"/>
      <c r="HO260"/>
      <c r="HP260"/>
      <c r="HQ260"/>
      <c r="HR260"/>
      <c r="HS260"/>
      <c r="HT260"/>
      <c r="HU260"/>
      <c r="HV260"/>
      <c r="HW260"/>
      <c r="HX260"/>
      <c r="HY260"/>
      <c r="HZ260"/>
      <c r="IA260"/>
      <c r="IB260"/>
      <c r="IC260"/>
      <c r="ID260"/>
      <c r="IE260"/>
      <c r="IF260"/>
      <c r="IG260"/>
      <c r="IH260"/>
      <c r="II260"/>
      <c r="IJ260"/>
      <c r="IK260"/>
      <c r="IL260"/>
      <c r="IM260"/>
      <c r="IN260"/>
      <c r="IO260"/>
      <c r="IP260"/>
      <c r="IQ260"/>
      <c r="IR260"/>
      <c r="IS260"/>
      <c r="IT260"/>
      <c r="IU260"/>
      <c r="IV260"/>
    </row>
    <row r="261" spans="1:256" ht="47" customHeight="1" x14ac:dyDescent="0.15">
      <c r="A261" s="12" t="s">
        <v>316</v>
      </c>
      <c r="B261" s="23" t="str">
        <f>VLOOKUP(A261,Questions!$B$3:$C$256,2,FALSE)</f>
        <v>Does the application log administrative activity, such user account access changes and password changes, including specific user, date/time of changes, and originating IP or device?</v>
      </c>
      <c r="C261" s="9"/>
      <c r="D261" s="10"/>
      <c r="E261" s="186" t="s">
        <v>2264</v>
      </c>
      <c r="F261" s="189" t="str">
        <f>VLOOKUP(A261,'Analyst Report'!$A$38:$E$287,5,FALSE)</f>
        <v xml:space="preserve"> </v>
      </c>
      <c r="G261"/>
      <c r="H261"/>
      <c r="I261"/>
      <c r="J261"/>
      <c r="K261"/>
      <c r="L261"/>
      <c r="M261"/>
      <c r="N261"/>
      <c r="O261"/>
      <c r="P261"/>
      <c r="Q261"/>
      <c r="R261"/>
      <c r="S261"/>
      <c r="T261"/>
      <c r="U261"/>
      <c r="V261"/>
      <c r="W261"/>
      <c r="X261"/>
      <c r="Y261"/>
      <c r="Z261"/>
      <c r="AA261"/>
      <c r="AB261"/>
      <c r="AC261"/>
      <c r="AD261"/>
      <c r="AE261"/>
      <c r="AF261"/>
      <c r="AG261"/>
      <c r="AH261"/>
      <c r="AI261"/>
      <c r="AJ261"/>
      <c r="AK261"/>
      <c r="AL261"/>
      <c r="AM261"/>
      <c r="AN261"/>
      <c r="AO261"/>
      <c r="AP261"/>
      <c r="AQ261"/>
      <c r="AR261"/>
      <c r="AS261"/>
      <c r="AT261"/>
      <c r="AU261"/>
      <c r="AV261"/>
      <c r="AW261"/>
      <c r="AX261"/>
      <c r="AY261"/>
      <c r="AZ261"/>
      <c r="BA261"/>
      <c r="BB261"/>
      <c r="BC261"/>
      <c r="BD261"/>
      <c r="BE261"/>
      <c r="BF261"/>
      <c r="BG261"/>
      <c r="BH261"/>
      <c r="BI261"/>
      <c r="BJ261"/>
      <c r="BK261"/>
      <c r="BL261"/>
      <c r="BM261"/>
      <c r="BN261"/>
      <c r="BO261"/>
      <c r="BP261"/>
      <c r="BQ261"/>
      <c r="BR261"/>
      <c r="BS261"/>
      <c r="BT261"/>
      <c r="BU261"/>
      <c r="BV261"/>
      <c r="BW261"/>
      <c r="BX261"/>
      <c r="BY261"/>
      <c r="BZ261"/>
      <c r="CA261"/>
      <c r="CB261"/>
      <c r="CC261"/>
      <c r="CD261"/>
      <c r="CE261"/>
      <c r="CF261"/>
      <c r="CG261"/>
      <c r="CH261"/>
      <c r="CI261"/>
      <c r="CJ261"/>
      <c r="CK261"/>
      <c r="CL261"/>
      <c r="CM261"/>
      <c r="CN261"/>
      <c r="CO261"/>
      <c r="CP261"/>
      <c r="CQ261"/>
      <c r="CR261"/>
      <c r="CS261"/>
      <c r="CT261"/>
      <c r="CU261"/>
      <c r="CV261"/>
      <c r="CW261"/>
      <c r="CX261"/>
      <c r="CY261"/>
      <c r="CZ261"/>
      <c r="DA261"/>
      <c r="DB261"/>
      <c r="DC261"/>
      <c r="DD261"/>
      <c r="DE261"/>
      <c r="DF261"/>
      <c r="DG261"/>
      <c r="DH261"/>
      <c r="DI261"/>
      <c r="DJ261"/>
      <c r="DK261"/>
      <c r="DL261"/>
      <c r="DM261"/>
      <c r="DN261"/>
      <c r="DO261"/>
      <c r="DP261"/>
      <c r="DQ261"/>
      <c r="DR261"/>
      <c r="DS261"/>
      <c r="DT261"/>
      <c r="DU261"/>
      <c r="DV261"/>
      <c r="DW261"/>
      <c r="DX261"/>
      <c r="DY261"/>
      <c r="DZ261"/>
      <c r="EA261"/>
      <c r="EB261"/>
      <c r="EC261"/>
      <c r="ED261"/>
      <c r="EE261"/>
      <c r="EF261"/>
      <c r="EG261"/>
      <c r="EH261"/>
      <c r="EI261"/>
      <c r="EJ261"/>
      <c r="EK261"/>
      <c r="EL261"/>
      <c r="EM261"/>
      <c r="EN261"/>
      <c r="EO261"/>
      <c r="EP261"/>
      <c r="EQ261"/>
      <c r="ER261"/>
      <c r="ES261"/>
      <c r="ET261"/>
      <c r="EU261"/>
      <c r="EV261"/>
      <c r="EW261"/>
      <c r="EX261"/>
      <c r="EY261"/>
      <c r="EZ261"/>
      <c r="FA261"/>
      <c r="FB261"/>
      <c r="FC261"/>
      <c r="FD261"/>
      <c r="FE261"/>
      <c r="FF261"/>
      <c r="FG261"/>
      <c r="FH261"/>
      <c r="FI261"/>
      <c r="FJ261"/>
      <c r="FK261"/>
      <c r="FL261"/>
      <c r="FM261"/>
      <c r="FN261"/>
      <c r="FO261"/>
      <c r="FP261"/>
      <c r="FQ261"/>
      <c r="FR261"/>
      <c r="FS261"/>
      <c r="FT261"/>
      <c r="FU261"/>
      <c r="FV261"/>
      <c r="FW261"/>
      <c r="FX261"/>
      <c r="FY261"/>
      <c r="FZ261"/>
      <c r="GA261"/>
      <c r="GB261"/>
      <c r="GC261"/>
      <c r="GD261"/>
      <c r="GE261"/>
      <c r="GF261"/>
      <c r="GG261"/>
      <c r="GH261"/>
      <c r="GI261"/>
      <c r="GJ261"/>
      <c r="GK261"/>
      <c r="GL261"/>
      <c r="GM261"/>
      <c r="GN261"/>
      <c r="GO261"/>
      <c r="GP261"/>
      <c r="GQ261"/>
      <c r="GR261"/>
      <c r="GS261"/>
      <c r="GT261"/>
      <c r="GU261"/>
      <c r="GV261"/>
      <c r="GW261"/>
      <c r="GX261"/>
      <c r="GY261"/>
      <c r="GZ261"/>
      <c r="HA261"/>
      <c r="HB261"/>
      <c r="HC261"/>
      <c r="HD261"/>
      <c r="HE261"/>
      <c r="HF261"/>
      <c r="HG261"/>
      <c r="HH261"/>
      <c r="HI261"/>
      <c r="HJ261"/>
      <c r="HK261"/>
      <c r="HL261"/>
      <c r="HM261"/>
      <c r="HN261"/>
      <c r="HO261"/>
      <c r="HP261"/>
      <c r="HQ261"/>
      <c r="HR261"/>
      <c r="HS261"/>
      <c r="HT261"/>
      <c r="HU261"/>
      <c r="HV261"/>
      <c r="HW261"/>
      <c r="HX261"/>
      <c r="HY261"/>
      <c r="HZ261"/>
      <c r="IA261"/>
      <c r="IB261"/>
      <c r="IC261"/>
      <c r="ID261"/>
      <c r="IE261"/>
      <c r="IF261"/>
      <c r="IG261"/>
      <c r="IH261"/>
      <c r="II261"/>
      <c r="IJ261"/>
      <c r="IK261"/>
      <c r="IL261"/>
      <c r="IM261"/>
      <c r="IN261"/>
      <c r="IO261"/>
      <c r="IP261"/>
      <c r="IQ261"/>
      <c r="IR261"/>
      <c r="IS261"/>
      <c r="IT261"/>
      <c r="IU261"/>
      <c r="IV261"/>
    </row>
    <row r="262" spans="1:256" ht="48" customHeight="1" x14ac:dyDescent="0.15">
      <c r="A262" s="12" t="s">
        <v>317</v>
      </c>
      <c r="B262" s="23" t="str">
        <f>VLOOKUP(A262,Questions!$B$3:$C$256,2,FALSE)</f>
        <v>How long does the application keep access/change logs?</v>
      </c>
      <c r="C262" s="9"/>
      <c r="D262" s="10"/>
      <c r="E262" s="186" t="s">
        <v>2264</v>
      </c>
      <c r="F262" s="189" t="str">
        <f>VLOOKUP(A262,'Analyst Report'!$A$38:$E$287,5,FALSE)</f>
        <v xml:space="preserve"> </v>
      </c>
      <c r="G262"/>
      <c r="H262"/>
      <c r="I262"/>
      <c r="J262"/>
      <c r="K262"/>
      <c r="L262"/>
      <c r="M262"/>
      <c r="N262"/>
      <c r="O262"/>
      <c r="P262"/>
      <c r="Q262"/>
      <c r="R262"/>
      <c r="S262"/>
      <c r="T262"/>
      <c r="U262"/>
      <c r="V262"/>
      <c r="W262"/>
      <c r="X262"/>
      <c r="Y262"/>
      <c r="Z262"/>
      <c r="AA262"/>
      <c r="AB262"/>
      <c r="AC262"/>
      <c r="AD262"/>
      <c r="AE262"/>
      <c r="AF262"/>
      <c r="AG262"/>
      <c r="AH262"/>
      <c r="AI262"/>
      <c r="AJ262"/>
      <c r="AK262"/>
      <c r="AL262"/>
      <c r="AM262"/>
      <c r="AN262"/>
      <c r="AO262"/>
      <c r="AP262"/>
      <c r="AQ262"/>
      <c r="AR262"/>
      <c r="AS262"/>
      <c r="AT262"/>
      <c r="AU262"/>
      <c r="AV262"/>
      <c r="AW262"/>
      <c r="AX262"/>
      <c r="AY262"/>
      <c r="AZ262"/>
      <c r="BA262"/>
      <c r="BB262"/>
      <c r="BC262"/>
      <c r="BD262"/>
      <c r="BE262"/>
      <c r="BF262"/>
      <c r="BG262"/>
      <c r="BH262"/>
      <c r="BI262"/>
      <c r="BJ262"/>
      <c r="BK262"/>
      <c r="BL262"/>
      <c r="BM262"/>
      <c r="BN262"/>
      <c r="BO262"/>
      <c r="BP262"/>
      <c r="BQ262"/>
      <c r="BR262"/>
      <c r="BS262"/>
      <c r="BT262"/>
      <c r="BU262"/>
      <c r="BV262"/>
      <c r="BW262"/>
      <c r="BX262"/>
      <c r="BY262"/>
      <c r="BZ262"/>
      <c r="CA262"/>
      <c r="CB262"/>
      <c r="CC262"/>
      <c r="CD262"/>
      <c r="CE262"/>
      <c r="CF262"/>
      <c r="CG262"/>
      <c r="CH262"/>
      <c r="CI262"/>
      <c r="CJ262"/>
      <c r="CK262"/>
      <c r="CL262"/>
      <c r="CM262"/>
      <c r="CN262"/>
      <c r="CO262"/>
      <c r="CP262"/>
      <c r="CQ262"/>
      <c r="CR262"/>
      <c r="CS262"/>
      <c r="CT262"/>
      <c r="CU262"/>
      <c r="CV262"/>
      <c r="CW262"/>
      <c r="CX262"/>
      <c r="CY262"/>
      <c r="CZ262"/>
      <c r="DA262"/>
      <c r="DB262"/>
      <c r="DC262"/>
      <c r="DD262"/>
      <c r="DE262"/>
      <c r="DF262"/>
      <c r="DG262"/>
      <c r="DH262"/>
      <c r="DI262"/>
      <c r="DJ262"/>
      <c r="DK262"/>
      <c r="DL262"/>
      <c r="DM262"/>
      <c r="DN262"/>
      <c r="DO262"/>
      <c r="DP262"/>
      <c r="DQ262"/>
      <c r="DR262"/>
      <c r="DS262"/>
      <c r="DT262"/>
      <c r="DU262"/>
      <c r="DV262"/>
      <c r="DW262"/>
      <c r="DX262"/>
      <c r="DY262"/>
      <c r="DZ262"/>
      <c r="EA262"/>
      <c r="EB262"/>
      <c r="EC262"/>
      <c r="ED262"/>
      <c r="EE262"/>
      <c r="EF262"/>
      <c r="EG262"/>
      <c r="EH262"/>
      <c r="EI262"/>
      <c r="EJ262"/>
      <c r="EK262"/>
      <c r="EL262"/>
      <c r="EM262"/>
      <c r="EN262"/>
      <c r="EO262"/>
      <c r="EP262"/>
      <c r="EQ262"/>
      <c r="ER262"/>
      <c r="ES262"/>
      <c r="ET262"/>
      <c r="EU262"/>
      <c r="EV262"/>
      <c r="EW262"/>
      <c r="EX262"/>
      <c r="EY262"/>
      <c r="EZ262"/>
      <c r="FA262"/>
      <c r="FB262"/>
      <c r="FC262"/>
      <c r="FD262"/>
      <c r="FE262"/>
      <c r="FF262"/>
      <c r="FG262"/>
      <c r="FH262"/>
      <c r="FI262"/>
      <c r="FJ262"/>
      <c r="FK262"/>
      <c r="FL262"/>
      <c r="FM262"/>
      <c r="FN262"/>
      <c r="FO262"/>
      <c r="FP262"/>
      <c r="FQ262"/>
      <c r="FR262"/>
      <c r="FS262"/>
      <c r="FT262"/>
      <c r="FU262"/>
      <c r="FV262"/>
      <c r="FW262"/>
      <c r="FX262"/>
      <c r="FY262"/>
      <c r="FZ262"/>
      <c r="GA262"/>
      <c r="GB262"/>
      <c r="GC262"/>
      <c r="GD262"/>
      <c r="GE262"/>
      <c r="GF262"/>
      <c r="GG262"/>
      <c r="GH262"/>
      <c r="GI262"/>
      <c r="GJ262"/>
      <c r="GK262"/>
      <c r="GL262"/>
      <c r="GM262"/>
      <c r="GN262"/>
      <c r="GO262"/>
      <c r="GP262"/>
      <c r="GQ262"/>
      <c r="GR262"/>
      <c r="GS262"/>
      <c r="GT262"/>
      <c r="GU262"/>
      <c r="GV262"/>
      <c r="GW262"/>
      <c r="GX262"/>
      <c r="GY262"/>
      <c r="GZ262"/>
      <c r="HA262"/>
      <c r="HB262"/>
      <c r="HC262"/>
      <c r="HD262"/>
      <c r="HE262"/>
      <c r="HF262"/>
      <c r="HG262"/>
      <c r="HH262"/>
      <c r="HI262"/>
      <c r="HJ262"/>
      <c r="HK262"/>
      <c r="HL262"/>
      <c r="HM262"/>
      <c r="HN262"/>
      <c r="HO262"/>
      <c r="HP262"/>
      <c r="HQ262"/>
      <c r="HR262"/>
      <c r="HS262"/>
      <c r="HT262"/>
      <c r="HU262"/>
      <c r="HV262"/>
      <c r="HW262"/>
      <c r="HX262"/>
      <c r="HY262"/>
      <c r="HZ262"/>
      <c r="IA262"/>
      <c r="IB262"/>
      <c r="IC262"/>
      <c r="ID262"/>
      <c r="IE262"/>
      <c r="IF262"/>
      <c r="IG262"/>
      <c r="IH262"/>
      <c r="II262"/>
      <c r="IJ262"/>
      <c r="IK262"/>
      <c r="IL262"/>
      <c r="IM262"/>
      <c r="IN262"/>
      <c r="IO262"/>
      <c r="IP262"/>
      <c r="IQ262"/>
      <c r="IR262"/>
      <c r="IS262"/>
      <c r="IT262"/>
      <c r="IU262"/>
      <c r="IV262"/>
    </row>
    <row r="263" spans="1:256" ht="65" customHeight="1" x14ac:dyDescent="0.15">
      <c r="A263" s="12" t="s">
        <v>318</v>
      </c>
      <c r="B263" s="23" t="str">
        <f>VLOOKUP(A263,Questions!$B$3:$C$256,2,FALSE)</f>
        <v xml:space="preserve">Can the application logs be archived? </v>
      </c>
      <c r="C263" s="9"/>
      <c r="D263" s="10"/>
      <c r="E263" s="186" t="s">
        <v>2264</v>
      </c>
      <c r="F263" s="189" t="str">
        <f>VLOOKUP(A263,'Analyst Report'!$A$38:$E$287,5,FALSE)</f>
        <v xml:space="preserve"> </v>
      </c>
      <c r="G263"/>
      <c r="H263"/>
      <c r="I263"/>
      <c r="J263"/>
      <c r="K263"/>
      <c r="L263"/>
      <c r="M263"/>
      <c r="N263"/>
      <c r="O263"/>
      <c r="P263"/>
      <c r="Q263"/>
      <c r="R263"/>
      <c r="S263"/>
      <c r="T263"/>
      <c r="U263"/>
      <c r="V263"/>
      <c r="W263"/>
      <c r="X263"/>
      <c r="Y263"/>
      <c r="Z263"/>
      <c r="AA263"/>
      <c r="AB263"/>
      <c r="AC263"/>
      <c r="AD263"/>
      <c r="AE263"/>
      <c r="AF263"/>
      <c r="AG263"/>
      <c r="AH263"/>
      <c r="AI263"/>
      <c r="AJ263"/>
      <c r="AK263"/>
      <c r="AL263"/>
      <c r="AM263"/>
      <c r="AN263"/>
      <c r="AO263"/>
      <c r="AP263"/>
      <c r="AQ263"/>
      <c r="AR263"/>
      <c r="AS263"/>
      <c r="AT263"/>
      <c r="AU263"/>
      <c r="AV263"/>
      <c r="AW263"/>
      <c r="AX263"/>
      <c r="AY263"/>
      <c r="AZ263"/>
      <c r="BA263"/>
      <c r="BB263"/>
      <c r="BC263"/>
      <c r="BD263"/>
      <c r="BE263"/>
      <c r="BF263"/>
      <c r="BG263"/>
      <c r="BH263"/>
      <c r="BI263"/>
      <c r="BJ263"/>
      <c r="BK263"/>
      <c r="BL263"/>
      <c r="BM263"/>
      <c r="BN263"/>
      <c r="BO263"/>
      <c r="BP263"/>
      <c r="BQ263"/>
      <c r="BR263"/>
      <c r="BS263"/>
      <c r="BT263"/>
      <c r="BU263"/>
      <c r="BV263"/>
      <c r="BW263"/>
      <c r="BX263"/>
      <c r="BY263"/>
      <c r="BZ263"/>
      <c r="CA263"/>
      <c r="CB263"/>
      <c r="CC263"/>
      <c r="CD263"/>
      <c r="CE263"/>
      <c r="CF263"/>
      <c r="CG263"/>
      <c r="CH263"/>
      <c r="CI263"/>
      <c r="CJ263"/>
      <c r="CK263"/>
      <c r="CL263"/>
      <c r="CM263"/>
      <c r="CN263"/>
      <c r="CO263"/>
      <c r="CP263"/>
      <c r="CQ263"/>
      <c r="CR263"/>
      <c r="CS263"/>
      <c r="CT263"/>
      <c r="CU263"/>
      <c r="CV263"/>
      <c r="CW263"/>
      <c r="CX263"/>
      <c r="CY263"/>
      <c r="CZ263"/>
      <c r="DA263"/>
      <c r="DB263"/>
      <c r="DC263"/>
      <c r="DD263"/>
      <c r="DE263"/>
      <c r="DF263"/>
      <c r="DG263"/>
      <c r="DH263"/>
      <c r="DI263"/>
      <c r="DJ263"/>
      <c r="DK263"/>
      <c r="DL263"/>
      <c r="DM263"/>
      <c r="DN263"/>
      <c r="DO263"/>
      <c r="DP263"/>
      <c r="DQ263"/>
      <c r="DR263"/>
      <c r="DS263"/>
      <c r="DT263"/>
      <c r="DU263"/>
      <c r="DV263"/>
      <c r="DW263"/>
      <c r="DX263"/>
      <c r="DY263"/>
      <c r="DZ263"/>
      <c r="EA263"/>
      <c r="EB263"/>
      <c r="EC263"/>
      <c r="ED263"/>
      <c r="EE263"/>
      <c r="EF263"/>
      <c r="EG263"/>
      <c r="EH263"/>
      <c r="EI263"/>
      <c r="EJ263"/>
      <c r="EK263"/>
      <c r="EL263"/>
      <c r="EM263"/>
      <c r="EN263"/>
      <c r="EO263"/>
      <c r="EP263"/>
      <c r="EQ263"/>
      <c r="ER263"/>
      <c r="ES263"/>
      <c r="ET263"/>
      <c r="EU263"/>
      <c r="EV263"/>
      <c r="EW263"/>
      <c r="EX263"/>
      <c r="EY263"/>
      <c r="EZ263"/>
      <c r="FA263"/>
      <c r="FB263"/>
      <c r="FC263"/>
      <c r="FD263"/>
      <c r="FE263"/>
      <c r="FF263"/>
      <c r="FG263"/>
      <c r="FH263"/>
      <c r="FI263"/>
      <c r="FJ263"/>
      <c r="FK263"/>
      <c r="FL263"/>
      <c r="FM263"/>
      <c r="FN263"/>
      <c r="FO263"/>
      <c r="FP263"/>
      <c r="FQ263"/>
      <c r="FR263"/>
      <c r="FS263"/>
      <c r="FT263"/>
      <c r="FU263"/>
      <c r="FV263"/>
      <c r="FW263"/>
      <c r="FX263"/>
      <c r="FY263"/>
      <c r="FZ263"/>
      <c r="GA263"/>
      <c r="GB263"/>
      <c r="GC263"/>
      <c r="GD263"/>
      <c r="GE263"/>
      <c r="GF263"/>
      <c r="GG263"/>
      <c r="GH263"/>
      <c r="GI263"/>
      <c r="GJ263"/>
      <c r="GK263"/>
      <c r="GL263"/>
      <c r="GM263"/>
      <c r="GN263"/>
      <c r="GO263"/>
      <c r="GP263"/>
      <c r="GQ263"/>
      <c r="GR263"/>
      <c r="GS263"/>
      <c r="GT263"/>
      <c r="GU263"/>
      <c r="GV263"/>
      <c r="GW263"/>
      <c r="GX263"/>
      <c r="GY263"/>
      <c r="GZ263"/>
      <c r="HA263"/>
      <c r="HB263"/>
      <c r="HC263"/>
      <c r="HD263"/>
      <c r="HE263"/>
      <c r="HF263"/>
      <c r="HG263"/>
      <c r="HH263"/>
      <c r="HI263"/>
      <c r="HJ263"/>
      <c r="HK263"/>
      <c r="HL263"/>
      <c r="HM263"/>
      <c r="HN263"/>
      <c r="HO263"/>
      <c r="HP263"/>
      <c r="HQ263"/>
      <c r="HR263"/>
      <c r="HS263"/>
      <c r="HT263"/>
      <c r="HU263"/>
      <c r="HV263"/>
      <c r="HW263"/>
      <c r="HX263"/>
      <c r="HY263"/>
      <c r="HZ263"/>
      <c r="IA263"/>
      <c r="IB263"/>
      <c r="IC263"/>
      <c r="ID263"/>
      <c r="IE263"/>
      <c r="IF263"/>
      <c r="IG263"/>
      <c r="IH263"/>
      <c r="II263"/>
      <c r="IJ263"/>
      <c r="IK263"/>
      <c r="IL263"/>
      <c r="IM263"/>
      <c r="IN263"/>
      <c r="IO263"/>
      <c r="IP263"/>
      <c r="IQ263"/>
      <c r="IR263"/>
      <c r="IS263"/>
      <c r="IT263"/>
      <c r="IU263"/>
      <c r="IV263"/>
    </row>
    <row r="264" spans="1:256" ht="48" customHeight="1" x14ac:dyDescent="0.15">
      <c r="A264" s="12" t="s">
        <v>319</v>
      </c>
      <c r="B264" s="23" t="str">
        <f>VLOOKUP(A264,Questions!$B$3:$C$256,2,FALSE)</f>
        <v xml:space="preserve">Can the application logs be saved externally? </v>
      </c>
      <c r="C264" s="290"/>
      <c r="D264" s="290"/>
      <c r="E264" s="186" t="s">
        <v>2264</v>
      </c>
      <c r="F264" s="189" t="str">
        <f>VLOOKUP(A264,'Analyst Report'!$A$38:$E$287,5,FALSE)</f>
        <v xml:space="preserve"> </v>
      </c>
      <c r="G264"/>
      <c r="H264"/>
      <c r="I264"/>
      <c r="J264"/>
      <c r="K264"/>
      <c r="L264"/>
      <c r="M264"/>
      <c r="N264"/>
      <c r="O264"/>
      <c r="P264"/>
      <c r="Q264"/>
      <c r="R264"/>
      <c r="S264"/>
      <c r="T264"/>
      <c r="U264"/>
      <c r="V264"/>
      <c r="W264"/>
      <c r="X264"/>
      <c r="Y264"/>
      <c r="Z264"/>
      <c r="AA264"/>
      <c r="AB264"/>
      <c r="AC264"/>
      <c r="AD264"/>
      <c r="AE264"/>
      <c r="AF264"/>
      <c r="AG264"/>
      <c r="AH264"/>
      <c r="AI264"/>
      <c r="AJ264"/>
      <c r="AK264"/>
      <c r="AL264"/>
      <c r="AM264"/>
      <c r="AN264"/>
      <c r="AO264"/>
      <c r="AP264"/>
      <c r="AQ264"/>
      <c r="AR264"/>
      <c r="AS264"/>
      <c r="AT264"/>
      <c r="AU264"/>
      <c r="AV264"/>
      <c r="AW264"/>
      <c r="AX264"/>
      <c r="AY264"/>
      <c r="AZ264"/>
      <c r="BA264"/>
      <c r="BB264"/>
      <c r="BC264"/>
      <c r="BD264"/>
      <c r="BE264"/>
      <c r="BF264"/>
      <c r="BG264"/>
      <c r="BH264"/>
      <c r="BI264"/>
      <c r="BJ264"/>
      <c r="BK264"/>
      <c r="BL264"/>
      <c r="BM264"/>
      <c r="BN264"/>
      <c r="BO264"/>
      <c r="BP264"/>
      <c r="BQ264"/>
      <c r="BR264"/>
      <c r="BS264"/>
      <c r="BT264"/>
      <c r="BU264"/>
      <c r="BV264"/>
      <c r="BW264"/>
      <c r="BX264"/>
      <c r="BY264"/>
      <c r="BZ264"/>
      <c r="CA264"/>
      <c r="CB264"/>
      <c r="CC264"/>
      <c r="CD264"/>
      <c r="CE264"/>
      <c r="CF264"/>
      <c r="CG264"/>
      <c r="CH264"/>
      <c r="CI264"/>
      <c r="CJ264"/>
      <c r="CK264"/>
      <c r="CL264"/>
      <c r="CM264"/>
      <c r="CN264"/>
      <c r="CO264"/>
      <c r="CP264"/>
      <c r="CQ264"/>
      <c r="CR264"/>
      <c r="CS264"/>
      <c r="CT264"/>
      <c r="CU264"/>
      <c r="CV264"/>
      <c r="CW264"/>
      <c r="CX264"/>
      <c r="CY264"/>
      <c r="CZ264"/>
      <c r="DA264"/>
      <c r="DB264"/>
      <c r="DC264"/>
      <c r="DD264"/>
      <c r="DE264"/>
      <c r="DF264"/>
      <c r="DG264"/>
      <c r="DH264"/>
      <c r="DI264"/>
      <c r="DJ264"/>
      <c r="DK264"/>
      <c r="DL264"/>
      <c r="DM264"/>
      <c r="DN264"/>
      <c r="DO264"/>
      <c r="DP264"/>
      <c r="DQ264"/>
      <c r="DR264"/>
      <c r="DS264"/>
      <c r="DT264"/>
      <c r="DU264"/>
      <c r="DV264"/>
      <c r="DW264"/>
      <c r="DX264"/>
      <c r="DY264"/>
      <c r="DZ264"/>
      <c r="EA264"/>
      <c r="EB264"/>
      <c r="EC264"/>
      <c r="ED264"/>
      <c r="EE264"/>
      <c r="EF264"/>
      <c r="EG264"/>
      <c r="EH264"/>
      <c r="EI264"/>
      <c r="EJ264"/>
      <c r="EK264"/>
      <c r="EL264"/>
      <c r="EM264"/>
      <c r="EN264"/>
      <c r="EO264"/>
      <c r="EP264"/>
      <c r="EQ264"/>
      <c r="ER264"/>
      <c r="ES264"/>
      <c r="ET264"/>
      <c r="EU264"/>
      <c r="EV264"/>
      <c r="EW264"/>
      <c r="EX264"/>
      <c r="EY264"/>
      <c r="EZ264"/>
      <c r="FA264"/>
      <c r="FB264"/>
      <c r="FC264"/>
      <c r="FD264"/>
      <c r="FE264"/>
      <c r="FF264"/>
      <c r="FG264"/>
      <c r="FH264"/>
      <c r="FI264"/>
      <c r="FJ264"/>
      <c r="FK264"/>
      <c r="FL264"/>
      <c r="FM264"/>
      <c r="FN264"/>
      <c r="FO264"/>
      <c r="FP264"/>
      <c r="FQ264"/>
      <c r="FR264"/>
      <c r="FS264"/>
      <c r="FT264"/>
      <c r="FU264"/>
      <c r="FV264"/>
      <c r="FW264"/>
      <c r="FX264"/>
      <c r="FY264"/>
      <c r="FZ264"/>
      <c r="GA264"/>
      <c r="GB264"/>
      <c r="GC264"/>
      <c r="GD264"/>
      <c r="GE264"/>
      <c r="GF264"/>
      <c r="GG264"/>
      <c r="GH264"/>
      <c r="GI264"/>
      <c r="GJ264"/>
      <c r="GK264"/>
      <c r="GL264"/>
      <c r="GM264"/>
      <c r="GN264"/>
      <c r="GO264"/>
      <c r="GP264"/>
      <c r="GQ264"/>
      <c r="GR264"/>
      <c r="GS264"/>
      <c r="GT264"/>
      <c r="GU264"/>
      <c r="GV264"/>
      <c r="GW264"/>
      <c r="GX264"/>
      <c r="GY264"/>
      <c r="GZ264"/>
      <c r="HA264"/>
      <c r="HB264"/>
      <c r="HC264"/>
      <c r="HD264"/>
      <c r="HE264"/>
      <c r="HF264"/>
      <c r="HG264"/>
      <c r="HH264"/>
      <c r="HI264"/>
      <c r="HJ264"/>
      <c r="HK264"/>
      <c r="HL264"/>
      <c r="HM264"/>
      <c r="HN264"/>
      <c r="HO264"/>
      <c r="HP264"/>
      <c r="HQ264"/>
      <c r="HR264"/>
      <c r="HS264"/>
      <c r="HT264"/>
      <c r="HU264"/>
      <c r="HV264"/>
      <c r="HW264"/>
      <c r="HX264"/>
      <c r="HY264"/>
      <c r="HZ264"/>
      <c r="IA264"/>
      <c r="IB264"/>
      <c r="IC264"/>
      <c r="ID264"/>
      <c r="IE264"/>
      <c r="IF264"/>
      <c r="IG264"/>
      <c r="IH264"/>
      <c r="II264"/>
      <c r="IJ264"/>
      <c r="IK264"/>
      <c r="IL264"/>
      <c r="IM264"/>
      <c r="IN264"/>
      <c r="IO264"/>
      <c r="IP264"/>
      <c r="IQ264"/>
      <c r="IR264"/>
      <c r="IS264"/>
      <c r="IT264"/>
      <c r="IU264"/>
      <c r="IV264"/>
    </row>
    <row r="265" spans="1:256" ht="48" customHeight="1" x14ac:dyDescent="0.15">
      <c r="A265" s="12" t="s">
        <v>320</v>
      </c>
      <c r="B265" s="23" t="str">
        <f>VLOOKUP(A265,Questions!$B$3:$C$256,2,FALSE)</f>
        <v>Does your data backup and retention policies and practices meet HIPAA requirements?</v>
      </c>
      <c r="C265" s="9"/>
      <c r="D265" s="10"/>
      <c r="E265" s="186" t="s">
        <v>2264</v>
      </c>
      <c r="F265" s="189" t="str">
        <f>VLOOKUP(A265,'Analyst Report'!$A$38:$E$287,5,FALSE)</f>
        <v xml:space="preserve"> </v>
      </c>
      <c r="G265"/>
      <c r="H265"/>
      <c r="I265"/>
      <c r="J265"/>
      <c r="K265"/>
      <c r="L265"/>
      <c r="M265"/>
      <c r="N265"/>
      <c r="O265"/>
      <c r="P265"/>
      <c r="Q265"/>
      <c r="R265"/>
      <c r="S265"/>
      <c r="T265"/>
      <c r="U265"/>
      <c r="V265"/>
      <c r="W265"/>
      <c r="X265"/>
      <c r="Y265"/>
      <c r="Z265"/>
      <c r="AA265"/>
      <c r="AB265"/>
      <c r="AC265"/>
      <c r="AD265"/>
      <c r="AE265"/>
      <c r="AF265"/>
      <c r="AG265"/>
      <c r="AH265"/>
      <c r="AI265"/>
      <c r="AJ265"/>
      <c r="AK265"/>
      <c r="AL265"/>
      <c r="AM265"/>
      <c r="AN265"/>
      <c r="AO265"/>
      <c r="AP265"/>
      <c r="AQ265"/>
      <c r="AR265"/>
      <c r="AS265"/>
      <c r="AT265"/>
      <c r="AU265"/>
      <c r="AV265"/>
      <c r="AW265"/>
      <c r="AX265"/>
      <c r="AY265"/>
      <c r="AZ265"/>
      <c r="BA265"/>
      <c r="BB265"/>
      <c r="BC265"/>
      <c r="BD265"/>
      <c r="BE265"/>
      <c r="BF265"/>
      <c r="BG265"/>
      <c r="BH265"/>
      <c r="BI265"/>
      <c r="BJ265"/>
      <c r="BK265"/>
      <c r="BL265"/>
      <c r="BM265"/>
      <c r="BN265"/>
      <c r="BO265"/>
      <c r="BP265"/>
      <c r="BQ265"/>
      <c r="BR265"/>
      <c r="BS265"/>
      <c r="BT265"/>
      <c r="BU265"/>
      <c r="BV265"/>
      <c r="BW265"/>
      <c r="BX265"/>
      <c r="BY265"/>
      <c r="BZ265"/>
      <c r="CA265"/>
      <c r="CB265"/>
      <c r="CC265"/>
      <c r="CD265"/>
      <c r="CE265"/>
      <c r="CF265"/>
      <c r="CG265"/>
      <c r="CH265"/>
      <c r="CI265"/>
      <c r="CJ265"/>
      <c r="CK265"/>
      <c r="CL265"/>
      <c r="CM265"/>
      <c r="CN265"/>
      <c r="CO265"/>
      <c r="CP265"/>
      <c r="CQ265"/>
      <c r="CR265"/>
      <c r="CS265"/>
      <c r="CT265"/>
      <c r="CU265"/>
      <c r="CV265"/>
      <c r="CW265"/>
      <c r="CX265"/>
      <c r="CY265"/>
      <c r="CZ265"/>
      <c r="DA265"/>
      <c r="DB265"/>
      <c r="DC265"/>
      <c r="DD265"/>
      <c r="DE265"/>
      <c r="DF265"/>
      <c r="DG265"/>
      <c r="DH265"/>
      <c r="DI265"/>
      <c r="DJ265"/>
      <c r="DK265"/>
      <c r="DL265"/>
      <c r="DM265"/>
      <c r="DN265"/>
      <c r="DO265"/>
      <c r="DP265"/>
      <c r="DQ265"/>
      <c r="DR265"/>
      <c r="DS265"/>
      <c r="DT265"/>
      <c r="DU265"/>
      <c r="DV265"/>
      <c r="DW265"/>
      <c r="DX265"/>
      <c r="DY265"/>
      <c r="DZ265"/>
      <c r="EA265"/>
      <c r="EB265"/>
      <c r="EC265"/>
      <c r="ED265"/>
      <c r="EE265"/>
      <c r="EF265"/>
      <c r="EG265"/>
      <c r="EH265"/>
      <c r="EI265"/>
      <c r="EJ265"/>
      <c r="EK265"/>
      <c r="EL265"/>
      <c r="EM265"/>
      <c r="EN265"/>
      <c r="EO265"/>
      <c r="EP265"/>
      <c r="EQ265"/>
      <c r="ER265"/>
      <c r="ES265"/>
      <c r="ET265"/>
      <c r="EU265"/>
      <c r="EV265"/>
      <c r="EW265"/>
      <c r="EX265"/>
      <c r="EY265"/>
      <c r="EZ265"/>
      <c r="FA265"/>
      <c r="FB265"/>
      <c r="FC265"/>
      <c r="FD265"/>
      <c r="FE265"/>
      <c r="FF265"/>
      <c r="FG265"/>
      <c r="FH265"/>
      <c r="FI265"/>
      <c r="FJ265"/>
      <c r="FK265"/>
      <c r="FL265"/>
      <c r="FM265"/>
      <c r="FN265"/>
      <c r="FO265"/>
      <c r="FP265"/>
      <c r="FQ265"/>
      <c r="FR265"/>
      <c r="FS265"/>
      <c r="FT265"/>
      <c r="FU265"/>
      <c r="FV265"/>
      <c r="FW265"/>
      <c r="FX265"/>
      <c r="FY265"/>
      <c r="FZ265"/>
      <c r="GA265"/>
      <c r="GB265"/>
      <c r="GC265"/>
      <c r="GD265"/>
      <c r="GE265"/>
      <c r="GF265"/>
      <c r="GG265"/>
      <c r="GH265"/>
      <c r="GI265"/>
      <c r="GJ265"/>
      <c r="GK265"/>
      <c r="GL265"/>
      <c r="GM265"/>
      <c r="GN265"/>
      <c r="GO265"/>
      <c r="GP265"/>
      <c r="GQ265"/>
      <c r="GR265"/>
      <c r="GS265"/>
      <c r="GT265"/>
      <c r="GU265"/>
      <c r="GV265"/>
      <c r="GW265"/>
      <c r="GX265"/>
      <c r="GY265"/>
      <c r="GZ265"/>
      <c r="HA265"/>
      <c r="HB265"/>
      <c r="HC265"/>
      <c r="HD265"/>
      <c r="HE265"/>
      <c r="HF265"/>
      <c r="HG265"/>
      <c r="HH265"/>
      <c r="HI265"/>
      <c r="HJ265"/>
      <c r="HK265"/>
      <c r="HL265"/>
      <c r="HM265"/>
      <c r="HN265"/>
      <c r="HO265"/>
      <c r="HP265"/>
      <c r="HQ265"/>
      <c r="HR265"/>
      <c r="HS265"/>
      <c r="HT265"/>
      <c r="HU265"/>
      <c r="HV265"/>
      <c r="HW265"/>
      <c r="HX265"/>
      <c r="HY265"/>
      <c r="HZ265"/>
      <c r="IA265"/>
      <c r="IB265"/>
      <c r="IC265"/>
      <c r="ID265"/>
      <c r="IE265"/>
      <c r="IF265"/>
      <c r="IG265"/>
      <c r="IH265"/>
      <c r="II265"/>
      <c r="IJ265"/>
      <c r="IK265"/>
      <c r="IL265"/>
      <c r="IM265"/>
      <c r="IN265"/>
      <c r="IO265"/>
      <c r="IP265"/>
      <c r="IQ265"/>
      <c r="IR265"/>
      <c r="IS265"/>
      <c r="IT265"/>
      <c r="IU265"/>
      <c r="IV265"/>
    </row>
    <row r="266" spans="1:256" ht="48" customHeight="1" x14ac:dyDescent="0.15">
      <c r="A266" s="12" t="s">
        <v>321</v>
      </c>
      <c r="B266" s="23" t="str">
        <f>VLOOKUP(A266,Questions!$B$3:$C$256,2,FALSE)</f>
        <v>Do you have a disaster recovery plan and emergency mode operation plan?</v>
      </c>
      <c r="C266" s="9"/>
      <c r="D266" s="10"/>
      <c r="E266" s="186" t="s">
        <v>2264</v>
      </c>
      <c r="F266" s="189" t="str">
        <f>VLOOKUP(A266,'Analyst Report'!$A$38:$E$287,5,FALSE)</f>
        <v xml:space="preserve"> </v>
      </c>
      <c r="G266"/>
      <c r="H266"/>
      <c r="I266"/>
      <c r="J266"/>
      <c r="K266"/>
      <c r="L266"/>
      <c r="M266"/>
      <c r="N266"/>
      <c r="O266"/>
      <c r="P266"/>
      <c r="Q266"/>
      <c r="R266"/>
      <c r="S266"/>
      <c r="T266"/>
      <c r="U266"/>
      <c r="V266"/>
      <c r="W266"/>
      <c r="X266"/>
      <c r="Y266"/>
      <c r="Z266"/>
      <c r="AA266"/>
      <c r="AB266"/>
      <c r="AC266"/>
      <c r="AD266"/>
      <c r="AE266"/>
      <c r="AF266"/>
      <c r="AG266"/>
      <c r="AH266"/>
      <c r="AI266"/>
      <c r="AJ266"/>
      <c r="AK266"/>
      <c r="AL266"/>
      <c r="AM266"/>
      <c r="AN266"/>
      <c r="AO266"/>
      <c r="AP266"/>
      <c r="AQ266"/>
      <c r="AR266"/>
      <c r="AS266"/>
      <c r="AT266"/>
      <c r="AU266"/>
      <c r="AV266"/>
      <c r="AW266"/>
      <c r="AX266"/>
      <c r="AY266"/>
      <c r="AZ266"/>
      <c r="BA266"/>
      <c r="BB266"/>
      <c r="BC266"/>
      <c r="BD266"/>
      <c r="BE266"/>
      <c r="BF266"/>
      <c r="BG266"/>
      <c r="BH266"/>
      <c r="BI266"/>
      <c r="BJ266"/>
      <c r="BK266"/>
      <c r="BL266"/>
      <c r="BM266"/>
      <c r="BN266"/>
      <c r="BO266"/>
      <c r="BP266"/>
      <c r="BQ266"/>
      <c r="BR266"/>
      <c r="BS266"/>
      <c r="BT266"/>
      <c r="BU266"/>
      <c r="BV266"/>
      <c r="BW266"/>
      <c r="BX266"/>
      <c r="BY266"/>
      <c r="BZ266"/>
      <c r="CA266"/>
      <c r="CB266"/>
      <c r="CC266"/>
      <c r="CD266"/>
      <c r="CE266"/>
      <c r="CF266"/>
      <c r="CG266"/>
      <c r="CH266"/>
      <c r="CI266"/>
      <c r="CJ266"/>
      <c r="CK266"/>
      <c r="CL266"/>
      <c r="CM266"/>
      <c r="CN266"/>
      <c r="CO266"/>
      <c r="CP266"/>
      <c r="CQ266"/>
      <c r="CR266"/>
      <c r="CS266"/>
      <c r="CT266"/>
      <c r="CU266"/>
      <c r="CV266"/>
      <c r="CW266"/>
      <c r="CX266"/>
      <c r="CY266"/>
      <c r="CZ266"/>
      <c r="DA266"/>
      <c r="DB266"/>
      <c r="DC266"/>
      <c r="DD266"/>
      <c r="DE266"/>
      <c r="DF266"/>
      <c r="DG266"/>
      <c r="DH266"/>
      <c r="DI266"/>
      <c r="DJ266"/>
      <c r="DK266"/>
      <c r="DL266"/>
      <c r="DM266"/>
      <c r="DN266"/>
      <c r="DO266"/>
      <c r="DP266"/>
      <c r="DQ266"/>
      <c r="DR266"/>
      <c r="DS266"/>
      <c r="DT266"/>
      <c r="DU266"/>
      <c r="DV266"/>
      <c r="DW266"/>
      <c r="DX266"/>
      <c r="DY266"/>
      <c r="DZ266"/>
      <c r="EA266"/>
      <c r="EB266"/>
      <c r="EC266"/>
      <c r="ED266"/>
      <c r="EE266"/>
      <c r="EF266"/>
      <c r="EG266"/>
      <c r="EH266"/>
      <c r="EI266"/>
      <c r="EJ266"/>
      <c r="EK266"/>
      <c r="EL266"/>
      <c r="EM266"/>
      <c r="EN266"/>
      <c r="EO266"/>
      <c r="EP266"/>
      <c r="EQ266"/>
      <c r="ER266"/>
      <c r="ES266"/>
      <c r="ET266"/>
      <c r="EU266"/>
      <c r="EV266"/>
      <c r="EW266"/>
      <c r="EX266"/>
      <c r="EY266"/>
      <c r="EZ266"/>
      <c r="FA266"/>
      <c r="FB266"/>
      <c r="FC266"/>
      <c r="FD266"/>
      <c r="FE266"/>
      <c r="FF266"/>
      <c r="FG266"/>
      <c r="FH266"/>
      <c r="FI266"/>
      <c r="FJ266"/>
      <c r="FK266"/>
      <c r="FL266"/>
      <c r="FM266"/>
      <c r="FN266"/>
      <c r="FO266"/>
      <c r="FP266"/>
      <c r="FQ266"/>
      <c r="FR266"/>
      <c r="FS266"/>
      <c r="FT266"/>
      <c r="FU266"/>
      <c r="FV266"/>
      <c r="FW266"/>
      <c r="FX266"/>
      <c r="FY266"/>
      <c r="FZ266"/>
      <c r="GA266"/>
      <c r="GB266"/>
      <c r="GC266"/>
      <c r="GD266"/>
      <c r="GE266"/>
      <c r="GF266"/>
      <c r="GG266"/>
      <c r="GH266"/>
      <c r="GI266"/>
      <c r="GJ266"/>
      <c r="GK266"/>
      <c r="GL266"/>
      <c r="GM266"/>
      <c r="GN266"/>
      <c r="GO266"/>
      <c r="GP266"/>
      <c r="GQ266"/>
      <c r="GR266"/>
      <c r="GS266"/>
      <c r="GT266"/>
      <c r="GU266"/>
      <c r="GV266"/>
      <c r="GW266"/>
      <c r="GX266"/>
      <c r="GY266"/>
      <c r="GZ266"/>
      <c r="HA266"/>
      <c r="HB266"/>
      <c r="HC266"/>
      <c r="HD266"/>
      <c r="HE266"/>
      <c r="HF266"/>
      <c r="HG266"/>
      <c r="HH266"/>
      <c r="HI266"/>
      <c r="HJ266"/>
      <c r="HK266"/>
      <c r="HL266"/>
      <c r="HM266"/>
      <c r="HN266"/>
      <c r="HO266"/>
      <c r="HP266"/>
      <c r="HQ266"/>
      <c r="HR266"/>
      <c r="HS266"/>
      <c r="HT266"/>
      <c r="HU266"/>
      <c r="HV266"/>
      <c r="HW266"/>
      <c r="HX266"/>
      <c r="HY266"/>
      <c r="HZ266"/>
      <c r="IA266"/>
      <c r="IB266"/>
      <c r="IC266"/>
      <c r="ID266"/>
      <c r="IE266"/>
      <c r="IF266"/>
      <c r="IG266"/>
      <c r="IH266"/>
      <c r="II266"/>
      <c r="IJ266"/>
      <c r="IK266"/>
      <c r="IL266"/>
      <c r="IM266"/>
      <c r="IN266"/>
      <c r="IO266"/>
      <c r="IP266"/>
      <c r="IQ266"/>
      <c r="IR266"/>
      <c r="IS266"/>
      <c r="IT266"/>
      <c r="IU266"/>
      <c r="IV266"/>
    </row>
    <row r="267" spans="1:256" ht="48" customHeight="1" x14ac:dyDescent="0.15">
      <c r="A267" s="12" t="s">
        <v>322</v>
      </c>
      <c r="B267" s="23" t="str">
        <f>VLOOKUP(A267,Questions!$B$3:$C$256,2,FALSE)</f>
        <v>Have the policies/plans mentioned above been tested?</v>
      </c>
      <c r="C267" s="9"/>
      <c r="D267" s="10"/>
      <c r="E267" s="186" t="s">
        <v>2264</v>
      </c>
      <c r="F267" s="189" t="str">
        <f>VLOOKUP(A267,'Analyst Report'!$A$38:$E$287,5,FALSE)</f>
        <v xml:space="preserve"> </v>
      </c>
      <c r="G267"/>
      <c r="H267"/>
      <c r="I267"/>
      <c r="J267"/>
      <c r="K267"/>
      <c r="L267"/>
      <c r="M267"/>
      <c r="N267"/>
      <c r="O267"/>
      <c r="P267"/>
      <c r="Q267"/>
      <c r="R267"/>
      <c r="S267"/>
      <c r="T267"/>
      <c r="U267"/>
      <c r="V267"/>
      <c r="W267"/>
      <c r="X267"/>
      <c r="Y267"/>
      <c r="Z267"/>
      <c r="AA267"/>
      <c r="AB267"/>
      <c r="AC267"/>
      <c r="AD267"/>
      <c r="AE267"/>
      <c r="AF267"/>
      <c r="AG267"/>
      <c r="AH267"/>
      <c r="AI267"/>
      <c r="AJ267"/>
      <c r="AK267"/>
      <c r="AL267"/>
      <c r="AM267"/>
      <c r="AN267"/>
      <c r="AO267"/>
      <c r="AP267"/>
      <c r="AQ267"/>
      <c r="AR267"/>
      <c r="AS267"/>
      <c r="AT267"/>
      <c r="AU267"/>
      <c r="AV267"/>
      <c r="AW267"/>
      <c r="AX267"/>
      <c r="AY267"/>
      <c r="AZ267"/>
      <c r="BA267"/>
      <c r="BB267"/>
      <c r="BC267"/>
      <c r="BD267"/>
      <c r="BE267"/>
      <c r="BF267"/>
      <c r="BG267"/>
      <c r="BH267"/>
      <c r="BI267"/>
      <c r="BJ267"/>
      <c r="BK267"/>
      <c r="BL267"/>
      <c r="BM267"/>
      <c r="BN267"/>
      <c r="BO267"/>
      <c r="BP267"/>
      <c r="BQ267"/>
      <c r="BR267"/>
      <c r="BS267"/>
      <c r="BT267"/>
      <c r="BU267"/>
      <c r="BV267"/>
      <c r="BW267"/>
      <c r="BX267"/>
      <c r="BY267"/>
      <c r="BZ267"/>
      <c r="CA267"/>
      <c r="CB267"/>
      <c r="CC267"/>
      <c r="CD267"/>
      <c r="CE267"/>
      <c r="CF267"/>
      <c r="CG267"/>
      <c r="CH267"/>
      <c r="CI267"/>
      <c r="CJ267"/>
      <c r="CK267"/>
      <c r="CL267"/>
      <c r="CM267"/>
      <c r="CN267"/>
      <c r="CO267"/>
      <c r="CP267"/>
      <c r="CQ267"/>
      <c r="CR267"/>
      <c r="CS267"/>
      <c r="CT267"/>
      <c r="CU267"/>
      <c r="CV267"/>
      <c r="CW267"/>
      <c r="CX267"/>
      <c r="CY267"/>
      <c r="CZ267"/>
      <c r="DA267"/>
      <c r="DB267"/>
      <c r="DC267"/>
      <c r="DD267"/>
      <c r="DE267"/>
      <c r="DF267"/>
      <c r="DG267"/>
      <c r="DH267"/>
      <c r="DI267"/>
      <c r="DJ267"/>
      <c r="DK267"/>
      <c r="DL267"/>
      <c r="DM267"/>
      <c r="DN267"/>
      <c r="DO267"/>
      <c r="DP267"/>
      <c r="DQ267"/>
      <c r="DR267"/>
      <c r="DS267"/>
      <c r="DT267"/>
      <c r="DU267"/>
      <c r="DV267"/>
      <c r="DW267"/>
      <c r="DX267"/>
      <c r="DY267"/>
      <c r="DZ267"/>
      <c r="EA267"/>
      <c r="EB267"/>
      <c r="EC267"/>
      <c r="ED267"/>
      <c r="EE267"/>
      <c r="EF267"/>
      <c r="EG267"/>
      <c r="EH267"/>
      <c r="EI267"/>
      <c r="EJ267"/>
      <c r="EK267"/>
      <c r="EL267"/>
      <c r="EM267"/>
      <c r="EN267"/>
      <c r="EO267"/>
      <c r="EP267"/>
      <c r="EQ267"/>
      <c r="ER267"/>
      <c r="ES267"/>
      <c r="ET267"/>
      <c r="EU267"/>
      <c r="EV267"/>
      <c r="EW267"/>
      <c r="EX267"/>
      <c r="EY267"/>
      <c r="EZ267"/>
      <c r="FA267"/>
      <c r="FB267"/>
      <c r="FC267"/>
      <c r="FD267"/>
      <c r="FE267"/>
      <c r="FF267"/>
      <c r="FG267"/>
      <c r="FH267"/>
      <c r="FI267"/>
      <c r="FJ267"/>
      <c r="FK267"/>
      <c r="FL267"/>
      <c r="FM267"/>
      <c r="FN267"/>
      <c r="FO267"/>
      <c r="FP267"/>
      <c r="FQ267"/>
      <c r="FR267"/>
      <c r="FS267"/>
      <c r="FT267"/>
      <c r="FU267"/>
      <c r="FV267"/>
      <c r="FW267"/>
      <c r="FX267"/>
      <c r="FY267"/>
      <c r="FZ267"/>
      <c r="GA267"/>
      <c r="GB267"/>
      <c r="GC267"/>
      <c r="GD267"/>
      <c r="GE267"/>
      <c r="GF267"/>
      <c r="GG267"/>
      <c r="GH267"/>
      <c r="GI267"/>
      <c r="GJ267"/>
      <c r="GK267"/>
      <c r="GL267"/>
      <c r="GM267"/>
      <c r="GN267"/>
      <c r="GO267"/>
      <c r="GP267"/>
      <c r="GQ267"/>
      <c r="GR267"/>
      <c r="GS267"/>
      <c r="GT267"/>
      <c r="GU267"/>
      <c r="GV267"/>
      <c r="GW267"/>
      <c r="GX267"/>
      <c r="GY267"/>
      <c r="GZ267"/>
      <c r="HA267"/>
      <c r="HB267"/>
      <c r="HC267"/>
      <c r="HD267"/>
      <c r="HE267"/>
      <c r="HF267"/>
      <c r="HG267"/>
      <c r="HH267"/>
      <c r="HI267"/>
      <c r="HJ267"/>
      <c r="HK267"/>
      <c r="HL267"/>
      <c r="HM267"/>
      <c r="HN267"/>
      <c r="HO267"/>
      <c r="HP267"/>
      <c r="HQ267"/>
      <c r="HR267"/>
      <c r="HS267"/>
      <c r="HT267"/>
      <c r="HU267"/>
      <c r="HV267"/>
      <c r="HW267"/>
      <c r="HX267"/>
      <c r="HY267"/>
      <c r="HZ267"/>
      <c r="IA267"/>
      <c r="IB267"/>
      <c r="IC267"/>
      <c r="ID267"/>
      <c r="IE267"/>
      <c r="IF267"/>
      <c r="IG267"/>
      <c r="IH267"/>
      <c r="II267"/>
      <c r="IJ267"/>
      <c r="IK267"/>
      <c r="IL267"/>
      <c r="IM267"/>
      <c r="IN267"/>
      <c r="IO267"/>
      <c r="IP267"/>
      <c r="IQ267"/>
      <c r="IR267"/>
      <c r="IS267"/>
      <c r="IT267"/>
      <c r="IU267"/>
      <c r="IV267"/>
    </row>
    <row r="268" spans="1:256" ht="48" customHeight="1" x14ac:dyDescent="0.15">
      <c r="A268" s="12" t="s">
        <v>323</v>
      </c>
      <c r="B268" s="23" t="str">
        <f>VLOOKUP(A268,Questions!$B$3:$C$256,2,FALSE)</f>
        <v>Can you provide a HIPAA compliance attestation document?</v>
      </c>
      <c r="C268" s="9"/>
      <c r="D268" s="10"/>
      <c r="E268" s="186" t="s">
        <v>2264</v>
      </c>
      <c r="F268" s="189" t="str">
        <f>VLOOKUP(A268,'Analyst Report'!$A$38:$E$287,5,FALSE)</f>
        <v xml:space="preserve"> </v>
      </c>
      <c r="G268"/>
      <c r="H268"/>
      <c r="I268"/>
      <c r="J268"/>
      <c r="K268"/>
      <c r="L268"/>
      <c r="M268"/>
      <c r="N268"/>
      <c r="O268"/>
      <c r="P268"/>
      <c r="Q268"/>
      <c r="R268"/>
      <c r="S268"/>
      <c r="T268"/>
      <c r="U268"/>
      <c r="V268"/>
      <c r="W268"/>
      <c r="X268"/>
      <c r="Y268"/>
      <c r="Z268"/>
      <c r="AA268"/>
      <c r="AB268"/>
      <c r="AC268"/>
      <c r="AD268"/>
      <c r="AE268"/>
      <c r="AF268"/>
      <c r="AG268"/>
      <c r="AH268"/>
      <c r="AI268"/>
      <c r="AJ268"/>
      <c r="AK268"/>
      <c r="AL268"/>
      <c r="AM268"/>
      <c r="AN268"/>
      <c r="AO268"/>
      <c r="AP268"/>
      <c r="AQ268"/>
      <c r="AR268"/>
      <c r="AS268"/>
      <c r="AT268"/>
      <c r="AU268"/>
      <c r="AV268"/>
      <c r="AW268"/>
      <c r="AX268"/>
      <c r="AY268"/>
      <c r="AZ268"/>
      <c r="BA268"/>
      <c r="BB268"/>
      <c r="BC268"/>
      <c r="BD268"/>
      <c r="BE268"/>
      <c r="BF268"/>
      <c r="BG268"/>
      <c r="BH268"/>
      <c r="BI268"/>
      <c r="BJ268"/>
      <c r="BK268"/>
      <c r="BL268"/>
      <c r="BM268"/>
      <c r="BN268"/>
      <c r="BO268"/>
      <c r="BP268"/>
      <c r="BQ268"/>
      <c r="BR268"/>
      <c r="BS268"/>
      <c r="BT268"/>
      <c r="BU268"/>
      <c r="BV268"/>
      <c r="BW268"/>
      <c r="BX268"/>
      <c r="BY268"/>
      <c r="BZ268"/>
      <c r="CA268"/>
      <c r="CB268"/>
      <c r="CC268"/>
      <c r="CD268"/>
      <c r="CE268"/>
      <c r="CF268"/>
      <c r="CG268"/>
      <c r="CH268"/>
      <c r="CI268"/>
      <c r="CJ268"/>
      <c r="CK268"/>
      <c r="CL268"/>
      <c r="CM268"/>
      <c r="CN268"/>
      <c r="CO268"/>
      <c r="CP268"/>
      <c r="CQ268"/>
      <c r="CR268"/>
      <c r="CS268"/>
      <c r="CT268"/>
      <c r="CU268"/>
      <c r="CV268"/>
      <c r="CW268"/>
      <c r="CX268"/>
      <c r="CY268"/>
      <c r="CZ268"/>
      <c r="DA268"/>
      <c r="DB268"/>
      <c r="DC268"/>
      <c r="DD268"/>
      <c r="DE268"/>
      <c r="DF268"/>
      <c r="DG268"/>
      <c r="DH268"/>
      <c r="DI268"/>
      <c r="DJ268"/>
      <c r="DK268"/>
      <c r="DL268"/>
      <c r="DM268"/>
      <c r="DN268"/>
      <c r="DO268"/>
      <c r="DP268"/>
      <c r="DQ268"/>
      <c r="DR268"/>
      <c r="DS268"/>
      <c r="DT268"/>
      <c r="DU268"/>
      <c r="DV268"/>
      <c r="DW268"/>
      <c r="DX268"/>
      <c r="DY268"/>
      <c r="DZ268"/>
      <c r="EA268"/>
      <c r="EB268"/>
      <c r="EC268"/>
      <c r="ED268"/>
      <c r="EE268"/>
      <c r="EF268"/>
      <c r="EG268"/>
      <c r="EH268"/>
      <c r="EI268"/>
      <c r="EJ268"/>
      <c r="EK268"/>
      <c r="EL268"/>
      <c r="EM268"/>
      <c r="EN268"/>
      <c r="EO268"/>
      <c r="EP268"/>
      <c r="EQ268"/>
      <c r="ER268"/>
      <c r="ES268"/>
      <c r="ET268"/>
      <c r="EU268"/>
      <c r="EV268"/>
      <c r="EW268"/>
      <c r="EX268"/>
      <c r="EY268"/>
      <c r="EZ268"/>
      <c r="FA268"/>
      <c r="FB268"/>
      <c r="FC268"/>
      <c r="FD268"/>
      <c r="FE268"/>
      <c r="FF268"/>
      <c r="FG268"/>
      <c r="FH268"/>
      <c r="FI268"/>
      <c r="FJ268"/>
      <c r="FK268"/>
      <c r="FL268"/>
      <c r="FM268"/>
      <c r="FN268"/>
      <c r="FO268"/>
      <c r="FP268"/>
      <c r="FQ268"/>
      <c r="FR268"/>
      <c r="FS268"/>
      <c r="FT268"/>
      <c r="FU268"/>
      <c r="FV268"/>
      <c r="FW268"/>
      <c r="FX268"/>
      <c r="FY268"/>
      <c r="FZ268"/>
      <c r="GA268"/>
      <c r="GB268"/>
      <c r="GC268"/>
      <c r="GD268"/>
      <c r="GE268"/>
      <c r="GF268"/>
      <c r="GG268"/>
      <c r="GH268"/>
      <c r="GI268"/>
      <c r="GJ268"/>
      <c r="GK268"/>
      <c r="GL268"/>
      <c r="GM268"/>
      <c r="GN268"/>
      <c r="GO268"/>
      <c r="GP268"/>
      <c r="GQ268"/>
      <c r="GR268"/>
      <c r="GS268"/>
      <c r="GT268"/>
      <c r="GU268"/>
      <c r="GV268"/>
      <c r="GW268"/>
      <c r="GX268"/>
      <c r="GY268"/>
      <c r="GZ268"/>
      <c r="HA268"/>
      <c r="HB268"/>
      <c r="HC268"/>
      <c r="HD268"/>
      <c r="HE268"/>
      <c r="HF268"/>
      <c r="HG268"/>
      <c r="HH268"/>
      <c r="HI268"/>
      <c r="HJ268"/>
      <c r="HK268"/>
      <c r="HL268"/>
      <c r="HM268"/>
      <c r="HN268"/>
      <c r="HO268"/>
      <c r="HP268"/>
      <c r="HQ268"/>
      <c r="HR268"/>
      <c r="HS268"/>
      <c r="HT268"/>
      <c r="HU268"/>
      <c r="HV268"/>
      <c r="HW268"/>
      <c r="HX268"/>
      <c r="HY268"/>
      <c r="HZ268"/>
      <c r="IA268"/>
      <c r="IB268"/>
      <c r="IC268"/>
      <c r="ID268"/>
      <c r="IE268"/>
      <c r="IF268"/>
      <c r="IG268"/>
      <c r="IH268"/>
      <c r="II268"/>
      <c r="IJ268"/>
      <c r="IK268"/>
      <c r="IL268"/>
      <c r="IM268"/>
      <c r="IN268"/>
      <c r="IO268"/>
      <c r="IP268"/>
      <c r="IQ268"/>
      <c r="IR268"/>
      <c r="IS268"/>
      <c r="IT268"/>
      <c r="IU268"/>
      <c r="IV268"/>
    </row>
    <row r="269" spans="1:256" ht="48" customHeight="1" x14ac:dyDescent="0.15">
      <c r="A269" s="12" t="s">
        <v>324</v>
      </c>
      <c r="B269" s="23" t="str">
        <f>VLOOKUP(A269,Questions!$B$3:$C$256,2,FALSE)</f>
        <v>Are you willing to enter into a Business Associate Agreement (BAA)?</v>
      </c>
      <c r="C269" s="9"/>
      <c r="D269" s="10"/>
      <c r="E269" s="186" t="s">
        <v>2264</v>
      </c>
      <c r="F269" s="189" t="str">
        <f>VLOOKUP(A269,'Analyst Report'!$A$38:$E$287,5,FALSE)</f>
        <v xml:space="preserve"> </v>
      </c>
      <c r="G269"/>
      <c r="H269"/>
      <c r="I269"/>
      <c r="J269"/>
      <c r="K269"/>
      <c r="L269"/>
      <c r="M269"/>
      <c r="N269"/>
      <c r="O269"/>
      <c r="P269"/>
      <c r="Q269"/>
      <c r="R269"/>
      <c r="S269"/>
      <c r="T269"/>
      <c r="U269"/>
      <c r="V269"/>
      <c r="W269"/>
      <c r="X269"/>
      <c r="Y269"/>
      <c r="Z269"/>
      <c r="AA269"/>
      <c r="AB269"/>
      <c r="AC269"/>
      <c r="AD269"/>
      <c r="AE269"/>
      <c r="AF269"/>
      <c r="AG269"/>
      <c r="AH269"/>
      <c r="AI269"/>
      <c r="AJ269"/>
      <c r="AK269"/>
      <c r="AL269"/>
      <c r="AM269"/>
      <c r="AN269"/>
      <c r="AO269"/>
      <c r="AP269"/>
      <c r="AQ269"/>
      <c r="AR269"/>
      <c r="AS269"/>
      <c r="AT269"/>
      <c r="AU269"/>
      <c r="AV269"/>
      <c r="AW269"/>
      <c r="AX269"/>
      <c r="AY269"/>
      <c r="AZ269"/>
      <c r="BA269"/>
      <c r="BB269"/>
      <c r="BC269"/>
      <c r="BD269"/>
      <c r="BE269"/>
      <c r="BF269"/>
      <c r="BG269"/>
      <c r="BH269"/>
      <c r="BI269"/>
      <c r="BJ269"/>
      <c r="BK269"/>
      <c r="BL269"/>
      <c r="BM269"/>
      <c r="BN269"/>
      <c r="BO269"/>
      <c r="BP269"/>
      <c r="BQ269"/>
      <c r="BR269"/>
      <c r="BS269"/>
      <c r="BT269"/>
      <c r="BU269"/>
      <c r="BV269"/>
      <c r="BW269"/>
      <c r="BX269"/>
      <c r="BY269"/>
      <c r="BZ269"/>
      <c r="CA269"/>
      <c r="CB269"/>
      <c r="CC269"/>
      <c r="CD269"/>
      <c r="CE269"/>
      <c r="CF269"/>
      <c r="CG269"/>
      <c r="CH269"/>
      <c r="CI269"/>
      <c r="CJ269"/>
      <c r="CK269"/>
      <c r="CL269"/>
      <c r="CM269"/>
      <c r="CN269"/>
      <c r="CO269"/>
      <c r="CP269"/>
      <c r="CQ269"/>
      <c r="CR269"/>
      <c r="CS269"/>
      <c r="CT269"/>
      <c r="CU269"/>
      <c r="CV269"/>
      <c r="CW269"/>
      <c r="CX269"/>
      <c r="CY269"/>
      <c r="CZ269"/>
      <c r="DA269"/>
      <c r="DB269"/>
      <c r="DC269"/>
      <c r="DD269"/>
      <c r="DE269"/>
      <c r="DF269"/>
      <c r="DG269"/>
      <c r="DH269"/>
      <c r="DI269"/>
      <c r="DJ269"/>
      <c r="DK269"/>
      <c r="DL269"/>
      <c r="DM269"/>
      <c r="DN269"/>
      <c r="DO269"/>
      <c r="DP269"/>
      <c r="DQ269"/>
      <c r="DR269"/>
      <c r="DS269"/>
      <c r="DT269"/>
      <c r="DU269"/>
      <c r="DV269"/>
      <c r="DW269"/>
      <c r="DX269"/>
      <c r="DY269"/>
      <c r="DZ269"/>
      <c r="EA269"/>
      <c r="EB269"/>
      <c r="EC269"/>
      <c r="ED269"/>
      <c r="EE269"/>
      <c r="EF269"/>
      <c r="EG269"/>
      <c r="EH269"/>
      <c r="EI269"/>
      <c r="EJ269"/>
      <c r="EK269"/>
      <c r="EL269"/>
      <c r="EM269"/>
      <c r="EN269"/>
      <c r="EO269"/>
      <c r="EP269"/>
      <c r="EQ269"/>
      <c r="ER269"/>
      <c r="ES269"/>
      <c r="ET269"/>
      <c r="EU269"/>
      <c r="EV269"/>
      <c r="EW269"/>
      <c r="EX269"/>
      <c r="EY269"/>
      <c r="EZ269"/>
      <c r="FA269"/>
      <c r="FB269"/>
      <c r="FC269"/>
      <c r="FD269"/>
      <c r="FE269"/>
      <c r="FF269"/>
      <c r="FG269"/>
      <c r="FH269"/>
      <c r="FI269"/>
      <c r="FJ269"/>
      <c r="FK269"/>
      <c r="FL269"/>
      <c r="FM269"/>
      <c r="FN269"/>
      <c r="FO269"/>
      <c r="FP269"/>
      <c r="FQ269"/>
      <c r="FR269"/>
      <c r="FS269"/>
      <c r="FT269"/>
      <c r="FU269"/>
      <c r="FV269"/>
      <c r="FW269"/>
      <c r="FX269"/>
      <c r="FY269"/>
      <c r="FZ269"/>
      <c r="GA269"/>
      <c r="GB269"/>
      <c r="GC269"/>
      <c r="GD269"/>
      <c r="GE269"/>
      <c r="GF269"/>
      <c r="GG269"/>
      <c r="GH269"/>
      <c r="GI269"/>
      <c r="GJ269"/>
      <c r="GK269"/>
      <c r="GL269"/>
      <c r="GM269"/>
      <c r="GN269"/>
      <c r="GO269"/>
      <c r="GP269"/>
      <c r="GQ269"/>
      <c r="GR269"/>
      <c r="GS269"/>
      <c r="GT269"/>
      <c r="GU269"/>
      <c r="GV269"/>
      <c r="GW269"/>
      <c r="GX269"/>
      <c r="GY269"/>
      <c r="GZ269"/>
      <c r="HA269"/>
      <c r="HB269"/>
      <c r="HC269"/>
      <c r="HD269"/>
      <c r="HE269"/>
      <c r="HF269"/>
      <c r="HG269"/>
      <c r="HH269"/>
      <c r="HI269"/>
      <c r="HJ269"/>
      <c r="HK269"/>
      <c r="HL269"/>
      <c r="HM269"/>
      <c r="HN269"/>
      <c r="HO269"/>
      <c r="HP269"/>
      <c r="HQ269"/>
      <c r="HR269"/>
      <c r="HS269"/>
      <c r="HT269"/>
      <c r="HU269"/>
      <c r="HV269"/>
      <c r="HW269"/>
      <c r="HX269"/>
      <c r="HY269"/>
      <c r="HZ269"/>
      <c r="IA269"/>
      <c r="IB269"/>
      <c r="IC269"/>
      <c r="ID269"/>
      <c r="IE269"/>
      <c r="IF269"/>
      <c r="IG269"/>
      <c r="IH269"/>
      <c r="II269"/>
      <c r="IJ269"/>
      <c r="IK269"/>
      <c r="IL269"/>
      <c r="IM269"/>
      <c r="IN269"/>
      <c r="IO269"/>
      <c r="IP269"/>
      <c r="IQ269"/>
      <c r="IR269"/>
      <c r="IS269"/>
      <c r="IT269"/>
      <c r="IU269"/>
      <c r="IV269"/>
    </row>
    <row r="270" spans="1:256" ht="48" customHeight="1" x14ac:dyDescent="0.15">
      <c r="A270" s="12" t="s">
        <v>325</v>
      </c>
      <c r="B270" s="23" t="str">
        <f>VLOOKUP(A270,Questions!$B$3:$C$256,2,FALSE)</f>
        <v>Have you entered into a BAA with all subcontractors who may have access to protected health information (PHI)?</v>
      </c>
      <c r="C270" s="9"/>
      <c r="D270" s="10"/>
      <c r="E270" s="186" t="s">
        <v>2264</v>
      </c>
      <c r="F270" s="189" t="str">
        <f>VLOOKUP(A270,'Analyst Report'!$A$38:$E$287,5,FALSE)</f>
        <v xml:space="preserve"> </v>
      </c>
      <c r="G270"/>
      <c r="H270"/>
      <c r="I270"/>
      <c r="J270"/>
      <c r="K270"/>
      <c r="L270"/>
      <c r="M270"/>
      <c r="N270"/>
      <c r="O270"/>
      <c r="P270"/>
      <c r="Q270"/>
      <c r="R270"/>
      <c r="S270"/>
      <c r="T270"/>
      <c r="U270"/>
      <c r="V270"/>
      <c r="W270"/>
      <c r="X270"/>
      <c r="Y270"/>
      <c r="Z270"/>
      <c r="AA270"/>
      <c r="AB270"/>
      <c r="AC270"/>
      <c r="AD270"/>
      <c r="AE270"/>
      <c r="AF270"/>
      <c r="AG270"/>
      <c r="AH270"/>
      <c r="AI270"/>
      <c r="AJ270"/>
      <c r="AK270"/>
      <c r="AL270"/>
      <c r="AM270"/>
      <c r="AN270"/>
      <c r="AO270"/>
      <c r="AP270"/>
      <c r="AQ270"/>
      <c r="AR270"/>
      <c r="AS270"/>
      <c r="AT270"/>
      <c r="AU270"/>
      <c r="AV270"/>
      <c r="AW270"/>
      <c r="AX270"/>
      <c r="AY270"/>
      <c r="AZ270"/>
      <c r="BA270"/>
      <c r="BB270"/>
      <c r="BC270"/>
      <c r="BD270"/>
      <c r="BE270"/>
      <c r="BF270"/>
      <c r="BG270"/>
      <c r="BH270"/>
      <c r="BI270"/>
      <c r="BJ270"/>
      <c r="BK270"/>
      <c r="BL270"/>
      <c r="BM270"/>
      <c r="BN270"/>
      <c r="BO270"/>
      <c r="BP270"/>
      <c r="BQ270"/>
      <c r="BR270"/>
      <c r="BS270"/>
      <c r="BT270"/>
      <c r="BU270"/>
      <c r="BV270"/>
      <c r="BW270"/>
      <c r="BX270"/>
      <c r="BY270"/>
      <c r="BZ270"/>
      <c r="CA270"/>
      <c r="CB270"/>
      <c r="CC270"/>
      <c r="CD270"/>
      <c r="CE270"/>
      <c r="CF270"/>
      <c r="CG270"/>
      <c r="CH270"/>
      <c r="CI270"/>
      <c r="CJ270"/>
      <c r="CK270"/>
      <c r="CL270"/>
      <c r="CM270"/>
      <c r="CN270"/>
      <c r="CO270"/>
      <c r="CP270"/>
      <c r="CQ270"/>
      <c r="CR270"/>
      <c r="CS270"/>
      <c r="CT270"/>
      <c r="CU270"/>
      <c r="CV270"/>
      <c r="CW270"/>
      <c r="CX270"/>
      <c r="CY270"/>
      <c r="CZ270"/>
      <c r="DA270"/>
      <c r="DB270"/>
      <c r="DC270"/>
      <c r="DD270"/>
      <c r="DE270"/>
      <c r="DF270"/>
      <c r="DG270"/>
      <c r="DH270"/>
      <c r="DI270"/>
      <c r="DJ270"/>
      <c r="DK270"/>
      <c r="DL270"/>
      <c r="DM270"/>
      <c r="DN270"/>
      <c r="DO270"/>
      <c r="DP270"/>
      <c r="DQ270"/>
      <c r="DR270"/>
      <c r="DS270"/>
      <c r="DT270"/>
      <c r="DU270"/>
      <c r="DV270"/>
      <c r="DW270"/>
      <c r="DX270"/>
      <c r="DY270"/>
      <c r="DZ270"/>
      <c r="EA270"/>
      <c r="EB270"/>
      <c r="EC270"/>
      <c r="ED270"/>
      <c r="EE270"/>
      <c r="EF270"/>
      <c r="EG270"/>
      <c r="EH270"/>
      <c r="EI270"/>
      <c r="EJ270"/>
      <c r="EK270"/>
      <c r="EL270"/>
      <c r="EM270"/>
      <c r="EN270"/>
      <c r="EO270"/>
      <c r="EP270"/>
      <c r="EQ270"/>
      <c r="ER270"/>
      <c r="ES270"/>
      <c r="ET270"/>
      <c r="EU270"/>
      <c r="EV270"/>
      <c r="EW270"/>
      <c r="EX270"/>
      <c r="EY270"/>
      <c r="EZ270"/>
      <c r="FA270"/>
      <c r="FB270"/>
      <c r="FC270"/>
      <c r="FD270"/>
      <c r="FE270"/>
      <c r="FF270"/>
      <c r="FG270"/>
      <c r="FH270"/>
      <c r="FI270"/>
      <c r="FJ270"/>
      <c r="FK270"/>
      <c r="FL270"/>
      <c r="FM270"/>
      <c r="FN270"/>
      <c r="FO270"/>
      <c r="FP270"/>
      <c r="FQ270"/>
      <c r="FR270"/>
      <c r="FS270"/>
      <c r="FT270"/>
      <c r="FU270"/>
      <c r="FV270"/>
      <c r="FW270"/>
      <c r="FX270"/>
      <c r="FY270"/>
      <c r="FZ270"/>
      <c r="GA270"/>
      <c r="GB270"/>
      <c r="GC270"/>
      <c r="GD270"/>
      <c r="GE270"/>
      <c r="GF270"/>
      <c r="GG270"/>
      <c r="GH270"/>
      <c r="GI270"/>
      <c r="GJ270"/>
      <c r="GK270"/>
      <c r="GL270"/>
      <c r="GM270"/>
      <c r="GN270"/>
      <c r="GO270"/>
      <c r="GP270"/>
      <c r="GQ270"/>
      <c r="GR270"/>
      <c r="GS270"/>
      <c r="GT270"/>
      <c r="GU270"/>
      <c r="GV270"/>
      <c r="GW270"/>
      <c r="GX270"/>
      <c r="GY270"/>
      <c r="GZ270"/>
      <c r="HA270"/>
      <c r="HB270"/>
      <c r="HC270"/>
      <c r="HD270"/>
      <c r="HE270"/>
      <c r="HF270"/>
      <c r="HG270"/>
      <c r="HH270"/>
      <c r="HI270"/>
      <c r="HJ270"/>
      <c r="HK270"/>
      <c r="HL270"/>
      <c r="HM270"/>
      <c r="HN270"/>
      <c r="HO270"/>
      <c r="HP270"/>
      <c r="HQ270"/>
      <c r="HR270"/>
      <c r="HS270"/>
      <c r="HT270"/>
      <c r="HU270"/>
      <c r="HV270"/>
      <c r="HW270"/>
      <c r="HX270"/>
      <c r="HY270"/>
      <c r="HZ270"/>
      <c r="IA270"/>
      <c r="IB270"/>
      <c r="IC270"/>
      <c r="ID270"/>
      <c r="IE270"/>
      <c r="IF270"/>
      <c r="IG270"/>
      <c r="IH270"/>
      <c r="II270"/>
      <c r="IJ270"/>
      <c r="IK270"/>
      <c r="IL270"/>
      <c r="IM270"/>
      <c r="IN270"/>
      <c r="IO270"/>
      <c r="IP270"/>
      <c r="IQ270"/>
      <c r="IR270"/>
      <c r="IS270"/>
      <c r="IT270"/>
      <c r="IU270"/>
      <c r="IV270"/>
    </row>
    <row r="271" spans="1:256" ht="36" customHeight="1" x14ac:dyDescent="0.2">
      <c r="A271" s="288" t="str">
        <f>IF(OR($C$30="Yes"),"PCI DSS - Optional based on QUALIFIER response.","PCI DSS")</f>
        <v>PCI DSS</v>
      </c>
      <c r="B271" s="288"/>
      <c r="C271" s="20" t="s">
        <v>13</v>
      </c>
      <c r="D271" s="20" t="s">
        <v>14</v>
      </c>
      <c r="E271" s="184" t="s">
        <v>15</v>
      </c>
      <c r="F271" s="188" t="s">
        <v>3107</v>
      </c>
      <c r="G271"/>
      <c r="H271"/>
      <c r="I271"/>
      <c r="J271"/>
      <c r="K271"/>
      <c r="L271"/>
      <c r="M271"/>
      <c r="N271"/>
      <c r="O271"/>
      <c r="P271"/>
      <c r="Q271"/>
      <c r="R271"/>
      <c r="S271"/>
      <c r="T271"/>
      <c r="U271"/>
      <c r="V271"/>
      <c r="W271"/>
      <c r="X271"/>
      <c r="Y271"/>
      <c r="Z271"/>
      <c r="AA271"/>
      <c r="AB271"/>
      <c r="AC271"/>
      <c r="AD271"/>
      <c r="AE271"/>
      <c r="AF271"/>
      <c r="AG271"/>
      <c r="AH271"/>
      <c r="AI271"/>
      <c r="AJ271"/>
      <c r="AK271"/>
      <c r="AL271"/>
      <c r="AM271"/>
      <c r="AN271"/>
      <c r="AO271"/>
      <c r="AP271"/>
      <c r="AQ271"/>
      <c r="AR271"/>
      <c r="AS271"/>
      <c r="AT271"/>
      <c r="AU271"/>
      <c r="AV271"/>
      <c r="AW271"/>
      <c r="AX271"/>
      <c r="AY271"/>
      <c r="AZ271"/>
      <c r="BA271"/>
      <c r="BB271"/>
      <c r="BC271"/>
      <c r="BD271"/>
      <c r="BE271"/>
      <c r="BF271"/>
      <c r="BG271"/>
      <c r="BH271"/>
      <c r="BI271"/>
      <c r="BJ271"/>
      <c r="BK271"/>
      <c r="BL271"/>
      <c r="BM271"/>
      <c r="BN271"/>
      <c r="BO271"/>
      <c r="BP271"/>
      <c r="BQ271"/>
      <c r="BR271"/>
      <c r="BS271"/>
      <c r="BT271"/>
      <c r="BU271"/>
      <c r="BV271"/>
      <c r="BW271"/>
      <c r="BX271"/>
      <c r="BY271"/>
      <c r="BZ271"/>
      <c r="CA271"/>
      <c r="CB271"/>
      <c r="CC271"/>
      <c r="CD271"/>
      <c r="CE271"/>
      <c r="CF271"/>
      <c r="CG271"/>
      <c r="CH271"/>
      <c r="CI271"/>
      <c r="CJ271"/>
      <c r="CK271"/>
      <c r="CL271"/>
      <c r="CM271"/>
      <c r="CN271"/>
      <c r="CO271"/>
      <c r="CP271"/>
      <c r="CQ271"/>
      <c r="CR271"/>
      <c r="CS271"/>
      <c r="CT271"/>
      <c r="CU271"/>
      <c r="CV271"/>
      <c r="CW271"/>
      <c r="CX271"/>
      <c r="CY271"/>
      <c r="CZ271"/>
      <c r="DA271"/>
      <c r="DB271"/>
      <c r="DC271"/>
      <c r="DD271"/>
      <c r="DE271"/>
      <c r="DF271"/>
      <c r="DG271"/>
      <c r="DH271"/>
      <c r="DI271"/>
      <c r="DJ271"/>
      <c r="DK271"/>
      <c r="DL271"/>
      <c r="DM271"/>
      <c r="DN271"/>
      <c r="DO271"/>
      <c r="DP271"/>
      <c r="DQ271"/>
      <c r="DR271"/>
      <c r="DS271"/>
      <c r="DT271"/>
      <c r="DU271"/>
      <c r="DV271"/>
      <c r="DW271"/>
      <c r="DX271"/>
      <c r="DY271"/>
      <c r="DZ271"/>
      <c r="EA271"/>
      <c r="EB271"/>
      <c r="EC271"/>
      <c r="ED271"/>
      <c r="EE271"/>
      <c r="EF271"/>
      <c r="EG271"/>
      <c r="EH271"/>
      <c r="EI271"/>
      <c r="EJ271"/>
      <c r="EK271"/>
      <c r="EL271"/>
      <c r="EM271"/>
      <c r="EN271"/>
      <c r="EO271"/>
      <c r="EP271"/>
      <c r="EQ271"/>
      <c r="ER271"/>
      <c r="ES271"/>
      <c r="ET271"/>
      <c r="EU271"/>
      <c r="EV271"/>
      <c r="EW271"/>
      <c r="EX271"/>
      <c r="EY271"/>
      <c r="EZ271"/>
      <c r="FA271"/>
      <c r="FB271"/>
      <c r="FC271"/>
      <c r="FD271"/>
      <c r="FE271"/>
      <c r="FF271"/>
      <c r="FG271"/>
      <c r="FH271"/>
      <c r="FI271"/>
      <c r="FJ271"/>
      <c r="FK271"/>
      <c r="FL271"/>
      <c r="FM271"/>
      <c r="FN271"/>
      <c r="FO271"/>
      <c r="FP271"/>
      <c r="FQ271"/>
      <c r="FR271"/>
      <c r="FS271"/>
      <c r="FT271"/>
      <c r="FU271"/>
      <c r="FV271"/>
      <c r="FW271"/>
      <c r="FX271"/>
      <c r="FY271"/>
      <c r="FZ271"/>
      <c r="GA271"/>
      <c r="GB271"/>
      <c r="GC271"/>
      <c r="GD271"/>
      <c r="GE271"/>
      <c r="GF271"/>
      <c r="GG271"/>
      <c r="GH271"/>
      <c r="GI271"/>
      <c r="GJ271"/>
      <c r="GK271"/>
      <c r="GL271"/>
      <c r="GM271"/>
      <c r="GN271"/>
      <c r="GO271"/>
      <c r="GP271"/>
      <c r="GQ271"/>
      <c r="GR271"/>
      <c r="GS271"/>
      <c r="GT271"/>
      <c r="GU271"/>
      <c r="GV271"/>
      <c r="GW271"/>
      <c r="GX271"/>
      <c r="GY271"/>
      <c r="GZ271"/>
      <c r="HA271"/>
      <c r="HB271"/>
      <c r="HC271"/>
      <c r="HD271"/>
      <c r="HE271"/>
      <c r="HF271"/>
      <c r="HG271"/>
      <c r="HH271"/>
      <c r="HI271"/>
      <c r="HJ271"/>
      <c r="HK271"/>
      <c r="HL271"/>
      <c r="HM271"/>
      <c r="HN271"/>
      <c r="HO271"/>
      <c r="HP271"/>
      <c r="HQ271"/>
      <c r="HR271"/>
      <c r="HS271"/>
      <c r="HT271"/>
      <c r="HU271"/>
      <c r="HV271"/>
      <c r="HW271"/>
      <c r="HX271"/>
      <c r="HY271"/>
      <c r="HZ271"/>
      <c r="IA271"/>
      <c r="IB271"/>
      <c r="IC271"/>
      <c r="ID271"/>
      <c r="IE271"/>
      <c r="IF271"/>
      <c r="IG271"/>
      <c r="IH271"/>
      <c r="II271"/>
      <c r="IJ271"/>
      <c r="IK271"/>
      <c r="IL271"/>
      <c r="IM271"/>
      <c r="IN271"/>
      <c r="IO271"/>
      <c r="IP271"/>
      <c r="IQ271"/>
      <c r="IR271"/>
      <c r="IS271"/>
      <c r="IT271"/>
      <c r="IU271"/>
      <c r="IV271"/>
    </row>
    <row r="272" spans="1:256" ht="48" customHeight="1" x14ac:dyDescent="0.15">
      <c r="A272" s="12" t="s">
        <v>326</v>
      </c>
      <c r="B272" s="23" t="str">
        <f>VLOOKUP(A272,Questions!$B$3:$C$256,2,FALSE)</f>
        <v>Do your systems or products store, process, or transmit cardholder (payment/credit/debt card) data?</v>
      </c>
      <c r="C272" s="9"/>
      <c r="D272" s="10"/>
      <c r="E272" s="185" t="str">
        <f>IF((C272=""),VLOOKUP(A272,Questions!B:G,4,FALSE),IF(C272="Yes",VLOOKUP(A272,Questions!B:G,6,FALSE),IF(C272="No",VLOOKUP(A272,Questions!B:G,5,FALSE),"N/A")))</f>
        <v>Refer to PCI DSS Security Standards for supplemental guidance in this section</v>
      </c>
      <c r="F272" s="189" t="str">
        <f>VLOOKUP(A272,'Analyst Report'!$A$38:$E$287,5,FALSE)</f>
        <v xml:space="preserve"> </v>
      </c>
      <c r="G272"/>
      <c r="H272"/>
      <c r="I272"/>
      <c r="J272"/>
      <c r="K272"/>
      <c r="L272"/>
      <c r="M272"/>
      <c r="N272"/>
      <c r="O272"/>
      <c r="P272"/>
      <c r="Q272"/>
      <c r="R272"/>
      <c r="S272"/>
      <c r="T272"/>
      <c r="U272"/>
      <c r="V272"/>
      <c r="W272"/>
      <c r="X272"/>
      <c r="Y272"/>
      <c r="Z272"/>
      <c r="AA272"/>
      <c r="AB272"/>
      <c r="AC272"/>
      <c r="AD272"/>
      <c r="AE272"/>
      <c r="AF272"/>
      <c r="AG272"/>
      <c r="AH272"/>
      <c r="AI272"/>
      <c r="AJ272"/>
      <c r="AK272"/>
      <c r="AL272"/>
      <c r="AM272"/>
      <c r="AN272"/>
      <c r="AO272"/>
      <c r="AP272"/>
      <c r="AQ272"/>
      <c r="AR272"/>
      <c r="AS272"/>
      <c r="AT272"/>
      <c r="AU272"/>
      <c r="AV272"/>
      <c r="AW272"/>
      <c r="AX272"/>
      <c r="AY272"/>
      <c r="AZ272"/>
      <c r="BA272"/>
      <c r="BB272"/>
      <c r="BC272"/>
      <c r="BD272"/>
      <c r="BE272"/>
      <c r="BF272"/>
      <c r="BG272"/>
      <c r="BH272"/>
      <c r="BI272"/>
      <c r="BJ272"/>
      <c r="BK272"/>
      <c r="BL272"/>
      <c r="BM272"/>
      <c r="BN272"/>
      <c r="BO272"/>
      <c r="BP272"/>
      <c r="BQ272"/>
      <c r="BR272"/>
      <c r="BS272"/>
      <c r="BT272"/>
      <c r="BU272"/>
      <c r="BV272"/>
      <c r="BW272"/>
      <c r="BX272"/>
      <c r="BY272"/>
      <c r="BZ272"/>
      <c r="CA272"/>
      <c r="CB272"/>
      <c r="CC272"/>
      <c r="CD272"/>
      <c r="CE272"/>
      <c r="CF272"/>
      <c r="CG272"/>
      <c r="CH272"/>
      <c r="CI272"/>
      <c r="CJ272"/>
      <c r="CK272"/>
      <c r="CL272"/>
      <c r="CM272"/>
      <c r="CN272"/>
      <c r="CO272"/>
      <c r="CP272"/>
      <c r="CQ272"/>
      <c r="CR272"/>
      <c r="CS272"/>
      <c r="CT272"/>
      <c r="CU272"/>
      <c r="CV272"/>
      <c r="CW272"/>
      <c r="CX272"/>
      <c r="CY272"/>
      <c r="CZ272"/>
      <c r="DA272"/>
      <c r="DB272"/>
      <c r="DC272"/>
      <c r="DD272"/>
      <c r="DE272"/>
      <c r="DF272"/>
      <c r="DG272"/>
      <c r="DH272"/>
      <c r="DI272"/>
      <c r="DJ272"/>
      <c r="DK272"/>
      <c r="DL272"/>
      <c r="DM272"/>
      <c r="DN272"/>
      <c r="DO272"/>
      <c r="DP272"/>
      <c r="DQ272"/>
      <c r="DR272"/>
      <c r="DS272"/>
      <c r="DT272"/>
      <c r="DU272"/>
      <c r="DV272"/>
      <c r="DW272"/>
      <c r="DX272"/>
      <c r="DY272"/>
      <c r="DZ272"/>
      <c r="EA272"/>
      <c r="EB272"/>
      <c r="EC272"/>
      <c r="ED272"/>
      <c r="EE272"/>
      <c r="EF272"/>
      <c r="EG272"/>
      <c r="EH272"/>
      <c r="EI272"/>
      <c r="EJ272"/>
      <c r="EK272"/>
      <c r="EL272"/>
      <c r="EM272"/>
      <c r="EN272"/>
      <c r="EO272"/>
      <c r="EP272"/>
      <c r="EQ272"/>
      <c r="ER272"/>
      <c r="ES272"/>
      <c r="ET272"/>
      <c r="EU272"/>
      <c r="EV272"/>
      <c r="EW272"/>
      <c r="EX272"/>
      <c r="EY272"/>
      <c r="EZ272"/>
      <c r="FA272"/>
      <c r="FB272"/>
      <c r="FC272"/>
      <c r="FD272"/>
      <c r="FE272"/>
      <c r="FF272"/>
      <c r="FG272"/>
      <c r="FH272"/>
      <c r="FI272"/>
      <c r="FJ272"/>
      <c r="FK272"/>
      <c r="FL272"/>
      <c r="FM272"/>
      <c r="FN272"/>
      <c r="FO272"/>
      <c r="FP272"/>
      <c r="FQ272"/>
      <c r="FR272"/>
      <c r="FS272"/>
      <c r="FT272"/>
      <c r="FU272"/>
      <c r="FV272"/>
      <c r="FW272"/>
      <c r="FX272"/>
      <c r="FY272"/>
      <c r="FZ272"/>
      <c r="GA272"/>
      <c r="GB272"/>
      <c r="GC272"/>
      <c r="GD272"/>
      <c r="GE272"/>
      <c r="GF272"/>
      <c r="GG272"/>
      <c r="GH272"/>
      <c r="GI272"/>
      <c r="GJ272"/>
      <c r="GK272"/>
      <c r="GL272"/>
      <c r="GM272"/>
      <c r="GN272"/>
      <c r="GO272"/>
      <c r="GP272"/>
      <c r="GQ272"/>
      <c r="GR272"/>
      <c r="GS272"/>
      <c r="GT272"/>
      <c r="GU272"/>
      <c r="GV272"/>
      <c r="GW272"/>
      <c r="GX272"/>
      <c r="GY272"/>
      <c r="GZ272"/>
      <c r="HA272"/>
      <c r="HB272"/>
      <c r="HC272"/>
      <c r="HD272"/>
      <c r="HE272"/>
      <c r="HF272"/>
      <c r="HG272"/>
      <c r="HH272"/>
      <c r="HI272"/>
      <c r="HJ272"/>
      <c r="HK272"/>
      <c r="HL272"/>
      <c r="HM272"/>
      <c r="HN272"/>
      <c r="HO272"/>
      <c r="HP272"/>
      <c r="HQ272"/>
      <c r="HR272"/>
      <c r="HS272"/>
      <c r="HT272"/>
      <c r="HU272"/>
      <c r="HV272"/>
      <c r="HW272"/>
      <c r="HX272"/>
      <c r="HY272"/>
      <c r="HZ272"/>
      <c r="IA272"/>
      <c r="IB272"/>
      <c r="IC272"/>
      <c r="ID272"/>
      <c r="IE272"/>
      <c r="IF272"/>
      <c r="IG272"/>
      <c r="IH272"/>
      <c r="II272"/>
      <c r="IJ272"/>
      <c r="IK272"/>
      <c r="IL272"/>
      <c r="IM272"/>
      <c r="IN272"/>
      <c r="IO272"/>
      <c r="IP272"/>
      <c r="IQ272"/>
      <c r="IR272"/>
      <c r="IS272"/>
      <c r="IT272"/>
      <c r="IU272"/>
      <c r="IV272"/>
    </row>
    <row r="273" spans="1:256" ht="48" customHeight="1" x14ac:dyDescent="0.15">
      <c r="A273" s="12" t="s">
        <v>327</v>
      </c>
      <c r="B273" s="23" t="str">
        <f>VLOOKUP(A273,Questions!$B$3:$C$256,2,FALSE)</f>
        <v>Are you compliant with the Payment Card Industry Data Security Standard (PCI DSS)?</v>
      </c>
      <c r="C273" s="9"/>
      <c r="D273" s="10"/>
      <c r="E273" s="185" t="str">
        <f>IF((C273=""),VLOOKUP(A273,Questions!B:G,4,FALSE),IF(C273="Yes",VLOOKUP(A273,Questions!B:G,6,FALSE),IF(C273="No",VLOOKUP(A273,Questions!B:G,5,FALSE),"N/A")))</f>
        <v>Refer to PCI DSS Security Standards for supplemental guidance in this section</v>
      </c>
      <c r="F273" s="189" t="str">
        <f>VLOOKUP(A273,'Analyst Report'!$A$38:$E$287,5,FALSE)</f>
        <v xml:space="preserve"> </v>
      </c>
      <c r="G273"/>
      <c r="H273"/>
      <c r="I273"/>
      <c r="J273"/>
      <c r="K273"/>
      <c r="L273"/>
      <c r="M273"/>
      <c r="N273"/>
      <c r="O273"/>
      <c r="P273"/>
      <c r="Q273"/>
      <c r="R273"/>
      <c r="S273"/>
      <c r="T273"/>
      <c r="U273"/>
      <c r="V273"/>
      <c r="W273"/>
      <c r="X273"/>
      <c r="Y273"/>
      <c r="Z273"/>
      <c r="AA273"/>
      <c r="AB273"/>
      <c r="AC273"/>
      <c r="AD273"/>
      <c r="AE273"/>
      <c r="AF273"/>
      <c r="AG273"/>
      <c r="AH273"/>
      <c r="AI273"/>
      <c r="AJ273"/>
      <c r="AK273"/>
      <c r="AL273"/>
      <c r="AM273"/>
      <c r="AN273"/>
      <c r="AO273"/>
      <c r="AP273"/>
      <c r="AQ273"/>
      <c r="AR273"/>
      <c r="AS273"/>
      <c r="AT273"/>
      <c r="AU273"/>
      <c r="AV273"/>
      <c r="AW273"/>
      <c r="AX273"/>
      <c r="AY273"/>
      <c r="AZ273"/>
      <c r="BA273"/>
      <c r="BB273"/>
      <c r="BC273"/>
      <c r="BD273"/>
      <c r="BE273"/>
      <c r="BF273"/>
      <c r="BG273"/>
      <c r="BH273"/>
      <c r="BI273"/>
      <c r="BJ273"/>
      <c r="BK273"/>
      <c r="BL273"/>
      <c r="BM273"/>
      <c r="BN273"/>
      <c r="BO273"/>
      <c r="BP273"/>
      <c r="BQ273"/>
      <c r="BR273"/>
      <c r="BS273"/>
      <c r="BT273"/>
      <c r="BU273"/>
      <c r="BV273"/>
      <c r="BW273"/>
      <c r="BX273"/>
      <c r="BY273"/>
      <c r="BZ273"/>
      <c r="CA273"/>
      <c r="CB273"/>
      <c r="CC273"/>
      <c r="CD273"/>
      <c r="CE273"/>
      <c r="CF273"/>
      <c r="CG273"/>
      <c r="CH273"/>
      <c r="CI273"/>
      <c r="CJ273"/>
      <c r="CK273"/>
      <c r="CL273"/>
      <c r="CM273"/>
      <c r="CN273"/>
      <c r="CO273"/>
      <c r="CP273"/>
      <c r="CQ273"/>
      <c r="CR273"/>
      <c r="CS273"/>
      <c r="CT273"/>
      <c r="CU273"/>
      <c r="CV273"/>
      <c r="CW273"/>
      <c r="CX273"/>
      <c r="CY273"/>
      <c r="CZ273"/>
      <c r="DA273"/>
      <c r="DB273"/>
      <c r="DC273"/>
      <c r="DD273"/>
      <c r="DE273"/>
      <c r="DF273"/>
      <c r="DG273"/>
      <c r="DH273"/>
      <c r="DI273"/>
      <c r="DJ273"/>
      <c r="DK273"/>
      <c r="DL273"/>
      <c r="DM273"/>
      <c r="DN273"/>
      <c r="DO273"/>
      <c r="DP273"/>
      <c r="DQ273"/>
      <c r="DR273"/>
      <c r="DS273"/>
      <c r="DT273"/>
      <c r="DU273"/>
      <c r="DV273"/>
      <c r="DW273"/>
      <c r="DX273"/>
      <c r="DY273"/>
      <c r="DZ273"/>
      <c r="EA273"/>
      <c r="EB273"/>
      <c r="EC273"/>
      <c r="ED273"/>
      <c r="EE273"/>
      <c r="EF273"/>
      <c r="EG273"/>
      <c r="EH273"/>
      <c r="EI273"/>
      <c r="EJ273"/>
      <c r="EK273"/>
      <c r="EL273"/>
      <c r="EM273"/>
      <c r="EN273"/>
      <c r="EO273"/>
      <c r="EP273"/>
      <c r="EQ273"/>
      <c r="ER273"/>
      <c r="ES273"/>
      <c r="ET273"/>
      <c r="EU273"/>
      <c r="EV273"/>
      <c r="EW273"/>
      <c r="EX273"/>
      <c r="EY273"/>
      <c r="EZ273"/>
      <c r="FA273"/>
      <c r="FB273"/>
      <c r="FC273"/>
      <c r="FD273"/>
      <c r="FE273"/>
      <c r="FF273"/>
      <c r="FG273"/>
      <c r="FH273"/>
      <c r="FI273"/>
      <c r="FJ273"/>
      <c r="FK273"/>
      <c r="FL273"/>
      <c r="FM273"/>
      <c r="FN273"/>
      <c r="FO273"/>
      <c r="FP273"/>
      <c r="FQ273"/>
      <c r="FR273"/>
      <c r="FS273"/>
      <c r="FT273"/>
      <c r="FU273"/>
      <c r="FV273"/>
      <c r="FW273"/>
      <c r="FX273"/>
      <c r="FY273"/>
      <c r="FZ273"/>
      <c r="GA273"/>
      <c r="GB273"/>
      <c r="GC273"/>
      <c r="GD273"/>
      <c r="GE273"/>
      <c r="GF273"/>
      <c r="GG273"/>
      <c r="GH273"/>
      <c r="GI273"/>
      <c r="GJ273"/>
      <c r="GK273"/>
      <c r="GL273"/>
      <c r="GM273"/>
      <c r="GN273"/>
      <c r="GO273"/>
      <c r="GP273"/>
      <c r="GQ273"/>
      <c r="GR273"/>
      <c r="GS273"/>
      <c r="GT273"/>
      <c r="GU273"/>
      <c r="GV273"/>
      <c r="GW273"/>
      <c r="GX273"/>
      <c r="GY273"/>
      <c r="GZ273"/>
      <c r="HA273"/>
      <c r="HB273"/>
      <c r="HC273"/>
      <c r="HD273"/>
      <c r="HE273"/>
      <c r="HF273"/>
      <c r="HG273"/>
      <c r="HH273"/>
      <c r="HI273"/>
      <c r="HJ273"/>
      <c r="HK273"/>
      <c r="HL273"/>
      <c r="HM273"/>
      <c r="HN273"/>
      <c r="HO273"/>
      <c r="HP273"/>
      <c r="HQ273"/>
      <c r="HR273"/>
      <c r="HS273"/>
      <c r="HT273"/>
      <c r="HU273"/>
      <c r="HV273"/>
      <c r="HW273"/>
      <c r="HX273"/>
      <c r="HY273"/>
      <c r="HZ273"/>
      <c r="IA273"/>
      <c r="IB273"/>
      <c r="IC273"/>
      <c r="ID273"/>
      <c r="IE273"/>
      <c r="IF273"/>
      <c r="IG273"/>
      <c r="IH273"/>
      <c r="II273"/>
      <c r="IJ273"/>
      <c r="IK273"/>
      <c r="IL273"/>
      <c r="IM273"/>
      <c r="IN273"/>
      <c r="IO273"/>
      <c r="IP273"/>
      <c r="IQ273"/>
      <c r="IR273"/>
      <c r="IS273"/>
      <c r="IT273"/>
      <c r="IU273"/>
      <c r="IV273"/>
    </row>
    <row r="274" spans="1:256" ht="48" customHeight="1" x14ac:dyDescent="0.15">
      <c r="A274" s="12" t="s">
        <v>328</v>
      </c>
      <c r="B274" s="23" t="str">
        <f>VLOOKUP(A274,Questions!$B$3:$C$256,2,FALSE)</f>
        <v>Do you have a current, executed within the past year, Attestation of Compliance (AoC) or Report on Compliance (RoC)?</v>
      </c>
      <c r="C274" s="9"/>
      <c r="D274" s="10"/>
      <c r="E274" s="185" t="str">
        <f>IF((C274=""),VLOOKUP(A274,Questions!B:G,4,FALSE),IF(C274="Yes",VLOOKUP(A274,Questions!B:G,6,FALSE),IF(C274="No",VLOOKUP(A274,Questions!B:G,5,FALSE),"N/A")))</f>
        <v>Refer to PCI DSS Security Standards for supplemental guidance in this section</v>
      </c>
      <c r="F274" s="189" t="str">
        <f>VLOOKUP(A274,'Analyst Report'!$A$38:$E$287,5,FALSE)</f>
        <v xml:space="preserve"> </v>
      </c>
      <c r="G274"/>
      <c r="H274"/>
      <c r="I274"/>
      <c r="J274"/>
      <c r="K274"/>
      <c r="L274"/>
      <c r="M274"/>
      <c r="N274"/>
      <c r="O274"/>
      <c r="P274"/>
      <c r="Q274"/>
      <c r="R274"/>
      <c r="S274"/>
      <c r="T274"/>
      <c r="U274"/>
      <c r="V274"/>
      <c r="W274"/>
      <c r="X274"/>
      <c r="Y274"/>
      <c r="Z274"/>
      <c r="AA274"/>
      <c r="AB274"/>
      <c r="AC274"/>
      <c r="AD274"/>
      <c r="AE274"/>
      <c r="AF274"/>
      <c r="AG274"/>
      <c r="AH274"/>
      <c r="AI274"/>
      <c r="AJ274"/>
      <c r="AK274"/>
      <c r="AL274"/>
      <c r="AM274"/>
      <c r="AN274"/>
      <c r="AO274"/>
      <c r="AP274"/>
      <c r="AQ274"/>
      <c r="AR274"/>
      <c r="AS274"/>
      <c r="AT274"/>
      <c r="AU274"/>
      <c r="AV274"/>
      <c r="AW274"/>
      <c r="AX274"/>
      <c r="AY274"/>
      <c r="AZ274"/>
      <c r="BA274"/>
      <c r="BB274"/>
      <c r="BC274"/>
      <c r="BD274"/>
      <c r="BE274"/>
      <c r="BF274"/>
      <c r="BG274"/>
      <c r="BH274"/>
      <c r="BI274"/>
      <c r="BJ274"/>
      <c r="BK274"/>
      <c r="BL274"/>
      <c r="BM274"/>
      <c r="BN274"/>
      <c r="BO274"/>
      <c r="BP274"/>
      <c r="BQ274"/>
      <c r="BR274"/>
      <c r="BS274"/>
      <c r="BT274"/>
      <c r="BU274"/>
      <c r="BV274"/>
      <c r="BW274"/>
      <c r="BX274"/>
      <c r="BY274"/>
      <c r="BZ274"/>
      <c r="CA274"/>
      <c r="CB274"/>
      <c r="CC274"/>
      <c r="CD274"/>
      <c r="CE274"/>
      <c r="CF274"/>
      <c r="CG274"/>
      <c r="CH274"/>
      <c r="CI274"/>
      <c r="CJ274"/>
      <c r="CK274"/>
      <c r="CL274"/>
      <c r="CM274"/>
      <c r="CN274"/>
      <c r="CO274"/>
      <c r="CP274"/>
      <c r="CQ274"/>
      <c r="CR274"/>
      <c r="CS274"/>
      <c r="CT274"/>
      <c r="CU274"/>
      <c r="CV274"/>
      <c r="CW274"/>
      <c r="CX274"/>
      <c r="CY274"/>
      <c r="CZ274"/>
      <c r="DA274"/>
      <c r="DB274"/>
      <c r="DC274"/>
      <c r="DD274"/>
      <c r="DE274"/>
      <c r="DF274"/>
      <c r="DG274"/>
      <c r="DH274"/>
      <c r="DI274"/>
      <c r="DJ274"/>
      <c r="DK274"/>
      <c r="DL274"/>
      <c r="DM274"/>
      <c r="DN274"/>
      <c r="DO274"/>
      <c r="DP274"/>
      <c r="DQ274"/>
      <c r="DR274"/>
      <c r="DS274"/>
      <c r="DT274"/>
      <c r="DU274"/>
      <c r="DV274"/>
      <c r="DW274"/>
      <c r="DX274"/>
      <c r="DY274"/>
      <c r="DZ274"/>
      <c r="EA274"/>
      <c r="EB274"/>
      <c r="EC274"/>
      <c r="ED274"/>
      <c r="EE274"/>
      <c r="EF274"/>
      <c r="EG274"/>
      <c r="EH274"/>
      <c r="EI274"/>
      <c r="EJ274"/>
      <c r="EK274"/>
      <c r="EL274"/>
      <c r="EM274"/>
      <c r="EN274"/>
      <c r="EO274"/>
      <c r="EP274"/>
      <c r="EQ274"/>
      <c r="ER274"/>
      <c r="ES274"/>
      <c r="ET274"/>
      <c r="EU274"/>
      <c r="EV274"/>
      <c r="EW274"/>
      <c r="EX274"/>
      <c r="EY274"/>
      <c r="EZ274"/>
      <c r="FA274"/>
      <c r="FB274"/>
      <c r="FC274"/>
      <c r="FD274"/>
      <c r="FE274"/>
      <c r="FF274"/>
      <c r="FG274"/>
      <c r="FH274"/>
      <c r="FI274"/>
      <c r="FJ274"/>
      <c r="FK274"/>
      <c r="FL274"/>
      <c r="FM274"/>
      <c r="FN274"/>
      <c r="FO274"/>
      <c r="FP274"/>
      <c r="FQ274"/>
      <c r="FR274"/>
      <c r="FS274"/>
      <c r="FT274"/>
      <c r="FU274"/>
      <c r="FV274"/>
      <c r="FW274"/>
      <c r="FX274"/>
      <c r="FY274"/>
      <c r="FZ274"/>
      <c r="GA274"/>
      <c r="GB274"/>
      <c r="GC274"/>
      <c r="GD274"/>
      <c r="GE274"/>
      <c r="GF274"/>
      <c r="GG274"/>
      <c r="GH274"/>
      <c r="GI274"/>
      <c r="GJ274"/>
      <c r="GK274"/>
      <c r="GL274"/>
      <c r="GM274"/>
      <c r="GN274"/>
      <c r="GO274"/>
      <c r="GP274"/>
      <c r="GQ274"/>
      <c r="GR274"/>
      <c r="GS274"/>
      <c r="GT274"/>
      <c r="GU274"/>
      <c r="GV274"/>
      <c r="GW274"/>
      <c r="GX274"/>
      <c r="GY274"/>
      <c r="GZ274"/>
      <c r="HA274"/>
      <c r="HB274"/>
      <c r="HC274"/>
      <c r="HD274"/>
      <c r="HE274"/>
      <c r="HF274"/>
      <c r="HG274"/>
      <c r="HH274"/>
      <c r="HI274"/>
      <c r="HJ274"/>
      <c r="HK274"/>
      <c r="HL274"/>
      <c r="HM274"/>
      <c r="HN274"/>
      <c r="HO274"/>
      <c r="HP274"/>
      <c r="HQ274"/>
      <c r="HR274"/>
      <c r="HS274"/>
      <c r="HT274"/>
      <c r="HU274"/>
      <c r="HV274"/>
      <c r="HW274"/>
      <c r="HX274"/>
      <c r="HY274"/>
      <c r="HZ274"/>
      <c r="IA274"/>
      <c r="IB274"/>
      <c r="IC274"/>
      <c r="ID274"/>
      <c r="IE274"/>
      <c r="IF274"/>
      <c r="IG274"/>
      <c r="IH274"/>
      <c r="II274"/>
      <c r="IJ274"/>
      <c r="IK274"/>
      <c r="IL274"/>
      <c r="IM274"/>
      <c r="IN274"/>
      <c r="IO274"/>
      <c r="IP274"/>
      <c r="IQ274"/>
      <c r="IR274"/>
      <c r="IS274"/>
      <c r="IT274"/>
      <c r="IU274"/>
      <c r="IV274"/>
    </row>
    <row r="275" spans="1:256" ht="48" customHeight="1" x14ac:dyDescent="0.15">
      <c r="A275" s="12" t="s">
        <v>329</v>
      </c>
      <c r="B275" s="23" t="str">
        <f>VLOOKUP(A275,Questions!$B$3:$C$256,2,FALSE)</f>
        <v>Are you classified as a service provider?</v>
      </c>
      <c r="C275" s="9"/>
      <c r="D275" s="10"/>
      <c r="E275" s="185" t="str">
        <f>IF((C275=""),VLOOKUP(A275,Questions!B:G,4,FALSE),IF(C275="Yes",VLOOKUP(A275,Questions!B:G,6,FALSE),IF(C275="No",VLOOKUP(A275,Questions!B:G,5,FALSE),"N/A")))</f>
        <v>Refer to PCI DSS Security Standards for supplemental guidance in this section</v>
      </c>
      <c r="F275" s="189" t="str">
        <f>VLOOKUP(A275,'Analyst Report'!$A$38:$E$287,5,FALSE)</f>
        <v xml:space="preserve"> </v>
      </c>
      <c r="G275"/>
      <c r="H275"/>
      <c r="I275"/>
      <c r="J275"/>
      <c r="K275"/>
      <c r="L275"/>
      <c r="M275"/>
      <c r="N275"/>
      <c r="O275"/>
      <c r="P275"/>
      <c r="Q275"/>
      <c r="R275"/>
      <c r="S275"/>
      <c r="T275"/>
      <c r="U275"/>
      <c r="V275"/>
      <c r="W275"/>
      <c r="X275"/>
      <c r="Y275"/>
      <c r="Z275"/>
      <c r="AA275"/>
      <c r="AB275"/>
      <c r="AC275"/>
      <c r="AD275"/>
      <c r="AE275"/>
      <c r="AF275"/>
      <c r="AG275"/>
      <c r="AH275"/>
      <c r="AI275"/>
      <c r="AJ275"/>
      <c r="AK275"/>
      <c r="AL275"/>
      <c r="AM275"/>
      <c r="AN275"/>
      <c r="AO275"/>
      <c r="AP275"/>
      <c r="AQ275"/>
      <c r="AR275"/>
      <c r="AS275"/>
      <c r="AT275"/>
      <c r="AU275"/>
      <c r="AV275"/>
      <c r="AW275"/>
      <c r="AX275"/>
      <c r="AY275"/>
      <c r="AZ275"/>
      <c r="BA275"/>
      <c r="BB275"/>
      <c r="BC275"/>
      <c r="BD275"/>
      <c r="BE275"/>
      <c r="BF275"/>
      <c r="BG275"/>
      <c r="BH275"/>
      <c r="BI275"/>
      <c r="BJ275"/>
      <c r="BK275"/>
      <c r="BL275"/>
      <c r="BM275"/>
      <c r="BN275"/>
      <c r="BO275"/>
      <c r="BP275"/>
      <c r="BQ275"/>
      <c r="BR275"/>
      <c r="BS275"/>
      <c r="BT275"/>
      <c r="BU275"/>
      <c r="BV275"/>
      <c r="BW275"/>
      <c r="BX275"/>
      <c r="BY275"/>
      <c r="BZ275"/>
      <c r="CA275"/>
      <c r="CB275"/>
      <c r="CC275"/>
      <c r="CD275"/>
      <c r="CE275"/>
      <c r="CF275"/>
      <c r="CG275"/>
      <c r="CH275"/>
      <c r="CI275"/>
      <c r="CJ275"/>
      <c r="CK275"/>
      <c r="CL275"/>
      <c r="CM275"/>
      <c r="CN275"/>
      <c r="CO275"/>
      <c r="CP275"/>
      <c r="CQ275"/>
      <c r="CR275"/>
      <c r="CS275"/>
      <c r="CT275"/>
      <c r="CU275"/>
      <c r="CV275"/>
      <c r="CW275"/>
      <c r="CX275"/>
      <c r="CY275"/>
      <c r="CZ275"/>
      <c r="DA275"/>
      <c r="DB275"/>
      <c r="DC275"/>
      <c r="DD275"/>
      <c r="DE275"/>
      <c r="DF275"/>
      <c r="DG275"/>
      <c r="DH275"/>
      <c r="DI275"/>
      <c r="DJ275"/>
      <c r="DK275"/>
      <c r="DL275"/>
      <c r="DM275"/>
      <c r="DN275"/>
      <c r="DO275"/>
      <c r="DP275"/>
      <c r="DQ275"/>
      <c r="DR275"/>
      <c r="DS275"/>
      <c r="DT275"/>
      <c r="DU275"/>
      <c r="DV275"/>
      <c r="DW275"/>
      <c r="DX275"/>
      <c r="DY275"/>
      <c r="DZ275"/>
      <c r="EA275"/>
      <c r="EB275"/>
      <c r="EC275"/>
      <c r="ED275"/>
      <c r="EE275"/>
      <c r="EF275"/>
      <c r="EG275"/>
      <c r="EH275"/>
      <c r="EI275"/>
      <c r="EJ275"/>
      <c r="EK275"/>
      <c r="EL275"/>
      <c r="EM275"/>
      <c r="EN275"/>
      <c r="EO275"/>
      <c r="EP275"/>
      <c r="EQ275"/>
      <c r="ER275"/>
      <c r="ES275"/>
      <c r="ET275"/>
      <c r="EU275"/>
      <c r="EV275"/>
      <c r="EW275"/>
      <c r="EX275"/>
      <c r="EY275"/>
      <c r="EZ275"/>
      <c r="FA275"/>
      <c r="FB275"/>
      <c r="FC275"/>
      <c r="FD275"/>
      <c r="FE275"/>
      <c r="FF275"/>
      <c r="FG275"/>
      <c r="FH275"/>
      <c r="FI275"/>
      <c r="FJ275"/>
      <c r="FK275"/>
      <c r="FL275"/>
      <c r="FM275"/>
      <c r="FN275"/>
      <c r="FO275"/>
      <c r="FP275"/>
      <c r="FQ275"/>
      <c r="FR275"/>
      <c r="FS275"/>
      <c r="FT275"/>
      <c r="FU275"/>
      <c r="FV275"/>
      <c r="FW275"/>
      <c r="FX275"/>
      <c r="FY275"/>
      <c r="FZ275"/>
      <c r="GA275"/>
      <c r="GB275"/>
      <c r="GC275"/>
      <c r="GD275"/>
      <c r="GE275"/>
      <c r="GF275"/>
      <c r="GG275"/>
      <c r="GH275"/>
      <c r="GI275"/>
      <c r="GJ275"/>
      <c r="GK275"/>
      <c r="GL275"/>
      <c r="GM275"/>
      <c r="GN275"/>
      <c r="GO275"/>
      <c r="GP275"/>
      <c r="GQ275"/>
      <c r="GR275"/>
      <c r="GS275"/>
      <c r="GT275"/>
      <c r="GU275"/>
      <c r="GV275"/>
      <c r="GW275"/>
      <c r="GX275"/>
      <c r="GY275"/>
      <c r="GZ275"/>
      <c r="HA275"/>
      <c r="HB275"/>
      <c r="HC275"/>
      <c r="HD275"/>
      <c r="HE275"/>
      <c r="HF275"/>
      <c r="HG275"/>
      <c r="HH275"/>
      <c r="HI275"/>
      <c r="HJ275"/>
      <c r="HK275"/>
      <c r="HL275"/>
      <c r="HM275"/>
      <c r="HN275"/>
      <c r="HO275"/>
      <c r="HP275"/>
      <c r="HQ275"/>
      <c r="HR275"/>
      <c r="HS275"/>
      <c r="HT275"/>
      <c r="HU275"/>
      <c r="HV275"/>
      <c r="HW275"/>
      <c r="HX275"/>
      <c r="HY275"/>
      <c r="HZ275"/>
      <c r="IA275"/>
      <c r="IB275"/>
      <c r="IC275"/>
      <c r="ID275"/>
      <c r="IE275"/>
      <c r="IF275"/>
      <c r="IG275"/>
      <c r="IH275"/>
      <c r="II275"/>
      <c r="IJ275"/>
      <c r="IK275"/>
      <c r="IL275"/>
      <c r="IM275"/>
      <c r="IN275"/>
      <c r="IO275"/>
      <c r="IP275"/>
      <c r="IQ275"/>
      <c r="IR275"/>
      <c r="IS275"/>
      <c r="IT275"/>
      <c r="IU275"/>
      <c r="IV275"/>
    </row>
    <row r="276" spans="1:256" ht="48" customHeight="1" x14ac:dyDescent="0.15">
      <c r="A276" s="12" t="s">
        <v>330</v>
      </c>
      <c r="B276" s="23" t="str">
        <f>VLOOKUP(A276,Questions!$B$3:$C$256,2,FALSE)</f>
        <v xml:space="preserve">Are you on the list of VISA approved service providers? </v>
      </c>
      <c r="C276" s="9"/>
      <c r="D276" s="10"/>
      <c r="E276" s="185" t="str">
        <f>IF((C276=""),VLOOKUP(A276,Questions!B:G,4,FALSE),IF(C276="Yes",VLOOKUP(A276,Questions!B:G,6,FALSE),IF(C276="No",VLOOKUP(A276,Questions!B:G,5,FALSE),"N/A")))</f>
        <v>Refer to PCI DSS Security Standards for supplemental guidance in this section</v>
      </c>
      <c r="F276" s="189" t="str">
        <f>VLOOKUP(A276,'Analyst Report'!$A$38:$E$287,5,FALSE)</f>
        <v xml:space="preserve"> </v>
      </c>
      <c r="G276"/>
      <c r="H276"/>
      <c r="I276"/>
      <c r="J276"/>
      <c r="K276"/>
      <c r="L276"/>
      <c r="M276"/>
      <c r="N276"/>
      <c r="O276"/>
      <c r="P276"/>
      <c r="Q276"/>
      <c r="R276"/>
      <c r="S276"/>
      <c r="T276"/>
      <c r="U276"/>
      <c r="V276"/>
      <c r="W276"/>
      <c r="X276"/>
      <c r="Y276"/>
      <c r="Z276"/>
      <c r="AA276"/>
      <c r="AB276"/>
      <c r="AC276"/>
      <c r="AD276"/>
      <c r="AE276"/>
      <c r="AF276"/>
      <c r="AG276"/>
      <c r="AH276"/>
      <c r="AI276"/>
      <c r="AJ276"/>
      <c r="AK276"/>
      <c r="AL276"/>
      <c r="AM276"/>
      <c r="AN276"/>
      <c r="AO276"/>
      <c r="AP276"/>
      <c r="AQ276"/>
      <c r="AR276"/>
      <c r="AS276"/>
      <c r="AT276"/>
      <c r="AU276"/>
      <c r="AV276"/>
      <c r="AW276"/>
      <c r="AX276"/>
      <c r="AY276"/>
      <c r="AZ276"/>
      <c r="BA276"/>
      <c r="BB276"/>
      <c r="BC276"/>
      <c r="BD276"/>
      <c r="BE276"/>
      <c r="BF276"/>
      <c r="BG276"/>
      <c r="BH276"/>
      <c r="BI276"/>
      <c r="BJ276"/>
      <c r="BK276"/>
      <c r="BL276"/>
      <c r="BM276"/>
      <c r="BN276"/>
      <c r="BO276"/>
      <c r="BP276"/>
      <c r="BQ276"/>
      <c r="BR276"/>
      <c r="BS276"/>
      <c r="BT276"/>
      <c r="BU276"/>
      <c r="BV276"/>
      <c r="BW276"/>
      <c r="BX276"/>
      <c r="BY276"/>
      <c r="BZ276"/>
      <c r="CA276"/>
      <c r="CB276"/>
      <c r="CC276"/>
      <c r="CD276"/>
      <c r="CE276"/>
      <c r="CF276"/>
      <c r="CG276"/>
      <c r="CH276"/>
      <c r="CI276"/>
      <c r="CJ276"/>
      <c r="CK276"/>
      <c r="CL276"/>
      <c r="CM276"/>
      <c r="CN276"/>
      <c r="CO276"/>
      <c r="CP276"/>
      <c r="CQ276"/>
      <c r="CR276"/>
      <c r="CS276"/>
      <c r="CT276"/>
      <c r="CU276"/>
      <c r="CV276"/>
      <c r="CW276"/>
      <c r="CX276"/>
      <c r="CY276"/>
      <c r="CZ276"/>
      <c r="DA276"/>
      <c r="DB276"/>
      <c r="DC276"/>
      <c r="DD276"/>
      <c r="DE276"/>
      <c r="DF276"/>
      <c r="DG276"/>
      <c r="DH276"/>
      <c r="DI276"/>
      <c r="DJ276"/>
      <c r="DK276"/>
      <c r="DL276"/>
      <c r="DM276"/>
      <c r="DN276"/>
      <c r="DO276"/>
      <c r="DP276"/>
      <c r="DQ276"/>
      <c r="DR276"/>
      <c r="DS276"/>
      <c r="DT276"/>
      <c r="DU276"/>
      <c r="DV276"/>
      <c r="DW276"/>
      <c r="DX276"/>
      <c r="DY276"/>
      <c r="DZ276"/>
      <c r="EA276"/>
      <c r="EB276"/>
      <c r="EC276"/>
      <c r="ED276"/>
      <c r="EE276"/>
      <c r="EF276"/>
      <c r="EG276"/>
      <c r="EH276"/>
      <c r="EI276"/>
      <c r="EJ276"/>
      <c r="EK276"/>
      <c r="EL276"/>
      <c r="EM276"/>
      <c r="EN276"/>
      <c r="EO276"/>
      <c r="EP276"/>
      <c r="EQ276"/>
      <c r="ER276"/>
      <c r="ES276"/>
      <c r="ET276"/>
      <c r="EU276"/>
      <c r="EV276"/>
      <c r="EW276"/>
      <c r="EX276"/>
      <c r="EY276"/>
      <c r="EZ276"/>
      <c r="FA276"/>
      <c r="FB276"/>
      <c r="FC276"/>
      <c r="FD276"/>
      <c r="FE276"/>
      <c r="FF276"/>
      <c r="FG276"/>
      <c r="FH276"/>
      <c r="FI276"/>
      <c r="FJ276"/>
      <c r="FK276"/>
      <c r="FL276"/>
      <c r="FM276"/>
      <c r="FN276"/>
      <c r="FO276"/>
      <c r="FP276"/>
      <c r="FQ276"/>
      <c r="FR276"/>
      <c r="FS276"/>
      <c r="FT276"/>
      <c r="FU276"/>
      <c r="FV276"/>
      <c r="FW276"/>
      <c r="FX276"/>
      <c r="FY276"/>
      <c r="FZ276"/>
      <c r="GA276"/>
      <c r="GB276"/>
      <c r="GC276"/>
      <c r="GD276"/>
      <c r="GE276"/>
      <c r="GF276"/>
      <c r="GG276"/>
      <c r="GH276"/>
      <c r="GI276"/>
      <c r="GJ276"/>
      <c r="GK276"/>
      <c r="GL276"/>
      <c r="GM276"/>
      <c r="GN276"/>
      <c r="GO276"/>
      <c r="GP276"/>
      <c r="GQ276"/>
      <c r="GR276"/>
      <c r="GS276"/>
      <c r="GT276"/>
      <c r="GU276"/>
      <c r="GV276"/>
      <c r="GW276"/>
      <c r="GX276"/>
      <c r="GY276"/>
      <c r="GZ276"/>
      <c r="HA276"/>
      <c r="HB276"/>
      <c r="HC276"/>
      <c r="HD276"/>
      <c r="HE276"/>
      <c r="HF276"/>
      <c r="HG276"/>
      <c r="HH276"/>
      <c r="HI276"/>
      <c r="HJ276"/>
      <c r="HK276"/>
      <c r="HL276"/>
      <c r="HM276"/>
      <c r="HN276"/>
      <c r="HO276"/>
      <c r="HP276"/>
      <c r="HQ276"/>
      <c r="HR276"/>
      <c r="HS276"/>
      <c r="HT276"/>
      <c r="HU276"/>
      <c r="HV276"/>
      <c r="HW276"/>
      <c r="HX276"/>
      <c r="HY276"/>
      <c r="HZ276"/>
      <c r="IA276"/>
      <c r="IB276"/>
      <c r="IC276"/>
      <c r="ID276"/>
      <c r="IE276"/>
      <c r="IF276"/>
      <c r="IG276"/>
      <c r="IH276"/>
      <c r="II276"/>
      <c r="IJ276"/>
      <c r="IK276"/>
      <c r="IL276"/>
      <c r="IM276"/>
      <c r="IN276"/>
      <c r="IO276"/>
      <c r="IP276"/>
      <c r="IQ276"/>
      <c r="IR276"/>
      <c r="IS276"/>
      <c r="IT276"/>
      <c r="IU276"/>
      <c r="IV276"/>
    </row>
    <row r="277" spans="1:256" ht="48" customHeight="1" x14ac:dyDescent="0.15">
      <c r="A277" s="12" t="s">
        <v>331</v>
      </c>
      <c r="B277" s="23" t="str">
        <f>VLOOKUP(A277,Questions!$B$3:$C$256,2,FALSE)</f>
        <v>Are you classified as a merchant?  If so, what level (1, 2, 3, 4)?</v>
      </c>
      <c r="C277" s="9"/>
      <c r="D277" s="10"/>
      <c r="E277" s="185" t="str">
        <f>IF((C277=""),VLOOKUP(A277,Questions!B:G,4,FALSE),IF(C277="Yes",VLOOKUP(A277,Questions!B:G,6,FALSE),IF(C277="No",VLOOKUP(A277,Questions!B:G,5,FALSE),"N/A")))</f>
        <v>Refer to PCI DSS Security Standards for supplemental guidance in this section</v>
      </c>
      <c r="F277" s="189" t="str">
        <f>VLOOKUP(A277,'Analyst Report'!$A$38:$E$287,5,FALSE)</f>
        <v xml:space="preserve"> </v>
      </c>
      <c r="G277"/>
      <c r="H277"/>
      <c r="I277"/>
      <c r="J277"/>
      <c r="K277"/>
      <c r="L277"/>
      <c r="M277"/>
      <c r="N277"/>
      <c r="O277"/>
      <c r="P277"/>
      <c r="Q277"/>
      <c r="R277"/>
      <c r="S277"/>
      <c r="T277"/>
      <c r="U277"/>
      <c r="V277"/>
      <c r="W277"/>
      <c r="X277"/>
      <c r="Y277"/>
      <c r="Z277"/>
      <c r="AA277"/>
      <c r="AB277"/>
      <c r="AC277"/>
      <c r="AD277"/>
      <c r="AE277"/>
      <c r="AF277"/>
      <c r="AG277"/>
      <c r="AH277"/>
      <c r="AI277"/>
      <c r="AJ277"/>
      <c r="AK277"/>
      <c r="AL277"/>
      <c r="AM277"/>
      <c r="AN277"/>
      <c r="AO277"/>
      <c r="AP277"/>
      <c r="AQ277"/>
      <c r="AR277"/>
      <c r="AS277"/>
      <c r="AT277"/>
      <c r="AU277"/>
      <c r="AV277"/>
      <c r="AW277"/>
      <c r="AX277"/>
      <c r="AY277"/>
      <c r="AZ277"/>
      <c r="BA277"/>
      <c r="BB277"/>
      <c r="BC277"/>
      <c r="BD277"/>
      <c r="BE277"/>
      <c r="BF277"/>
      <c r="BG277"/>
      <c r="BH277"/>
      <c r="BI277"/>
      <c r="BJ277"/>
      <c r="BK277"/>
      <c r="BL277"/>
      <c r="BM277"/>
      <c r="BN277"/>
      <c r="BO277"/>
      <c r="BP277"/>
      <c r="BQ277"/>
      <c r="BR277"/>
      <c r="BS277"/>
      <c r="BT277"/>
      <c r="BU277"/>
      <c r="BV277"/>
      <c r="BW277"/>
      <c r="BX277"/>
      <c r="BY277"/>
      <c r="BZ277"/>
      <c r="CA277"/>
      <c r="CB277"/>
      <c r="CC277"/>
      <c r="CD277"/>
      <c r="CE277"/>
      <c r="CF277"/>
      <c r="CG277"/>
      <c r="CH277"/>
      <c r="CI277"/>
      <c r="CJ277"/>
      <c r="CK277"/>
      <c r="CL277"/>
      <c r="CM277"/>
      <c r="CN277"/>
      <c r="CO277"/>
      <c r="CP277"/>
      <c r="CQ277"/>
      <c r="CR277"/>
      <c r="CS277"/>
      <c r="CT277"/>
      <c r="CU277"/>
      <c r="CV277"/>
      <c r="CW277"/>
      <c r="CX277"/>
      <c r="CY277"/>
      <c r="CZ277"/>
      <c r="DA277"/>
      <c r="DB277"/>
      <c r="DC277"/>
      <c r="DD277"/>
      <c r="DE277"/>
      <c r="DF277"/>
      <c r="DG277"/>
      <c r="DH277"/>
      <c r="DI277"/>
      <c r="DJ277"/>
      <c r="DK277"/>
      <c r="DL277"/>
      <c r="DM277"/>
      <c r="DN277"/>
      <c r="DO277"/>
      <c r="DP277"/>
      <c r="DQ277"/>
      <c r="DR277"/>
      <c r="DS277"/>
      <c r="DT277"/>
      <c r="DU277"/>
      <c r="DV277"/>
      <c r="DW277"/>
      <c r="DX277"/>
      <c r="DY277"/>
      <c r="DZ277"/>
      <c r="EA277"/>
      <c r="EB277"/>
      <c r="EC277"/>
      <c r="ED277"/>
      <c r="EE277"/>
      <c r="EF277"/>
      <c r="EG277"/>
      <c r="EH277"/>
      <c r="EI277"/>
      <c r="EJ277"/>
      <c r="EK277"/>
      <c r="EL277"/>
      <c r="EM277"/>
      <c r="EN277"/>
      <c r="EO277"/>
      <c r="EP277"/>
      <c r="EQ277"/>
      <c r="ER277"/>
      <c r="ES277"/>
      <c r="ET277"/>
      <c r="EU277"/>
      <c r="EV277"/>
      <c r="EW277"/>
      <c r="EX277"/>
      <c r="EY277"/>
      <c r="EZ277"/>
      <c r="FA277"/>
      <c r="FB277"/>
      <c r="FC277"/>
      <c r="FD277"/>
      <c r="FE277"/>
      <c r="FF277"/>
      <c r="FG277"/>
      <c r="FH277"/>
      <c r="FI277"/>
      <c r="FJ277"/>
      <c r="FK277"/>
      <c r="FL277"/>
      <c r="FM277"/>
      <c r="FN277"/>
      <c r="FO277"/>
      <c r="FP277"/>
      <c r="FQ277"/>
      <c r="FR277"/>
      <c r="FS277"/>
      <c r="FT277"/>
      <c r="FU277"/>
      <c r="FV277"/>
      <c r="FW277"/>
      <c r="FX277"/>
      <c r="FY277"/>
      <c r="FZ277"/>
      <c r="GA277"/>
      <c r="GB277"/>
      <c r="GC277"/>
      <c r="GD277"/>
      <c r="GE277"/>
      <c r="GF277"/>
      <c r="GG277"/>
      <c r="GH277"/>
      <c r="GI277"/>
      <c r="GJ277"/>
      <c r="GK277"/>
      <c r="GL277"/>
      <c r="GM277"/>
      <c r="GN277"/>
      <c r="GO277"/>
      <c r="GP277"/>
      <c r="GQ277"/>
      <c r="GR277"/>
      <c r="GS277"/>
      <c r="GT277"/>
      <c r="GU277"/>
      <c r="GV277"/>
      <c r="GW277"/>
      <c r="GX277"/>
      <c r="GY277"/>
      <c r="GZ277"/>
      <c r="HA277"/>
      <c r="HB277"/>
      <c r="HC277"/>
      <c r="HD277"/>
      <c r="HE277"/>
      <c r="HF277"/>
      <c r="HG277"/>
      <c r="HH277"/>
      <c r="HI277"/>
      <c r="HJ277"/>
      <c r="HK277"/>
      <c r="HL277"/>
      <c r="HM277"/>
      <c r="HN277"/>
      <c r="HO277"/>
      <c r="HP277"/>
      <c r="HQ277"/>
      <c r="HR277"/>
      <c r="HS277"/>
      <c r="HT277"/>
      <c r="HU277"/>
      <c r="HV277"/>
      <c r="HW277"/>
      <c r="HX277"/>
      <c r="HY277"/>
      <c r="HZ277"/>
      <c r="IA277"/>
      <c r="IB277"/>
      <c r="IC277"/>
      <c r="ID277"/>
      <c r="IE277"/>
      <c r="IF277"/>
      <c r="IG277"/>
      <c r="IH277"/>
      <c r="II277"/>
      <c r="IJ277"/>
      <c r="IK277"/>
      <c r="IL277"/>
      <c r="IM277"/>
      <c r="IN277"/>
      <c r="IO277"/>
      <c r="IP277"/>
      <c r="IQ277"/>
      <c r="IR277"/>
      <c r="IS277"/>
      <c r="IT277"/>
      <c r="IU277"/>
      <c r="IV277"/>
    </row>
    <row r="278" spans="1:256" ht="64.25" customHeight="1" x14ac:dyDescent="0.15">
      <c r="A278" s="12" t="s">
        <v>332</v>
      </c>
      <c r="B278" s="23" t="str">
        <f>VLOOKUP(A278,Questions!$B$3:$C$256,2,FALSE)</f>
        <v>Describe the architecture employed by the system to verify and authorize credit card transactions.</v>
      </c>
      <c r="C278" s="290"/>
      <c r="D278" s="290"/>
      <c r="E278" s="185" t="str">
        <f>IF((C278=""),VLOOKUP(A278,Questions!B:G,4,FALSE),IF(C278="Yes",VLOOKUP(A278,Questions!B:G,6,FALSE),IF(C278="No",VLOOKUP(A278,Questions!B:G,5,FALSE),"N/A")))</f>
        <v>Refer to PCI DSS Security Standards for supplemental guidance in this section</v>
      </c>
      <c r="F278" s="189" t="str">
        <f>VLOOKUP(A278,'Analyst Report'!$A$38:$E$287,5,FALSE)</f>
        <v xml:space="preserve"> </v>
      </c>
      <c r="G278"/>
      <c r="H278"/>
      <c r="I278"/>
      <c r="J278"/>
      <c r="K278"/>
      <c r="L278"/>
      <c r="M278"/>
      <c r="N278"/>
      <c r="O278"/>
      <c r="P278"/>
      <c r="Q278"/>
      <c r="R278"/>
      <c r="S278"/>
      <c r="T278"/>
      <c r="U278"/>
      <c r="V278"/>
      <c r="W278"/>
      <c r="X278"/>
      <c r="Y278"/>
      <c r="Z278"/>
      <c r="AA278"/>
      <c r="AB278"/>
      <c r="AC278"/>
      <c r="AD278"/>
      <c r="AE278"/>
      <c r="AF278"/>
      <c r="AG278"/>
      <c r="AH278"/>
      <c r="AI278"/>
      <c r="AJ278"/>
      <c r="AK278"/>
      <c r="AL278"/>
      <c r="AM278"/>
      <c r="AN278"/>
      <c r="AO278"/>
      <c r="AP278"/>
      <c r="AQ278"/>
      <c r="AR278"/>
      <c r="AS278"/>
      <c r="AT278"/>
      <c r="AU278"/>
      <c r="AV278"/>
      <c r="AW278"/>
      <c r="AX278"/>
      <c r="AY278"/>
      <c r="AZ278"/>
      <c r="BA278"/>
      <c r="BB278"/>
      <c r="BC278"/>
      <c r="BD278"/>
      <c r="BE278"/>
      <c r="BF278"/>
      <c r="BG278"/>
      <c r="BH278"/>
      <c r="BI278"/>
      <c r="BJ278"/>
      <c r="BK278"/>
      <c r="BL278"/>
      <c r="BM278"/>
      <c r="BN278"/>
      <c r="BO278"/>
      <c r="BP278"/>
      <c r="BQ278"/>
      <c r="BR278"/>
      <c r="BS278"/>
      <c r="BT278"/>
      <c r="BU278"/>
      <c r="BV278"/>
      <c r="BW278"/>
      <c r="BX278"/>
      <c r="BY278"/>
      <c r="BZ278"/>
      <c r="CA278"/>
      <c r="CB278"/>
      <c r="CC278"/>
      <c r="CD278"/>
      <c r="CE278"/>
      <c r="CF278"/>
      <c r="CG278"/>
      <c r="CH278"/>
      <c r="CI278"/>
      <c r="CJ278"/>
      <c r="CK278"/>
      <c r="CL278"/>
      <c r="CM278"/>
      <c r="CN278"/>
      <c r="CO278"/>
      <c r="CP278"/>
      <c r="CQ278"/>
      <c r="CR278"/>
      <c r="CS278"/>
      <c r="CT278"/>
      <c r="CU278"/>
      <c r="CV278"/>
      <c r="CW278"/>
      <c r="CX278"/>
      <c r="CY278"/>
      <c r="CZ278"/>
      <c r="DA278"/>
      <c r="DB278"/>
      <c r="DC278"/>
      <c r="DD278"/>
      <c r="DE278"/>
      <c r="DF278"/>
      <c r="DG278"/>
      <c r="DH278"/>
      <c r="DI278"/>
      <c r="DJ278"/>
      <c r="DK278"/>
      <c r="DL278"/>
      <c r="DM278"/>
      <c r="DN278"/>
      <c r="DO278"/>
      <c r="DP278"/>
      <c r="DQ278"/>
      <c r="DR278"/>
      <c r="DS278"/>
      <c r="DT278"/>
      <c r="DU278"/>
      <c r="DV278"/>
      <c r="DW278"/>
      <c r="DX278"/>
      <c r="DY278"/>
      <c r="DZ278"/>
      <c r="EA278"/>
      <c r="EB278"/>
      <c r="EC278"/>
      <c r="ED278"/>
      <c r="EE278"/>
      <c r="EF278"/>
      <c r="EG278"/>
      <c r="EH278"/>
      <c r="EI278"/>
      <c r="EJ278"/>
      <c r="EK278"/>
      <c r="EL278"/>
      <c r="EM278"/>
      <c r="EN278"/>
      <c r="EO278"/>
      <c r="EP278"/>
      <c r="EQ278"/>
      <c r="ER278"/>
      <c r="ES278"/>
      <c r="ET278"/>
      <c r="EU278"/>
      <c r="EV278"/>
      <c r="EW278"/>
      <c r="EX278"/>
      <c r="EY278"/>
      <c r="EZ278"/>
      <c r="FA278"/>
      <c r="FB278"/>
      <c r="FC278"/>
      <c r="FD278"/>
      <c r="FE278"/>
      <c r="FF278"/>
      <c r="FG278"/>
      <c r="FH278"/>
      <c r="FI278"/>
      <c r="FJ278"/>
      <c r="FK278"/>
      <c r="FL278"/>
      <c r="FM278"/>
      <c r="FN278"/>
      <c r="FO278"/>
      <c r="FP278"/>
      <c r="FQ278"/>
      <c r="FR278"/>
      <c r="FS278"/>
      <c r="FT278"/>
      <c r="FU278"/>
      <c r="FV278"/>
      <c r="FW278"/>
      <c r="FX278"/>
      <c r="FY278"/>
      <c r="FZ278"/>
      <c r="GA278"/>
      <c r="GB278"/>
      <c r="GC278"/>
      <c r="GD278"/>
      <c r="GE278"/>
      <c r="GF278"/>
      <c r="GG278"/>
      <c r="GH278"/>
      <c r="GI278"/>
      <c r="GJ278"/>
      <c r="GK278"/>
      <c r="GL278"/>
      <c r="GM278"/>
      <c r="GN278"/>
      <c r="GO278"/>
      <c r="GP278"/>
      <c r="GQ278"/>
      <c r="GR278"/>
      <c r="GS278"/>
      <c r="GT278"/>
      <c r="GU278"/>
      <c r="GV278"/>
      <c r="GW278"/>
      <c r="GX278"/>
      <c r="GY278"/>
      <c r="GZ278"/>
      <c r="HA278"/>
      <c r="HB278"/>
      <c r="HC278"/>
      <c r="HD278"/>
      <c r="HE278"/>
      <c r="HF278"/>
      <c r="HG278"/>
      <c r="HH278"/>
      <c r="HI278"/>
      <c r="HJ278"/>
      <c r="HK278"/>
      <c r="HL278"/>
      <c r="HM278"/>
      <c r="HN278"/>
      <c r="HO278"/>
      <c r="HP278"/>
      <c r="HQ278"/>
      <c r="HR278"/>
      <c r="HS278"/>
      <c r="HT278"/>
      <c r="HU278"/>
      <c r="HV278"/>
      <c r="HW278"/>
      <c r="HX278"/>
      <c r="HY278"/>
      <c r="HZ278"/>
      <c r="IA278"/>
      <c r="IB278"/>
      <c r="IC278"/>
      <c r="ID278"/>
      <c r="IE278"/>
      <c r="IF278"/>
      <c r="IG278"/>
      <c r="IH278"/>
      <c r="II278"/>
      <c r="IJ278"/>
      <c r="IK278"/>
      <c r="IL278"/>
      <c r="IM278"/>
      <c r="IN278"/>
      <c r="IO278"/>
      <c r="IP278"/>
      <c r="IQ278"/>
      <c r="IR278"/>
      <c r="IS278"/>
      <c r="IT278"/>
      <c r="IU278"/>
      <c r="IV278"/>
    </row>
    <row r="279" spans="1:256" ht="64.25" customHeight="1" x14ac:dyDescent="0.15">
      <c r="A279" s="12" t="s">
        <v>333</v>
      </c>
      <c r="B279" s="23" t="str">
        <f>VLOOKUP(A279,Questions!$B$3:$C$256,2,FALSE)</f>
        <v xml:space="preserve">What payment processors/gateways does the system support? </v>
      </c>
      <c r="C279" s="290"/>
      <c r="D279" s="290"/>
      <c r="E279" s="185" t="str">
        <f>IF((C279=""),VLOOKUP(A279,Questions!B:G,4,FALSE),IF(C279="Yes",VLOOKUP(A279,Questions!B:G,6,FALSE),IF(C279="No",VLOOKUP(A279,Questions!B:G,5,FALSE),"N/A")))</f>
        <v>Refer to PCI DSS Security Standards for supplemental guidance in this section</v>
      </c>
      <c r="F279" s="189" t="str">
        <f>VLOOKUP(A279,'Analyst Report'!$A$38:$E$287,5,FALSE)</f>
        <v xml:space="preserve"> </v>
      </c>
      <c r="G279"/>
      <c r="H279"/>
      <c r="I279"/>
      <c r="J279"/>
      <c r="K279"/>
      <c r="L279"/>
      <c r="M279"/>
      <c r="N279"/>
      <c r="O279"/>
      <c r="P279"/>
      <c r="Q279"/>
      <c r="R279"/>
      <c r="S279"/>
      <c r="T279"/>
      <c r="U279"/>
      <c r="V279"/>
      <c r="W279"/>
      <c r="X279"/>
      <c r="Y279"/>
      <c r="Z279"/>
      <c r="AA279"/>
      <c r="AB279"/>
      <c r="AC279"/>
      <c r="AD279"/>
      <c r="AE279"/>
      <c r="AF279"/>
      <c r="AG279"/>
      <c r="AH279"/>
      <c r="AI279"/>
      <c r="AJ279"/>
      <c r="AK279"/>
      <c r="AL279"/>
      <c r="AM279"/>
      <c r="AN279"/>
      <c r="AO279"/>
      <c r="AP279"/>
      <c r="AQ279"/>
      <c r="AR279"/>
      <c r="AS279"/>
      <c r="AT279"/>
      <c r="AU279"/>
      <c r="AV279"/>
      <c r="AW279"/>
      <c r="AX279"/>
      <c r="AY279"/>
      <c r="AZ279"/>
      <c r="BA279"/>
      <c r="BB279"/>
      <c r="BC279"/>
      <c r="BD279"/>
      <c r="BE279"/>
      <c r="BF279"/>
      <c r="BG279"/>
      <c r="BH279"/>
      <c r="BI279"/>
      <c r="BJ279"/>
      <c r="BK279"/>
      <c r="BL279"/>
      <c r="BM279"/>
      <c r="BN279"/>
      <c r="BO279"/>
      <c r="BP279"/>
      <c r="BQ279"/>
      <c r="BR279"/>
      <c r="BS279"/>
      <c r="BT279"/>
      <c r="BU279"/>
      <c r="BV279"/>
      <c r="BW279"/>
      <c r="BX279"/>
      <c r="BY279"/>
      <c r="BZ279"/>
      <c r="CA279"/>
      <c r="CB279"/>
      <c r="CC279"/>
      <c r="CD279"/>
      <c r="CE279"/>
      <c r="CF279"/>
      <c r="CG279"/>
      <c r="CH279"/>
      <c r="CI279"/>
      <c r="CJ279"/>
      <c r="CK279"/>
      <c r="CL279"/>
      <c r="CM279"/>
      <c r="CN279"/>
      <c r="CO279"/>
      <c r="CP279"/>
      <c r="CQ279"/>
      <c r="CR279"/>
      <c r="CS279"/>
      <c r="CT279"/>
      <c r="CU279"/>
      <c r="CV279"/>
      <c r="CW279"/>
      <c r="CX279"/>
      <c r="CY279"/>
      <c r="CZ279"/>
      <c r="DA279"/>
      <c r="DB279"/>
      <c r="DC279"/>
      <c r="DD279"/>
      <c r="DE279"/>
      <c r="DF279"/>
      <c r="DG279"/>
      <c r="DH279"/>
      <c r="DI279"/>
      <c r="DJ279"/>
      <c r="DK279"/>
      <c r="DL279"/>
      <c r="DM279"/>
      <c r="DN279"/>
      <c r="DO279"/>
      <c r="DP279"/>
      <c r="DQ279"/>
      <c r="DR279"/>
      <c r="DS279"/>
      <c r="DT279"/>
      <c r="DU279"/>
      <c r="DV279"/>
      <c r="DW279"/>
      <c r="DX279"/>
      <c r="DY279"/>
      <c r="DZ279"/>
      <c r="EA279"/>
      <c r="EB279"/>
      <c r="EC279"/>
      <c r="ED279"/>
      <c r="EE279"/>
      <c r="EF279"/>
      <c r="EG279"/>
      <c r="EH279"/>
      <c r="EI279"/>
      <c r="EJ279"/>
      <c r="EK279"/>
      <c r="EL279"/>
      <c r="EM279"/>
      <c r="EN279"/>
      <c r="EO279"/>
      <c r="EP279"/>
      <c r="EQ279"/>
      <c r="ER279"/>
      <c r="ES279"/>
      <c r="ET279"/>
      <c r="EU279"/>
      <c r="EV279"/>
      <c r="EW279"/>
      <c r="EX279"/>
      <c r="EY279"/>
      <c r="EZ279"/>
      <c r="FA279"/>
      <c r="FB279"/>
      <c r="FC279"/>
      <c r="FD279"/>
      <c r="FE279"/>
      <c r="FF279"/>
      <c r="FG279"/>
      <c r="FH279"/>
      <c r="FI279"/>
      <c r="FJ279"/>
      <c r="FK279"/>
      <c r="FL279"/>
      <c r="FM279"/>
      <c r="FN279"/>
      <c r="FO279"/>
      <c r="FP279"/>
      <c r="FQ279"/>
      <c r="FR279"/>
      <c r="FS279"/>
      <c r="FT279"/>
      <c r="FU279"/>
      <c r="FV279"/>
      <c r="FW279"/>
      <c r="FX279"/>
      <c r="FY279"/>
      <c r="FZ279"/>
      <c r="GA279"/>
      <c r="GB279"/>
      <c r="GC279"/>
      <c r="GD279"/>
      <c r="GE279"/>
      <c r="GF279"/>
      <c r="GG279"/>
      <c r="GH279"/>
      <c r="GI279"/>
      <c r="GJ279"/>
      <c r="GK279"/>
      <c r="GL279"/>
      <c r="GM279"/>
      <c r="GN279"/>
      <c r="GO279"/>
      <c r="GP279"/>
      <c r="GQ279"/>
      <c r="GR279"/>
      <c r="GS279"/>
      <c r="GT279"/>
      <c r="GU279"/>
      <c r="GV279"/>
      <c r="GW279"/>
      <c r="GX279"/>
      <c r="GY279"/>
      <c r="GZ279"/>
      <c r="HA279"/>
      <c r="HB279"/>
      <c r="HC279"/>
      <c r="HD279"/>
      <c r="HE279"/>
      <c r="HF279"/>
      <c r="HG279"/>
      <c r="HH279"/>
      <c r="HI279"/>
      <c r="HJ279"/>
      <c r="HK279"/>
      <c r="HL279"/>
      <c r="HM279"/>
      <c r="HN279"/>
      <c r="HO279"/>
      <c r="HP279"/>
      <c r="HQ279"/>
      <c r="HR279"/>
      <c r="HS279"/>
      <c r="HT279"/>
      <c r="HU279"/>
      <c r="HV279"/>
      <c r="HW279"/>
      <c r="HX279"/>
      <c r="HY279"/>
      <c r="HZ279"/>
      <c r="IA279"/>
      <c r="IB279"/>
      <c r="IC279"/>
      <c r="ID279"/>
      <c r="IE279"/>
      <c r="IF279"/>
      <c r="IG279"/>
      <c r="IH279"/>
      <c r="II279"/>
      <c r="IJ279"/>
      <c r="IK279"/>
      <c r="IL279"/>
      <c r="IM279"/>
      <c r="IN279"/>
      <c r="IO279"/>
      <c r="IP279"/>
      <c r="IQ279"/>
      <c r="IR279"/>
      <c r="IS279"/>
      <c r="IT279"/>
      <c r="IU279"/>
      <c r="IV279"/>
    </row>
    <row r="280" spans="1:256" ht="48" customHeight="1" x14ac:dyDescent="0.15">
      <c r="A280" s="12" t="s">
        <v>334</v>
      </c>
      <c r="B280" s="23" t="str">
        <f>VLOOKUP(A280,Questions!$B$3:$C$256,2,FALSE)</f>
        <v>Can the application be installed in a PCI DSS compliant manner ?</v>
      </c>
      <c r="C280" s="9"/>
      <c r="D280" s="10"/>
      <c r="E280" s="185" t="str">
        <f>IF((C280=""),VLOOKUP(A280,Questions!B:G,4,FALSE),IF(C280="Yes",VLOOKUP(A280,Questions!B:G,6,FALSE),IF(C280="No",VLOOKUP(A280,Questions!B:G,5,FALSE),"N/A")))</f>
        <v>Refer to PCI DSS Security Standards for supplemental guidance in this section</v>
      </c>
      <c r="F280" s="189" t="str">
        <f>VLOOKUP(A280,'Analyst Report'!$A$38:$E$287,5,FALSE)</f>
        <v xml:space="preserve"> </v>
      </c>
      <c r="G280"/>
      <c r="H280"/>
      <c r="I280"/>
      <c r="J280"/>
      <c r="K280"/>
      <c r="L280"/>
      <c r="M280"/>
      <c r="N280"/>
      <c r="O280"/>
      <c r="P280"/>
      <c r="Q280"/>
      <c r="R280"/>
      <c r="S280"/>
      <c r="T280"/>
      <c r="U280"/>
      <c r="V280"/>
      <c r="W280"/>
      <c r="X280"/>
      <c r="Y280"/>
      <c r="Z280"/>
      <c r="AA280"/>
      <c r="AB280"/>
      <c r="AC280"/>
      <c r="AD280"/>
      <c r="AE280"/>
      <c r="AF280"/>
      <c r="AG280"/>
      <c r="AH280"/>
      <c r="AI280"/>
      <c r="AJ280"/>
      <c r="AK280"/>
      <c r="AL280"/>
      <c r="AM280"/>
      <c r="AN280"/>
      <c r="AO280"/>
      <c r="AP280"/>
      <c r="AQ280"/>
      <c r="AR280"/>
      <c r="AS280"/>
      <c r="AT280"/>
      <c r="AU280"/>
      <c r="AV280"/>
      <c r="AW280"/>
      <c r="AX280"/>
      <c r="AY280"/>
      <c r="AZ280"/>
      <c r="BA280"/>
      <c r="BB280"/>
      <c r="BC280"/>
      <c r="BD280"/>
      <c r="BE280"/>
      <c r="BF280"/>
      <c r="BG280"/>
      <c r="BH280"/>
      <c r="BI280"/>
      <c r="BJ280"/>
      <c r="BK280"/>
      <c r="BL280"/>
      <c r="BM280"/>
      <c r="BN280"/>
      <c r="BO280"/>
      <c r="BP280"/>
      <c r="BQ280"/>
      <c r="BR280"/>
      <c r="BS280"/>
      <c r="BT280"/>
      <c r="BU280"/>
      <c r="BV280"/>
      <c r="BW280"/>
      <c r="BX280"/>
      <c r="BY280"/>
      <c r="BZ280"/>
      <c r="CA280"/>
      <c r="CB280"/>
      <c r="CC280"/>
      <c r="CD280"/>
      <c r="CE280"/>
      <c r="CF280"/>
      <c r="CG280"/>
      <c r="CH280"/>
      <c r="CI280"/>
      <c r="CJ280"/>
      <c r="CK280"/>
      <c r="CL280"/>
      <c r="CM280"/>
      <c r="CN280"/>
      <c r="CO280"/>
      <c r="CP280"/>
      <c r="CQ280"/>
      <c r="CR280"/>
      <c r="CS280"/>
      <c r="CT280"/>
      <c r="CU280"/>
      <c r="CV280"/>
      <c r="CW280"/>
      <c r="CX280"/>
      <c r="CY280"/>
      <c r="CZ280"/>
      <c r="DA280"/>
      <c r="DB280"/>
      <c r="DC280"/>
      <c r="DD280"/>
      <c r="DE280"/>
      <c r="DF280"/>
      <c r="DG280"/>
      <c r="DH280"/>
      <c r="DI280"/>
      <c r="DJ280"/>
      <c r="DK280"/>
      <c r="DL280"/>
      <c r="DM280"/>
      <c r="DN280"/>
      <c r="DO280"/>
      <c r="DP280"/>
      <c r="DQ280"/>
      <c r="DR280"/>
      <c r="DS280"/>
      <c r="DT280"/>
      <c r="DU280"/>
      <c r="DV280"/>
      <c r="DW280"/>
      <c r="DX280"/>
      <c r="DY280"/>
      <c r="DZ280"/>
      <c r="EA280"/>
      <c r="EB280"/>
      <c r="EC280"/>
      <c r="ED280"/>
      <c r="EE280"/>
      <c r="EF280"/>
      <c r="EG280"/>
      <c r="EH280"/>
      <c r="EI280"/>
      <c r="EJ280"/>
      <c r="EK280"/>
      <c r="EL280"/>
      <c r="EM280"/>
      <c r="EN280"/>
      <c r="EO280"/>
      <c r="EP280"/>
      <c r="EQ280"/>
      <c r="ER280"/>
      <c r="ES280"/>
      <c r="ET280"/>
      <c r="EU280"/>
      <c r="EV280"/>
      <c r="EW280"/>
      <c r="EX280"/>
      <c r="EY280"/>
      <c r="EZ280"/>
      <c r="FA280"/>
      <c r="FB280"/>
      <c r="FC280"/>
      <c r="FD280"/>
      <c r="FE280"/>
      <c r="FF280"/>
      <c r="FG280"/>
      <c r="FH280"/>
      <c r="FI280"/>
      <c r="FJ280"/>
      <c r="FK280"/>
      <c r="FL280"/>
      <c r="FM280"/>
      <c r="FN280"/>
      <c r="FO280"/>
      <c r="FP280"/>
      <c r="FQ280"/>
      <c r="FR280"/>
      <c r="FS280"/>
      <c r="FT280"/>
      <c r="FU280"/>
      <c r="FV280"/>
      <c r="FW280"/>
      <c r="FX280"/>
      <c r="FY280"/>
      <c r="FZ280"/>
      <c r="GA280"/>
      <c r="GB280"/>
      <c r="GC280"/>
      <c r="GD280"/>
      <c r="GE280"/>
      <c r="GF280"/>
      <c r="GG280"/>
      <c r="GH280"/>
      <c r="GI280"/>
      <c r="GJ280"/>
      <c r="GK280"/>
      <c r="GL280"/>
      <c r="GM280"/>
      <c r="GN280"/>
      <c r="GO280"/>
      <c r="GP280"/>
      <c r="GQ280"/>
      <c r="GR280"/>
      <c r="GS280"/>
      <c r="GT280"/>
      <c r="GU280"/>
      <c r="GV280"/>
      <c r="GW280"/>
      <c r="GX280"/>
      <c r="GY280"/>
      <c r="GZ280"/>
      <c r="HA280"/>
      <c r="HB280"/>
      <c r="HC280"/>
      <c r="HD280"/>
      <c r="HE280"/>
      <c r="HF280"/>
      <c r="HG280"/>
      <c r="HH280"/>
      <c r="HI280"/>
      <c r="HJ280"/>
      <c r="HK280"/>
      <c r="HL280"/>
      <c r="HM280"/>
      <c r="HN280"/>
      <c r="HO280"/>
      <c r="HP280"/>
      <c r="HQ280"/>
      <c r="HR280"/>
      <c r="HS280"/>
      <c r="HT280"/>
      <c r="HU280"/>
      <c r="HV280"/>
      <c r="HW280"/>
      <c r="HX280"/>
      <c r="HY280"/>
      <c r="HZ280"/>
      <c r="IA280"/>
      <c r="IB280"/>
      <c r="IC280"/>
      <c r="ID280"/>
      <c r="IE280"/>
      <c r="IF280"/>
      <c r="IG280"/>
      <c r="IH280"/>
      <c r="II280"/>
      <c r="IJ280"/>
      <c r="IK280"/>
      <c r="IL280"/>
      <c r="IM280"/>
      <c r="IN280"/>
      <c r="IO280"/>
      <c r="IP280"/>
      <c r="IQ280"/>
      <c r="IR280"/>
      <c r="IS280"/>
      <c r="IT280"/>
      <c r="IU280"/>
      <c r="IV280"/>
    </row>
    <row r="281" spans="1:256" ht="48" customHeight="1" x14ac:dyDescent="0.15">
      <c r="A281" s="12" t="s">
        <v>335</v>
      </c>
      <c r="B281" s="23" t="str">
        <f>VLOOKUP(A281,Questions!$B$3:$C$256,2,FALSE)</f>
        <v xml:space="preserve">Is the application listed as an approved PA-DSS application? </v>
      </c>
      <c r="C281" s="9"/>
      <c r="D281" s="10"/>
      <c r="E281" s="185" t="str">
        <f>IF((C281=""),VLOOKUP(A281,Questions!B:G,4,FALSE),IF(C281="Yes",VLOOKUP(A281,Questions!B:G,6,FALSE),IF(C281="No",VLOOKUP(A281,Questions!B:G,5,FALSE),"N/A")))</f>
        <v>Refer to PCI DSS Security Standards for supplemental guidance in this section</v>
      </c>
      <c r="F281" s="189" t="str">
        <f>VLOOKUP(A281,'Analyst Report'!$A$38:$E$287,5,FALSE)</f>
        <v xml:space="preserve"> </v>
      </c>
      <c r="G281"/>
      <c r="H281"/>
      <c r="I281"/>
      <c r="J281"/>
      <c r="K281"/>
      <c r="L281"/>
      <c r="M281"/>
      <c r="N281"/>
      <c r="O281"/>
      <c r="P281"/>
      <c r="Q281"/>
      <c r="R281"/>
      <c r="S281"/>
      <c r="T281"/>
      <c r="U281"/>
      <c r="V281"/>
      <c r="W281"/>
      <c r="X281"/>
      <c r="Y281"/>
      <c r="Z281"/>
      <c r="AA281"/>
      <c r="AB281"/>
      <c r="AC281"/>
      <c r="AD281"/>
      <c r="AE281"/>
      <c r="AF281"/>
      <c r="AG281"/>
      <c r="AH281"/>
      <c r="AI281"/>
      <c r="AJ281"/>
      <c r="AK281"/>
      <c r="AL281"/>
      <c r="AM281"/>
      <c r="AN281"/>
      <c r="AO281"/>
      <c r="AP281"/>
      <c r="AQ281"/>
      <c r="AR281"/>
      <c r="AS281"/>
      <c r="AT281"/>
      <c r="AU281"/>
      <c r="AV281"/>
      <c r="AW281"/>
      <c r="AX281"/>
      <c r="AY281"/>
      <c r="AZ281"/>
      <c r="BA281"/>
      <c r="BB281"/>
      <c r="BC281"/>
      <c r="BD281"/>
      <c r="BE281"/>
      <c r="BF281"/>
      <c r="BG281"/>
      <c r="BH281"/>
      <c r="BI281"/>
      <c r="BJ281"/>
      <c r="BK281"/>
      <c r="BL281"/>
      <c r="BM281"/>
      <c r="BN281"/>
      <c r="BO281"/>
      <c r="BP281"/>
      <c r="BQ281"/>
      <c r="BR281"/>
      <c r="BS281"/>
      <c r="BT281"/>
      <c r="BU281"/>
      <c r="BV281"/>
      <c r="BW281"/>
      <c r="BX281"/>
      <c r="BY281"/>
      <c r="BZ281"/>
      <c r="CA281"/>
      <c r="CB281"/>
      <c r="CC281"/>
      <c r="CD281"/>
      <c r="CE281"/>
      <c r="CF281"/>
      <c r="CG281"/>
      <c r="CH281"/>
      <c r="CI281"/>
      <c r="CJ281"/>
      <c r="CK281"/>
      <c r="CL281"/>
      <c r="CM281"/>
      <c r="CN281"/>
      <c r="CO281"/>
      <c r="CP281"/>
      <c r="CQ281"/>
      <c r="CR281"/>
      <c r="CS281"/>
      <c r="CT281"/>
      <c r="CU281"/>
      <c r="CV281"/>
      <c r="CW281"/>
      <c r="CX281"/>
      <c r="CY281"/>
      <c r="CZ281"/>
      <c r="DA281"/>
      <c r="DB281"/>
      <c r="DC281"/>
      <c r="DD281"/>
      <c r="DE281"/>
      <c r="DF281"/>
      <c r="DG281"/>
      <c r="DH281"/>
      <c r="DI281"/>
      <c r="DJ281"/>
      <c r="DK281"/>
      <c r="DL281"/>
      <c r="DM281"/>
      <c r="DN281"/>
      <c r="DO281"/>
      <c r="DP281"/>
      <c r="DQ281"/>
      <c r="DR281"/>
      <c r="DS281"/>
      <c r="DT281"/>
      <c r="DU281"/>
      <c r="DV281"/>
      <c r="DW281"/>
      <c r="DX281"/>
      <c r="DY281"/>
      <c r="DZ281"/>
      <c r="EA281"/>
      <c r="EB281"/>
      <c r="EC281"/>
      <c r="ED281"/>
      <c r="EE281"/>
      <c r="EF281"/>
      <c r="EG281"/>
      <c r="EH281"/>
      <c r="EI281"/>
      <c r="EJ281"/>
      <c r="EK281"/>
      <c r="EL281"/>
      <c r="EM281"/>
      <c r="EN281"/>
      <c r="EO281"/>
      <c r="EP281"/>
      <c r="EQ281"/>
      <c r="ER281"/>
      <c r="ES281"/>
      <c r="ET281"/>
      <c r="EU281"/>
      <c r="EV281"/>
      <c r="EW281"/>
      <c r="EX281"/>
      <c r="EY281"/>
      <c r="EZ281"/>
      <c r="FA281"/>
      <c r="FB281"/>
      <c r="FC281"/>
      <c r="FD281"/>
      <c r="FE281"/>
      <c r="FF281"/>
      <c r="FG281"/>
      <c r="FH281"/>
      <c r="FI281"/>
      <c r="FJ281"/>
      <c r="FK281"/>
      <c r="FL281"/>
      <c r="FM281"/>
      <c r="FN281"/>
      <c r="FO281"/>
      <c r="FP281"/>
      <c r="FQ281"/>
      <c r="FR281"/>
      <c r="FS281"/>
      <c r="FT281"/>
      <c r="FU281"/>
      <c r="FV281"/>
      <c r="FW281"/>
      <c r="FX281"/>
      <c r="FY281"/>
      <c r="FZ281"/>
      <c r="GA281"/>
      <c r="GB281"/>
      <c r="GC281"/>
      <c r="GD281"/>
      <c r="GE281"/>
      <c r="GF281"/>
      <c r="GG281"/>
      <c r="GH281"/>
      <c r="GI281"/>
      <c r="GJ281"/>
      <c r="GK281"/>
      <c r="GL281"/>
      <c r="GM281"/>
      <c r="GN281"/>
      <c r="GO281"/>
      <c r="GP281"/>
      <c r="GQ281"/>
      <c r="GR281"/>
      <c r="GS281"/>
      <c r="GT281"/>
      <c r="GU281"/>
      <c r="GV281"/>
      <c r="GW281"/>
      <c r="GX281"/>
      <c r="GY281"/>
      <c r="GZ281"/>
      <c r="HA281"/>
      <c r="HB281"/>
      <c r="HC281"/>
      <c r="HD281"/>
      <c r="HE281"/>
      <c r="HF281"/>
      <c r="HG281"/>
      <c r="HH281"/>
      <c r="HI281"/>
      <c r="HJ281"/>
      <c r="HK281"/>
      <c r="HL281"/>
      <c r="HM281"/>
      <c r="HN281"/>
      <c r="HO281"/>
      <c r="HP281"/>
      <c r="HQ281"/>
      <c r="HR281"/>
      <c r="HS281"/>
      <c r="HT281"/>
      <c r="HU281"/>
      <c r="HV281"/>
      <c r="HW281"/>
      <c r="HX281"/>
      <c r="HY281"/>
      <c r="HZ281"/>
      <c r="IA281"/>
      <c r="IB281"/>
      <c r="IC281"/>
      <c r="ID281"/>
      <c r="IE281"/>
      <c r="IF281"/>
      <c r="IG281"/>
      <c r="IH281"/>
      <c r="II281"/>
      <c r="IJ281"/>
      <c r="IK281"/>
      <c r="IL281"/>
      <c r="IM281"/>
      <c r="IN281"/>
      <c r="IO281"/>
      <c r="IP281"/>
      <c r="IQ281"/>
      <c r="IR281"/>
      <c r="IS281"/>
      <c r="IT281"/>
      <c r="IU281"/>
      <c r="IV281"/>
    </row>
    <row r="282" spans="1:256" ht="54" customHeight="1" x14ac:dyDescent="0.15">
      <c r="A282" s="12" t="s">
        <v>336</v>
      </c>
      <c r="B282" s="23" t="str">
        <f>VLOOKUP(A282,Questions!$B$3:$C$256,2,FALSE)</f>
        <v>Does the system or products use a third party to collect, store, process, or transmit cardholder (payment/credit/debt card) data?</v>
      </c>
      <c r="C282" s="9"/>
      <c r="D282" s="10"/>
      <c r="E282" s="185" t="str">
        <f>IF((C282=""),VLOOKUP(A282,Questions!B:G,4,FALSE),IF(C282="Yes",VLOOKUP(A282,Questions!B:G,6,FALSE),IF(C282="No",VLOOKUP(A282,Questions!B:G,5,FALSE),"N/A")))</f>
        <v>Refer to PCI DSS Security Standards for supplemental guidance in this section</v>
      </c>
      <c r="F282" s="189" t="str">
        <f>VLOOKUP(A282,'Analyst Report'!$A$38:$E$287,5,FALSE)</f>
        <v xml:space="preserve"> </v>
      </c>
      <c r="G282"/>
      <c r="H282"/>
      <c r="I282"/>
      <c r="J282"/>
      <c r="K282"/>
      <c r="L282"/>
      <c r="M282"/>
      <c r="N282"/>
      <c r="O282"/>
      <c r="P282"/>
      <c r="Q282"/>
      <c r="R282"/>
      <c r="S282"/>
      <c r="T282"/>
      <c r="U282"/>
      <c r="V282"/>
      <c r="W282"/>
      <c r="X282"/>
      <c r="Y282"/>
      <c r="Z282"/>
      <c r="AA282"/>
      <c r="AB282"/>
      <c r="AC282"/>
      <c r="AD282"/>
      <c r="AE282"/>
      <c r="AF282"/>
      <c r="AG282"/>
      <c r="AH282"/>
      <c r="AI282"/>
      <c r="AJ282"/>
      <c r="AK282"/>
      <c r="AL282"/>
      <c r="AM282"/>
      <c r="AN282"/>
      <c r="AO282"/>
      <c r="AP282"/>
      <c r="AQ282"/>
      <c r="AR282"/>
      <c r="AS282"/>
      <c r="AT282"/>
      <c r="AU282"/>
      <c r="AV282"/>
      <c r="AW282"/>
      <c r="AX282"/>
      <c r="AY282"/>
      <c r="AZ282"/>
      <c r="BA282"/>
      <c r="BB282"/>
      <c r="BC282"/>
      <c r="BD282"/>
      <c r="BE282"/>
      <c r="BF282"/>
      <c r="BG282"/>
      <c r="BH282"/>
      <c r="BI282"/>
      <c r="BJ282"/>
      <c r="BK282"/>
      <c r="BL282"/>
      <c r="BM282"/>
      <c r="BN282"/>
      <c r="BO282"/>
      <c r="BP282"/>
      <c r="BQ282"/>
      <c r="BR282"/>
      <c r="BS282"/>
      <c r="BT282"/>
      <c r="BU282"/>
      <c r="BV282"/>
      <c r="BW282"/>
      <c r="BX282"/>
      <c r="BY282"/>
      <c r="BZ282"/>
      <c r="CA282"/>
      <c r="CB282"/>
      <c r="CC282"/>
      <c r="CD282"/>
      <c r="CE282"/>
      <c r="CF282"/>
      <c r="CG282"/>
      <c r="CH282"/>
      <c r="CI282"/>
      <c r="CJ282"/>
      <c r="CK282"/>
      <c r="CL282"/>
      <c r="CM282"/>
      <c r="CN282"/>
      <c r="CO282"/>
      <c r="CP282"/>
      <c r="CQ282"/>
      <c r="CR282"/>
      <c r="CS282"/>
      <c r="CT282"/>
      <c r="CU282"/>
      <c r="CV282"/>
      <c r="CW282"/>
      <c r="CX282"/>
      <c r="CY282"/>
      <c r="CZ282"/>
      <c r="DA282"/>
      <c r="DB282"/>
      <c r="DC282"/>
      <c r="DD282"/>
      <c r="DE282"/>
      <c r="DF282"/>
      <c r="DG282"/>
      <c r="DH282"/>
      <c r="DI282"/>
      <c r="DJ282"/>
      <c r="DK282"/>
      <c r="DL282"/>
      <c r="DM282"/>
      <c r="DN282"/>
      <c r="DO282"/>
      <c r="DP282"/>
      <c r="DQ282"/>
      <c r="DR282"/>
      <c r="DS282"/>
      <c r="DT282"/>
      <c r="DU282"/>
      <c r="DV282"/>
      <c r="DW282"/>
      <c r="DX282"/>
      <c r="DY282"/>
      <c r="DZ282"/>
      <c r="EA282"/>
      <c r="EB282"/>
      <c r="EC282"/>
      <c r="ED282"/>
      <c r="EE282"/>
      <c r="EF282"/>
      <c r="EG282"/>
      <c r="EH282"/>
      <c r="EI282"/>
      <c r="EJ282"/>
      <c r="EK282"/>
      <c r="EL282"/>
      <c r="EM282"/>
      <c r="EN282"/>
      <c r="EO282"/>
      <c r="EP282"/>
      <c r="EQ282"/>
      <c r="ER282"/>
      <c r="ES282"/>
      <c r="ET282"/>
      <c r="EU282"/>
      <c r="EV282"/>
      <c r="EW282"/>
      <c r="EX282"/>
      <c r="EY282"/>
      <c r="EZ282"/>
      <c r="FA282"/>
      <c r="FB282"/>
      <c r="FC282"/>
      <c r="FD282"/>
      <c r="FE282"/>
      <c r="FF282"/>
      <c r="FG282"/>
      <c r="FH282"/>
      <c r="FI282"/>
      <c r="FJ282"/>
      <c r="FK282"/>
      <c r="FL282"/>
      <c r="FM282"/>
      <c r="FN282"/>
      <c r="FO282"/>
      <c r="FP282"/>
      <c r="FQ282"/>
      <c r="FR282"/>
      <c r="FS282"/>
      <c r="FT282"/>
      <c r="FU282"/>
      <c r="FV282"/>
      <c r="FW282"/>
      <c r="FX282"/>
      <c r="FY282"/>
      <c r="FZ282"/>
      <c r="GA282"/>
      <c r="GB282"/>
      <c r="GC282"/>
      <c r="GD282"/>
      <c r="GE282"/>
      <c r="GF282"/>
      <c r="GG282"/>
      <c r="GH282"/>
      <c r="GI282"/>
      <c r="GJ282"/>
      <c r="GK282"/>
      <c r="GL282"/>
      <c r="GM282"/>
      <c r="GN282"/>
      <c r="GO282"/>
      <c r="GP282"/>
      <c r="GQ282"/>
      <c r="GR282"/>
      <c r="GS282"/>
      <c r="GT282"/>
      <c r="GU282"/>
      <c r="GV282"/>
      <c r="GW282"/>
      <c r="GX282"/>
      <c r="GY282"/>
      <c r="GZ282"/>
      <c r="HA282"/>
      <c r="HB282"/>
      <c r="HC282"/>
      <c r="HD282"/>
      <c r="HE282"/>
      <c r="HF282"/>
      <c r="HG282"/>
      <c r="HH282"/>
      <c r="HI282"/>
      <c r="HJ282"/>
      <c r="HK282"/>
      <c r="HL282"/>
      <c r="HM282"/>
      <c r="HN282"/>
      <c r="HO282"/>
      <c r="HP282"/>
      <c r="HQ282"/>
      <c r="HR282"/>
      <c r="HS282"/>
      <c r="HT282"/>
      <c r="HU282"/>
      <c r="HV282"/>
      <c r="HW282"/>
      <c r="HX282"/>
      <c r="HY282"/>
      <c r="HZ282"/>
      <c r="IA282"/>
      <c r="IB282"/>
      <c r="IC282"/>
      <c r="ID282"/>
      <c r="IE282"/>
      <c r="IF282"/>
      <c r="IG282"/>
      <c r="IH282"/>
      <c r="II282"/>
      <c r="IJ282"/>
      <c r="IK282"/>
      <c r="IL282"/>
      <c r="IM282"/>
      <c r="IN282"/>
      <c r="IO282"/>
      <c r="IP282"/>
      <c r="IQ282"/>
      <c r="IR282"/>
      <c r="IS282"/>
      <c r="IT282"/>
      <c r="IU282"/>
      <c r="IV282"/>
    </row>
    <row r="283" spans="1:256" ht="64.25" customHeight="1" thickBot="1" x14ac:dyDescent="0.2">
      <c r="A283" s="12" t="s">
        <v>337</v>
      </c>
      <c r="B283" s="23" t="str">
        <f>VLOOKUP(A283,Questions!$B$3:$C$256,2,FALSE)</f>
        <v xml:space="preserve">Include documentation describing the systems' abilities to comply with the PCI DSS and any features or capabilities of the system that must be added or changed in order to operate in compliance with the standards. </v>
      </c>
      <c r="C283" s="290"/>
      <c r="D283" s="290"/>
      <c r="E283" s="185" t="str">
        <f>IF((C283=""),VLOOKUP(A283,Questions!B:G,4,FALSE),IF(C283="Yes",VLOOKUP(A283,Questions!B:G,6,FALSE),IF(C283="No",VLOOKUP(A283,Questions!B:G,5,FALSE),"N/A")))</f>
        <v>Refer to PCI DSS Security Standards for supplemental guidance in this section</v>
      </c>
      <c r="F283" s="190" t="str">
        <f>VLOOKUP(A283,'Analyst Report'!$A$38:$E$287,5,FALSE)</f>
        <v xml:space="preserve"> </v>
      </c>
      <c r="G283"/>
      <c r="H283"/>
      <c r="I283"/>
      <c r="J283"/>
      <c r="K283"/>
      <c r="L283"/>
      <c r="M283"/>
      <c r="N283"/>
      <c r="O283"/>
      <c r="P283"/>
      <c r="Q283"/>
      <c r="R283"/>
      <c r="S283"/>
      <c r="T283"/>
      <c r="U283"/>
      <c r="V283"/>
      <c r="W283"/>
      <c r="X283"/>
      <c r="Y283"/>
      <c r="Z283"/>
      <c r="AA283"/>
      <c r="AB283"/>
      <c r="AC283"/>
      <c r="AD283"/>
      <c r="AE283"/>
      <c r="AF283"/>
      <c r="AG283"/>
      <c r="AH283"/>
      <c r="AI283"/>
      <c r="AJ283"/>
      <c r="AK283"/>
      <c r="AL283"/>
      <c r="AM283"/>
      <c r="AN283"/>
      <c r="AO283"/>
      <c r="AP283"/>
      <c r="AQ283"/>
      <c r="AR283"/>
      <c r="AS283"/>
      <c r="AT283"/>
      <c r="AU283"/>
      <c r="AV283"/>
      <c r="AW283"/>
      <c r="AX283"/>
      <c r="AY283"/>
      <c r="AZ283"/>
      <c r="BA283"/>
      <c r="BB283"/>
      <c r="BC283"/>
      <c r="BD283"/>
      <c r="BE283"/>
      <c r="BF283"/>
      <c r="BG283"/>
      <c r="BH283"/>
      <c r="BI283"/>
      <c r="BJ283"/>
      <c r="BK283"/>
      <c r="BL283"/>
      <c r="BM283"/>
      <c r="BN283"/>
      <c r="BO283"/>
      <c r="BP283"/>
      <c r="BQ283"/>
      <c r="BR283"/>
      <c r="BS283"/>
      <c r="BT283"/>
      <c r="BU283"/>
      <c r="BV283"/>
      <c r="BW283"/>
      <c r="BX283"/>
      <c r="BY283"/>
      <c r="BZ283"/>
      <c r="CA283"/>
      <c r="CB283"/>
      <c r="CC283"/>
      <c r="CD283"/>
      <c r="CE283"/>
      <c r="CF283"/>
      <c r="CG283"/>
      <c r="CH283"/>
      <c r="CI283"/>
      <c r="CJ283"/>
      <c r="CK283"/>
      <c r="CL283"/>
      <c r="CM283"/>
      <c r="CN283"/>
      <c r="CO283"/>
      <c r="CP283"/>
      <c r="CQ283"/>
      <c r="CR283"/>
      <c r="CS283"/>
      <c r="CT283"/>
      <c r="CU283"/>
      <c r="CV283"/>
      <c r="CW283"/>
      <c r="CX283"/>
      <c r="CY283"/>
      <c r="CZ283"/>
      <c r="DA283"/>
      <c r="DB283"/>
      <c r="DC283"/>
      <c r="DD283"/>
      <c r="DE283"/>
      <c r="DF283"/>
      <c r="DG283"/>
      <c r="DH283"/>
      <c r="DI283"/>
      <c r="DJ283"/>
      <c r="DK283"/>
      <c r="DL283"/>
      <c r="DM283"/>
      <c r="DN283"/>
      <c r="DO283"/>
      <c r="DP283"/>
      <c r="DQ283"/>
      <c r="DR283"/>
      <c r="DS283"/>
      <c r="DT283"/>
      <c r="DU283"/>
      <c r="DV283"/>
      <c r="DW283"/>
      <c r="DX283"/>
      <c r="DY283"/>
      <c r="DZ283"/>
      <c r="EA283"/>
      <c r="EB283"/>
      <c r="EC283"/>
      <c r="ED283"/>
      <c r="EE283"/>
      <c r="EF283"/>
      <c r="EG283"/>
      <c r="EH283"/>
      <c r="EI283"/>
      <c r="EJ283"/>
      <c r="EK283"/>
      <c r="EL283"/>
      <c r="EM283"/>
      <c r="EN283"/>
      <c r="EO283"/>
      <c r="EP283"/>
      <c r="EQ283"/>
      <c r="ER283"/>
      <c r="ES283"/>
      <c r="ET283"/>
      <c r="EU283"/>
      <c r="EV283"/>
      <c r="EW283"/>
      <c r="EX283"/>
      <c r="EY283"/>
      <c r="EZ283"/>
      <c r="FA283"/>
      <c r="FB283"/>
      <c r="FC283"/>
      <c r="FD283"/>
      <c r="FE283"/>
      <c r="FF283"/>
      <c r="FG283"/>
      <c r="FH283"/>
      <c r="FI283"/>
      <c r="FJ283"/>
      <c r="FK283"/>
      <c r="FL283"/>
      <c r="FM283"/>
      <c r="FN283"/>
      <c r="FO283"/>
      <c r="FP283"/>
      <c r="FQ283"/>
      <c r="FR283"/>
      <c r="FS283"/>
      <c r="FT283"/>
      <c r="FU283"/>
      <c r="FV283"/>
      <c r="FW283"/>
      <c r="FX283"/>
      <c r="FY283"/>
      <c r="FZ283"/>
      <c r="GA283"/>
      <c r="GB283"/>
      <c r="GC283"/>
      <c r="GD283"/>
      <c r="GE283"/>
      <c r="GF283"/>
      <c r="GG283"/>
      <c r="GH283"/>
      <c r="GI283"/>
      <c r="GJ283"/>
      <c r="GK283"/>
      <c r="GL283"/>
      <c r="GM283"/>
      <c r="GN283"/>
      <c r="GO283"/>
      <c r="GP283"/>
      <c r="GQ283"/>
      <c r="GR283"/>
      <c r="GS283"/>
      <c r="GT283"/>
      <c r="GU283"/>
      <c r="GV283"/>
      <c r="GW283"/>
      <c r="GX283"/>
      <c r="GY283"/>
      <c r="GZ283"/>
      <c r="HA283"/>
      <c r="HB283"/>
      <c r="HC283"/>
      <c r="HD283"/>
      <c r="HE283"/>
      <c r="HF283"/>
      <c r="HG283"/>
      <c r="HH283"/>
      <c r="HI283"/>
      <c r="HJ283"/>
      <c r="HK283"/>
      <c r="HL283"/>
      <c r="HM283"/>
      <c r="HN283"/>
      <c r="HO283"/>
      <c r="HP283"/>
      <c r="HQ283"/>
      <c r="HR283"/>
      <c r="HS283"/>
      <c r="HT283"/>
      <c r="HU283"/>
      <c r="HV283"/>
      <c r="HW283"/>
      <c r="HX283"/>
      <c r="HY283"/>
      <c r="HZ283"/>
      <c r="IA283"/>
      <c r="IB283"/>
      <c r="IC283"/>
      <c r="ID283"/>
      <c r="IE283"/>
      <c r="IF283"/>
      <c r="IG283"/>
      <c r="IH283"/>
      <c r="II283"/>
      <c r="IJ283"/>
      <c r="IK283"/>
      <c r="IL283"/>
      <c r="IM283"/>
      <c r="IN283"/>
      <c r="IO283"/>
      <c r="IP283"/>
      <c r="IQ283"/>
      <c r="IR283"/>
      <c r="IS283"/>
      <c r="IT283"/>
      <c r="IU283"/>
      <c r="IV283"/>
    </row>
  </sheetData>
  <mergeCells count="57">
    <mergeCell ref="A1:D1"/>
    <mergeCell ref="A2:E2"/>
    <mergeCell ref="A4:B4"/>
    <mergeCell ref="A5:E5"/>
    <mergeCell ref="A22:B22"/>
    <mergeCell ref="C3:E3"/>
    <mergeCell ref="C15:E15"/>
    <mergeCell ref="C16:E16"/>
    <mergeCell ref="C21:E21"/>
    <mergeCell ref="C7:E7"/>
    <mergeCell ref="C9:E9"/>
    <mergeCell ref="C10:E10"/>
    <mergeCell ref="C11:E11"/>
    <mergeCell ref="C8:E8"/>
    <mergeCell ref="A6:E6"/>
    <mergeCell ref="C17:E17"/>
    <mergeCell ref="C12:E12"/>
    <mergeCell ref="C13:E13"/>
    <mergeCell ref="A23:E23"/>
    <mergeCell ref="A24:B24"/>
    <mergeCell ref="C14:E14"/>
    <mergeCell ref="C18:E18"/>
    <mergeCell ref="C19:E19"/>
    <mergeCell ref="C20:E20"/>
    <mergeCell ref="A25:E25"/>
    <mergeCell ref="A33:B33"/>
    <mergeCell ref="A51:B51"/>
    <mergeCell ref="A61:B61"/>
    <mergeCell ref="A67:B67"/>
    <mergeCell ref="C34:D34"/>
    <mergeCell ref="C63:D63"/>
    <mergeCell ref="C64:D64"/>
    <mergeCell ref="A39:B39"/>
    <mergeCell ref="C38:D38"/>
    <mergeCell ref="C110:D110"/>
    <mergeCell ref="C278:D278"/>
    <mergeCell ref="C283:D283"/>
    <mergeCell ref="C264:D264"/>
    <mergeCell ref="C279:D279"/>
    <mergeCell ref="C183:D183"/>
    <mergeCell ref="C191:D191"/>
    <mergeCell ref="C111:D111"/>
    <mergeCell ref="C176:D176"/>
    <mergeCell ref="A77:B77"/>
    <mergeCell ref="A271:B271"/>
    <mergeCell ref="A206:B206"/>
    <mergeCell ref="A223:B223"/>
    <mergeCell ref="A92:B92"/>
    <mergeCell ref="A112:B112"/>
    <mergeCell ref="A123:B123"/>
    <mergeCell ref="A139:B139"/>
    <mergeCell ref="A228:B228"/>
    <mergeCell ref="A164:B164"/>
    <mergeCell ref="A182:B182"/>
    <mergeCell ref="A194:B194"/>
    <mergeCell ref="A234:B234"/>
    <mergeCell ref="A241:B241"/>
  </mergeCells>
  <conditionalFormatting sqref="C241:E241 A241">
    <cfRule type="expression" dxfId="214" priority="199">
      <formula>$C$26="No"</formula>
    </cfRule>
  </conditionalFormatting>
  <conditionalFormatting sqref="C61:E61 A61">
    <cfRule type="expression" dxfId="213" priority="198">
      <formula>$C$28="No"</formula>
    </cfRule>
  </conditionalFormatting>
  <conditionalFormatting sqref="C182:E182 A182">
    <cfRule type="expression" dxfId="212" priority="197">
      <formula>$C$30="No"</formula>
    </cfRule>
  </conditionalFormatting>
  <conditionalFormatting sqref="A169:A170 C169:D170">
    <cfRule type="expression" dxfId="211" priority="151">
      <formula>$C$168="No"</formula>
    </cfRule>
  </conditionalFormatting>
  <conditionalFormatting sqref="A174">
    <cfRule type="expression" dxfId="210" priority="194">
      <formula>$C$173="No"</formula>
    </cfRule>
  </conditionalFormatting>
  <conditionalFormatting sqref="A170 C170:D170">
    <cfRule type="expression" dxfId="209" priority="150">
      <formula>$C$169="No"</formula>
    </cfRule>
  </conditionalFormatting>
  <conditionalFormatting sqref="A103 D103">
    <cfRule type="expression" dxfId="208" priority="159">
      <formula>$C$102="No"</formula>
    </cfRule>
  </conditionalFormatting>
  <conditionalFormatting sqref="A105:A106 D105:D108">
    <cfRule type="expression" dxfId="207" priority="189">
      <formula>$C$104="No"</formula>
    </cfRule>
  </conditionalFormatting>
  <conditionalFormatting sqref="A236 C236:D236">
    <cfRule type="expression" dxfId="206" priority="132">
      <formula>$C$235="No"</formula>
    </cfRule>
  </conditionalFormatting>
  <conditionalFormatting sqref="A239 C239:D239">
    <cfRule type="expression" dxfId="205" priority="133">
      <formula>$C$238="No"</formula>
    </cfRule>
  </conditionalFormatting>
  <conditionalFormatting sqref="C271:E271 A271">
    <cfRule type="expression" dxfId="204" priority="184">
      <formula>$C$31="No"</formula>
    </cfRule>
  </conditionalFormatting>
  <conditionalFormatting sqref="A266 C266:E266">
    <cfRule type="expression" dxfId="203" priority="169">
      <formula>$C$265="No"</formula>
    </cfRule>
  </conditionalFormatting>
  <conditionalFormatting sqref="A221">
    <cfRule type="expression" dxfId="202" priority="140">
      <formula>#REF!="No"</formula>
    </cfRule>
  </conditionalFormatting>
  <conditionalFormatting sqref="D74">
    <cfRule type="expression" dxfId="201" priority="180">
      <formula>$C$73="No"</formula>
    </cfRule>
  </conditionalFormatting>
  <conditionalFormatting sqref="A76 C76:D76">
    <cfRule type="expression" dxfId="200" priority="179">
      <formula>$C$75="No"</formula>
    </cfRule>
  </conditionalFormatting>
  <conditionalFormatting sqref="C67:E67 A67">
    <cfRule type="expression" dxfId="199" priority="178">
      <formula>#REF!="No"</formula>
    </cfRule>
  </conditionalFormatting>
  <conditionalFormatting sqref="A151 C151:D151">
    <cfRule type="expression" dxfId="198" priority="154">
      <formula>$C$150="No"</formula>
    </cfRule>
  </conditionalFormatting>
  <conditionalFormatting sqref="A125">
    <cfRule type="expression" dxfId="197" priority="155">
      <formula>$C$124="No"</formula>
    </cfRule>
  </conditionalFormatting>
  <conditionalFormatting sqref="A205">
    <cfRule type="expression" dxfId="196" priority="146">
      <formula>$C$204="No"</formula>
    </cfRule>
  </conditionalFormatting>
  <conditionalFormatting sqref="A188 C188:D188">
    <cfRule type="expression" dxfId="195" priority="148">
      <formula>$C$187="No"</formula>
    </cfRule>
  </conditionalFormatting>
  <conditionalFormatting sqref="C112:E112 A112">
    <cfRule type="expression" dxfId="194" priority="171">
      <formula>$C$29="No"</formula>
    </cfRule>
  </conditionalFormatting>
  <conditionalFormatting sqref="A249:A250 D249:D250">
    <cfRule type="expression" dxfId="193" priority="130">
      <formula>$C$248="No"</formula>
    </cfRule>
  </conditionalFormatting>
  <conditionalFormatting sqref="A250 D250">
    <cfRule type="expression" dxfId="192" priority="131">
      <formula>$C$249="No"</formula>
    </cfRule>
  </conditionalFormatting>
  <conditionalFormatting sqref="A77:E77 A92:E92 A112:E112 A123:E123 A139:E139 A164:E164 A182:E182 A194:E194 A206:E206 A223:E223 A228:E228 A241:E241 A271:E271">
    <cfRule type="expression" dxfId="191" priority="163">
      <formula>#REF!="Yes"</formula>
    </cfRule>
  </conditionalFormatting>
  <conditionalFormatting sqref="A234:E234">
    <cfRule type="expression" dxfId="190" priority="160">
      <formula>#REF!="Yes"</formula>
    </cfRule>
  </conditionalFormatting>
  <conditionalFormatting sqref="A269:A270 C269:E269">
    <cfRule type="expression" dxfId="189" priority="127">
      <formula>$C$268="No"</formula>
    </cfRule>
  </conditionalFormatting>
  <conditionalFormatting sqref="C74">
    <cfRule type="expression" dxfId="188" priority="22">
      <formula>$C$73="No"</formula>
    </cfRule>
  </conditionalFormatting>
  <conditionalFormatting sqref="C103">
    <cfRule type="expression" dxfId="187" priority="11">
      <formula>$C$102="No"</formula>
    </cfRule>
  </conditionalFormatting>
  <conditionalFormatting sqref="C105:C108">
    <cfRule type="expression" dxfId="186" priority="10">
      <formula>$C$104="No"</formula>
    </cfRule>
  </conditionalFormatting>
  <conditionalFormatting sqref="C240:D240">
    <cfRule type="expression" dxfId="185" priority="6">
      <formula>$C$238="No"</formula>
    </cfRule>
  </conditionalFormatting>
  <conditionalFormatting sqref="A242:B270">
    <cfRule type="expression" dxfId="184" priority="4">
      <formula>$C$26="No"</formula>
    </cfRule>
  </conditionalFormatting>
  <conditionalFormatting sqref="A272:B283">
    <cfRule type="expression" dxfId="183" priority="3">
      <formula>$C$30="No"</formula>
    </cfRule>
  </conditionalFormatting>
  <conditionalFormatting sqref="C171">
    <cfRule type="expression" dxfId="182" priority="2">
      <formula>$C$168="No"</formula>
    </cfRule>
  </conditionalFormatting>
  <conditionalFormatting sqref="C171">
    <cfRule type="expression" dxfId="181" priority="1">
      <formula>$C$169="No"</formula>
    </cfRule>
  </conditionalFormatting>
  <dataValidations count="3">
    <dataValidation type="list" allowBlank="1" showInputMessage="1" showErrorMessage="1" sqref="C52:C60 C40:C50 C95:C109 C229:C233 C113:C122 C177:C181 C272:C277 C124:C138 C280:C282 C68:C76 C192:C193 C184:C190 C265:C270 C195:C205 C207:C222 C224:C227 C235:C240 C242:C263 C140:C163 C26:C31 C65:C66 C35:C37 C62 C165:C171 C173:C175 C78:C83 C85:C91" xr:uid="{00000000-0002-0000-0200-000000000000}">
      <formula1>yes</formula1>
    </dataValidation>
    <dataValidation type="list" allowBlank="1" showInputMessage="1" showErrorMessage="1" sqref="C172" xr:uid="{00000000-0002-0000-0200-000001000000}">
      <formula1>uptime</formula1>
    </dataValidation>
    <dataValidation type="list" allowBlank="1" showInputMessage="1" showErrorMessage="1" sqref="C84" xr:uid="{00000000-0002-0000-0200-000002000000}">
      <formula1>dr</formula1>
    </dataValidation>
  </dataValidations>
  <hyperlinks>
    <hyperlink ref="C10" r:id="rId1" xr:uid="{4E3B49A5-13D3-6C44-BFAA-62157BBF9335}"/>
    <hyperlink ref="C11" r:id="rId2" xr:uid="{FB703F9E-584F-084A-95A6-377AE40572E1}"/>
  </hyperlinks>
  <pageMargins left="0.75" right="0.75" top="1" bottom="1" header="0.5" footer="0.5"/>
  <pageSetup orientation="landscape" r:id="rId3"/>
  <headerFooter>
    <oddFooter>&amp;L&amp;"Helvetica,Regular"&amp;12&amp;K000000	&amp;P</oddFooter>
  </headerFooter>
  <extLst>
    <ext xmlns:x14="http://schemas.microsoft.com/office/spreadsheetml/2009/9/main" uri="{78C0D931-6437-407d-A8EE-F0AAD7539E65}">
      <x14:conditionalFormattings>
        <x14:conditionalFormatting xmlns:xm="http://schemas.microsoft.com/office/excel/2006/main">
          <x14:cfRule type="expression" priority="7" stopIfTrue="1" id="{00000000-000E-0000-0200-000007000000}">
            <xm:f>VLOOKUP($A165,Questions!$B$18:$L$309,10,TRUE)=0</xm:f>
            <x14:dxf>
              <font>
                <b val="0"/>
                <i/>
                <strike/>
                <color theme="2" tint="-9.9917600024414813E-2"/>
              </font>
              <fill>
                <patternFill>
                  <bgColor theme="2"/>
                </patternFill>
              </fill>
            </x14:dxf>
          </x14:cfRule>
          <xm:sqref>A165:B181</xm:sqref>
        </x14:conditionalFormatting>
        <x14:conditionalFormatting xmlns:xm="http://schemas.microsoft.com/office/excel/2006/main">
          <x14:cfRule type="expression" priority="5" id="{00000000-000E-0000-0200-000005000000}">
            <xm:f>VLOOKUP($A93,Questions!$B$18:$L$309,10,FALSE)=0</xm:f>
            <x14:dxf>
              <font>
                <strike/>
                <color theme="0" tint="-0.34995574816125979"/>
              </font>
            </x14:dxf>
          </x14:cfRule>
          <xm:sqref>A93:B111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00000000-0002-0000-0200-000003000000}">
          <x14:formula1>
            <xm:f>Values!$A$50:$A$56</xm:f>
          </x14:formula1>
          <xm:sqref>C32</xm:sqref>
        </x14:dataValidation>
        <x14:dataValidation type="list" allowBlank="1" showInputMessage="1" showErrorMessage="1" xr:uid="{00000000-0002-0000-0200-000004000000}">
          <x14:formula1>
            <xm:f>Values!$C$26:$C$29</xm:f>
          </x14:formula1>
          <xm:sqref>C94</xm:sqref>
        </x14:dataValidation>
        <x14:dataValidation type="list" allowBlank="1" showInputMessage="1" showErrorMessage="1" xr:uid="{00000000-0002-0000-0200-000005000000}">
          <x14:formula1>
            <xm:f>Values!$C$26:$C$27</xm:f>
          </x14:formula1>
          <xm:sqref>C93</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00B050"/>
  </sheetPr>
  <dimension ref="A1:J290"/>
  <sheetViews>
    <sheetView topLeftCell="A62" workbookViewId="0">
      <selection activeCell="D63" sqref="D63"/>
    </sheetView>
  </sheetViews>
  <sheetFormatPr baseColWidth="10" defaultColWidth="8.5" defaultRowHeight="16" x14ac:dyDescent="0.2"/>
  <cols>
    <col min="1" max="1" width="16.5" customWidth="1"/>
    <col min="2" max="2" width="20.625" customWidth="1"/>
    <col min="3" max="3" width="22.75" customWidth="1"/>
    <col min="4" max="4" width="21.5" customWidth="1"/>
    <col min="5" max="5" width="19" customWidth="1"/>
    <col min="6" max="6" width="14.625" customWidth="1"/>
    <col min="7" max="7" width="16.625" customWidth="1"/>
    <col min="8" max="8" width="20" customWidth="1"/>
    <col min="9" max="9" width="21.75" customWidth="1"/>
  </cols>
  <sheetData>
    <row r="1" spans="1:9" ht="36" customHeight="1" x14ac:dyDescent="0.2">
      <c r="A1" s="317" t="s">
        <v>3158</v>
      </c>
      <c r="B1" s="317"/>
      <c r="C1" s="317"/>
      <c r="D1" s="317"/>
      <c r="E1" s="317"/>
      <c r="F1" s="317"/>
      <c r="G1" s="317"/>
      <c r="H1" s="318"/>
      <c r="I1" s="99" t="str">
        <f>'HECVAT - Full | Vendor Response'!E1</f>
        <v>Version 3.03</v>
      </c>
    </row>
    <row r="2" spans="1:9" ht="36" customHeight="1" x14ac:dyDescent="0.2">
      <c r="A2" s="280" t="s">
        <v>3160</v>
      </c>
      <c r="B2" s="280"/>
      <c r="C2" s="280"/>
      <c r="D2" s="280"/>
      <c r="E2" s="280"/>
      <c r="F2" s="280"/>
      <c r="G2" s="280"/>
      <c r="H2" s="280"/>
      <c r="I2" s="280"/>
    </row>
    <row r="3" spans="1:9" ht="26" customHeight="1" x14ac:dyDescent="0.2">
      <c r="A3" s="322" t="s">
        <v>11</v>
      </c>
      <c r="B3" s="323"/>
      <c r="C3" s="323"/>
      <c r="D3" s="323"/>
      <c r="E3" s="323"/>
      <c r="F3" s="323"/>
      <c r="G3" s="323"/>
      <c r="H3" s="323"/>
      <c r="I3" s="323"/>
    </row>
    <row r="4" spans="1:9" ht="40.5" customHeight="1" x14ac:dyDescent="0.2">
      <c r="A4" s="324" t="s">
        <v>2296</v>
      </c>
      <c r="B4" s="325"/>
      <c r="C4" s="325"/>
      <c r="D4" s="325"/>
      <c r="E4" s="325"/>
      <c r="F4" s="325"/>
      <c r="G4" s="325"/>
      <c r="H4" s="325"/>
      <c r="I4" s="325"/>
    </row>
    <row r="5" spans="1:9" s="14" customFormat="1" ht="48" customHeight="1" x14ac:dyDescent="0.2">
      <c r="A5" s="77" t="s">
        <v>3</v>
      </c>
      <c r="B5" s="319" t="str">
        <f>'HECVAT - Full | Vendor Response'!C7</f>
        <v>Instructure</v>
      </c>
      <c r="C5" s="319"/>
      <c r="D5" s="88"/>
      <c r="E5" s="88"/>
      <c r="F5" s="77" t="s">
        <v>4</v>
      </c>
      <c r="G5" s="326" t="str">
        <f>'HECVAT - Full | Vendor Response'!C8</f>
        <v>Canvas LMS</v>
      </c>
      <c r="H5" s="326"/>
      <c r="I5" s="326"/>
    </row>
    <row r="6" spans="1:9" s="14" customFormat="1" ht="48" customHeight="1" x14ac:dyDescent="0.2">
      <c r="A6" s="77" t="s">
        <v>7</v>
      </c>
      <c r="B6" s="276" t="str">
        <f>'HECVAT - Full | Vendor Response'!C12</f>
        <v>See GNRL-08 for Instructure's contact information.</v>
      </c>
      <c r="C6" s="276"/>
      <c r="D6" s="89"/>
      <c r="E6" s="89"/>
      <c r="F6" s="77" t="s">
        <v>5</v>
      </c>
      <c r="G6" s="326" t="str">
        <f>'HECVAT - Full | Vendor Response'!C9</f>
        <v>A cloud-based learning management system (LMS).</v>
      </c>
      <c r="H6" s="326"/>
      <c r="I6" s="326"/>
    </row>
    <row r="7" spans="1:9" s="14" customFormat="1" ht="48" customHeight="1" x14ac:dyDescent="0.2">
      <c r="A7" s="77" t="s">
        <v>8</v>
      </c>
      <c r="B7" s="320" t="str">
        <f>'HECVAT - Full | Vendor Response'!C13</f>
        <v>See GNRL-08 for Instructure's contact information.</v>
      </c>
      <c r="C7" s="321"/>
      <c r="D7" s="90"/>
      <c r="E7" s="90"/>
      <c r="F7" s="77" t="s">
        <v>1787</v>
      </c>
      <c r="G7" s="326" t="s">
        <v>1788</v>
      </c>
      <c r="H7" s="326"/>
      <c r="I7" s="326"/>
    </row>
    <row r="8" spans="1:9" s="14" customFormat="1" ht="48" customHeight="1" x14ac:dyDescent="0.2">
      <c r="A8" s="77" t="s">
        <v>2275</v>
      </c>
      <c r="B8" s="276" t="str">
        <f>'HECVAT - Full | Vendor Response'!C14</f>
        <v>Please reach out to your designated Customer Success Manager or Sales representative.
For new clients, contact info@instructure.com</v>
      </c>
      <c r="C8" s="276"/>
      <c r="D8" s="91"/>
      <c r="E8" s="91"/>
      <c r="F8" s="77" t="s">
        <v>1789</v>
      </c>
      <c r="G8" s="327" t="str">
        <f>'HECVAT - Full | Vendor Response'!C3</f>
        <v>December 1, 2022</v>
      </c>
      <c r="H8" s="327"/>
      <c r="I8" s="327"/>
    </row>
    <row r="9" spans="1:9" s="14" customFormat="1" ht="24.75" customHeight="1" thickBot="1" x14ac:dyDescent="0.25">
      <c r="A9" s="88"/>
      <c r="B9" s="143"/>
      <c r="C9" s="143"/>
      <c r="D9" s="175"/>
      <c r="E9" s="176"/>
      <c r="F9" s="176"/>
      <c r="G9" s="177"/>
      <c r="H9" s="177"/>
      <c r="I9" s="177"/>
    </row>
    <row r="10" spans="1:9" s="14" customFormat="1" ht="48" customHeight="1" thickBot="1" x14ac:dyDescent="0.25">
      <c r="A10" s="335" t="s">
        <v>3129</v>
      </c>
      <c r="B10" s="337"/>
      <c r="C10" s="178"/>
      <c r="D10" s="176"/>
      <c r="E10" s="176"/>
      <c r="F10" s="176"/>
      <c r="G10" s="176"/>
      <c r="H10" s="176"/>
      <c r="I10" s="176"/>
    </row>
    <row r="11" spans="1:9" s="76" customFormat="1" ht="24" customHeight="1" thickBot="1" x14ac:dyDescent="0.25">
      <c r="A11" s="334"/>
      <c r="B11" s="334"/>
      <c r="C11" s="334"/>
    </row>
    <row r="12" spans="1:9" ht="37" customHeight="1" thickBot="1" x14ac:dyDescent="0.25">
      <c r="C12" s="144" t="s">
        <v>1790</v>
      </c>
      <c r="D12" s="145" t="s">
        <v>1782</v>
      </c>
      <c r="E12" s="330" t="s">
        <v>1781</v>
      </c>
      <c r="F12" s="331"/>
      <c r="G12" s="147" t="s">
        <v>1783</v>
      </c>
    </row>
    <row r="13" spans="1:9" s="13" customFormat="1" ht="37" customHeight="1" x14ac:dyDescent="0.2">
      <c r="C13" s="148" t="str">
        <f>Values!C2</f>
        <v>Company</v>
      </c>
      <c r="D13" s="149">
        <f>Values!H2</f>
        <v>80</v>
      </c>
      <c r="E13" s="328">
        <f>Values!G2</f>
        <v>70</v>
      </c>
      <c r="F13" s="329"/>
      <c r="G13" s="150">
        <f>Values!I2</f>
        <v>0.875</v>
      </c>
    </row>
    <row r="14" spans="1:9" s="13" customFormat="1" ht="37" customHeight="1" x14ac:dyDescent="0.2">
      <c r="C14" s="151" t="str">
        <f>Values!C3</f>
        <v>Documentation</v>
      </c>
      <c r="D14" s="152">
        <f>Values!H3</f>
        <v>220</v>
      </c>
      <c r="E14" s="315">
        <f>Values!G3</f>
        <v>220</v>
      </c>
      <c r="F14" s="316"/>
      <c r="G14" s="153">
        <f>Values!I3</f>
        <v>1</v>
      </c>
    </row>
    <row r="15" spans="1:9" s="13" customFormat="1" ht="37" customHeight="1" x14ac:dyDescent="0.2">
      <c r="C15" s="151" t="str">
        <f>Values!C4</f>
        <v>Accessibility</v>
      </c>
      <c r="D15" s="152">
        <f>Values!H4</f>
        <v>225</v>
      </c>
      <c r="E15" s="315">
        <f>Values!G4</f>
        <v>175</v>
      </c>
      <c r="F15" s="316"/>
      <c r="G15" s="153">
        <f>Values!I4</f>
        <v>0.77777777777777779</v>
      </c>
    </row>
    <row r="16" spans="1:9" s="13" customFormat="1" ht="37" customHeight="1" x14ac:dyDescent="0.2">
      <c r="C16" s="151" t="str">
        <f>Values!C5</f>
        <v>Third Parties</v>
      </c>
      <c r="D16" s="152">
        <f>Values!H5</f>
        <v>85</v>
      </c>
      <c r="E16" s="315">
        <f>Values!G5</f>
        <v>70</v>
      </c>
      <c r="F16" s="316"/>
      <c r="G16" s="153">
        <f>Values!I5</f>
        <v>0.82352941176470584</v>
      </c>
    </row>
    <row r="17" spans="3:7" s="13" customFormat="1" ht="37" customHeight="1" x14ac:dyDescent="0.2">
      <c r="C17" s="151" t="str">
        <f>Values!C6</f>
        <v>Consulting</v>
      </c>
      <c r="D17" s="152">
        <f>Values!H6</f>
        <v>120</v>
      </c>
      <c r="E17" s="315">
        <f>Values!G6</f>
        <v>75</v>
      </c>
      <c r="F17" s="316"/>
      <c r="G17" s="153">
        <f>Values!I6</f>
        <v>0.625</v>
      </c>
    </row>
    <row r="18" spans="3:7" s="13" customFormat="1" ht="37" customHeight="1" x14ac:dyDescent="0.2">
      <c r="C18" s="151" t="str">
        <f>Values!C7</f>
        <v>Application Security</v>
      </c>
      <c r="D18" s="152">
        <f>Values!H7</f>
        <v>315</v>
      </c>
      <c r="E18" s="315">
        <f>Values!G7</f>
        <v>315</v>
      </c>
      <c r="F18" s="316"/>
      <c r="G18" s="153">
        <f>Values!I7</f>
        <v>1</v>
      </c>
    </row>
    <row r="19" spans="3:7" s="13" customFormat="1" ht="37" customHeight="1" x14ac:dyDescent="0.2">
      <c r="C19" s="154" t="str">
        <f>Values!C8</f>
        <v>Authentication, Authorization, and Accounting</v>
      </c>
      <c r="D19" s="152">
        <f>Values!H8</f>
        <v>445</v>
      </c>
      <c r="E19" s="315">
        <f>Values!G8</f>
        <v>360</v>
      </c>
      <c r="F19" s="316"/>
      <c r="G19" s="153">
        <f>Values!I8</f>
        <v>0.8089887640449438</v>
      </c>
    </row>
    <row r="20" spans="3:7" s="13" customFormat="1" ht="37" customHeight="1" x14ac:dyDescent="0.2">
      <c r="C20" s="151" t="str">
        <f>Values!C9</f>
        <v>Business Contituity Plan</v>
      </c>
      <c r="D20" s="152">
        <f>Values!H9</f>
        <v>210</v>
      </c>
      <c r="E20" s="315">
        <f>Values!G9</f>
        <v>210</v>
      </c>
      <c r="F20" s="316"/>
      <c r="G20" s="153">
        <f>Values!I9</f>
        <v>1</v>
      </c>
    </row>
    <row r="21" spans="3:7" s="13" customFormat="1" ht="37" customHeight="1" x14ac:dyDescent="0.2">
      <c r="C21" s="151" t="str">
        <f>Values!C10</f>
        <v>Change Management</v>
      </c>
      <c r="D21" s="152">
        <f>Values!H10</f>
        <v>270</v>
      </c>
      <c r="E21" s="315">
        <f>Values!G10</f>
        <v>255</v>
      </c>
      <c r="F21" s="316"/>
      <c r="G21" s="153">
        <f>Values!I10</f>
        <v>0.94444444444444442</v>
      </c>
    </row>
    <row r="22" spans="3:7" s="13" customFormat="1" ht="37" customHeight="1" x14ac:dyDescent="0.2">
      <c r="C22" s="151" t="str">
        <f>Values!C11</f>
        <v>Data</v>
      </c>
      <c r="D22" s="152">
        <f>Values!H11</f>
        <v>455</v>
      </c>
      <c r="E22" s="315">
        <f>Values!G11</f>
        <v>415</v>
      </c>
      <c r="F22" s="316"/>
      <c r="G22" s="153">
        <f>Values!I11</f>
        <v>0.91208791208791207</v>
      </c>
    </row>
    <row r="23" spans="3:7" s="13" customFormat="1" ht="37" customHeight="1" x14ac:dyDescent="0.2">
      <c r="C23" s="151" t="str">
        <f>Values!C12</f>
        <v>Datacenter</v>
      </c>
      <c r="D23" s="152">
        <f>Values!H12</f>
        <v>140</v>
      </c>
      <c r="E23" s="315">
        <f>Values!G12</f>
        <v>140</v>
      </c>
      <c r="F23" s="316"/>
      <c r="G23" s="153">
        <f>Values!I12</f>
        <v>1</v>
      </c>
    </row>
    <row r="24" spans="3:7" s="13" customFormat="1" ht="37" customHeight="1" x14ac:dyDescent="0.2">
      <c r="C24" s="151" t="str">
        <f>Values!C13</f>
        <v>Disaster Recovery Plan</v>
      </c>
      <c r="D24" s="152">
        <f>Values!H13</f>
        <v>230</v>
      </c>
      <c r="E24" s="315">
        <f>Values!G13</f>
        <v>230</v>
      </c>
      <c r="F24" s="316"/>
      <c r="G24" s="153">
        <f>Values!I13</f>
        <v>1</v>
      </c>
    </row>
    <row r="25" spans="3:7" s="13" customFormat="1" ht="37" customHeight="1" x14ac:dyDescent="0.2">
      <c r="C25" s="154" t="str">
        <f>Values!C14</f>
        <v>Firewalls, IDS, IPS, and Networking</v>
      </c>
      <c r="D25" s="152">
        <f>Values!H14</f>
        <v>240</v>
      </c>
      <c r="E25" s="315">
        <f>Values!G14</f>
        <v>195</v>
      </c>
      <c r="F25" s="316"/>
      <c r="G25" s="153">
        <f>Values!I14</f>
        <v>0.8125</v>
      </c>
    </row>
    <row r="26" spans="3:7" s="13" customFormat="1" ht="37" customHeight="1" x14ac:dyDescent="0.2">
      <c r="C26" s="154" t="str">
        <f>Values!C15</f>
        <v>Policies, Procedures, and Processes</v>
      </c>
      <c r="D26" s="152">
        <f>Values!H15</f>
        <v>300</v>
      </c>
      <c r="E26" s="315">
        <f>Values!G15</f>
        <v>300</v>
      </c>
      <c r="F26" s="316"/>
      <c r="G26" s="153">
        <f>Values!I15</f>
        <v>1</v>
      </c>
    </row>
    <row r="27" spans="3:7" s="13" customFormat="1" ht="37" customHeight="1" x14ac:dyDescent="0.2">
      <c r="C27" s="151" t="str">
        <f>Values!C16</f>
        <v>Incident Handling</v>
      </c>
      <c r="D27" s="152">
        <f>Values!H16</f>
        <v>45</v>
      </c>
      <c r="E27" s="315">
        <f>Values!G16</f>
        <v>45</v>
      </c>
      <c r="F27" s="316"/>
      <c r="G27" s="153">
        <f>Values!I16</f>
        <v>1</v>
      </c>
    </row>
    <row r="28" spans="3:7" s="13" customFormat="1" ht="37" customHeight="1" x14ac:dyDescent="0.2">
      <c r="C28" s="151" t="str">
        <f>Values!C17</f>
        <v>Quality Assurance</v>
      </c>
      <c r="D28" s="152">
        <f>Values!H17</f>
        <v>90</v>
      </c>
      <c r="E28" s="315">
        <f>Values!G17</f>
        <v>75</v>
      </c>
      <c r="F28" s="316"/>
      <c r="G28" s="153">
        <f>Values!I17</f>
        <v>0.83333333333333337</v>
      </c>
    </row>
    <row r="29" spans="3:7" s="13" customFormat="1" ht="37" customHeight="1" x14ac:dyDescent="0.2">
      <c r="C29" s="151" t="str">
        <f>Values!C18</f>
        <v>Vulnerability Scanning</v>
      </c>
      <c r="D29" s="152">
        <f>Values!H18</f>
        <v>130</v>
      </c>
      <c r="E29" s="315">
        <f>Values!G18</f>
        <v>130</v>
      </c>
      <c r="F29" s="316"/>
      <c r="G29" s="153">
        <f>Values!I18</f>
        <v>1</v>
      </c>
    </row>
    <row r="30" spans="3:7" s="13" customFormat="1" ht="37" customHeight="1" x14ac:dyDescent="0.2">
      <c r="C30" s="151" t="str">
        <f>Values!C19</f>
        <v>HIPAA</v>
      </c>
      <c r="D30" s="152">
        <f>Values!H19</f>
        <v>0</v>
      </c>
      <c r="E30" s="315">
        <f>Values!G19</f>
        <v>0</v>
      </c>
      <c r="F30" s="316"/>
      <c r="G30" s="153">
        <f>Values!I19</f>
        <v>0</v>
      </c>
    </row>
    <row r="31" spans="3:7" s="13" customFormat="1" ht="37" customHeight="1" x14ac:dyDescent="0.2">
      <c r="C31" s="151" t="str">
        <f>Values!C20</f>
        <v>PCI-DSS</v>
      </c>
      <c r="D31" s="152">
        <f>Values!H20</f>
        <v>0</v>
      </c>
      <c r="E31" s="315">
        <f>Values!G20</f>
        <v>0</v>
      </c>
      <c r="F31" s="316"/>
      <c r="G31" s="153">
        <f>Values!I20</f>
        <v>0</v>
      </c>
    </row>
    <row r="32" spans="3:7" s="13" customFormat="1" ht="37" customHeight="1" thickBot="1" x14ac:dyDescent="0.25">
      <c r="C32" s="155"/>
      <c r="D32" s="156"/>
      <c r="E32" s="338">
        <f>Values!G21</f>
        <v>3280</v>
      </c>
      <c r="F32" s="339"/>
      <c r="G32" s="157"/>
    </row>
    <row r="33" spans="1:9" s="15" customFormat="1" ht="37" customHeight="1" thickBot="1" x14ac:dyDescent="0.25">
      <c r="C33" s="144" t="s">
        <v>1807</v>
      </c>
      <c r="D33" s="145">
        <f>Values!H21</f>
        <v>3600</v>
      </c>
      <c r="E33" s="340">
        <f>Values!G21</f>
        <v>3280</v>
      </c>
      <c r="F33" s="341"/>
      <c r="G33" s="146">
        <f>Values!I21</f>
        <v>0.91111111111111109</v>
      </c>
    </row>
    <row r="34" spans="1:9" ht="17" thickBot="1" x14ac:dyDescent="0.25"/>
    <row r="35" spans="1:9" ht="41.25" customHeight="1" thickBot="1" x14ac:dyDescent="0.25">
      <c r="A35" s="342"/>
      <c r="B35" s="343"/>
      <c r="C35" s="343"/>
      <c r="D35" s="344"/>
      <c r="E35" s="179" t="s">
        <v>3107</v>
      </c>
      <c r="F35" s="335" t="s">
        <v>3130</v>
      </c>
      <c r="G35" s="336"/>
      <c r="H35" s="336"/>
      <c r="I35" s="337"/>
    </row>
    <row r="36" spans="1:9" s="66" customFormat="1" ht="48" customHeight="1" thickBot="1" x14ac:dyDescent="0.25">
      <c r="A36" s="199" t="s">
        <v>1758</v>
      </c>
      <c r="B36" s="197" t="s">
        <v>1759</v>
      </c>
      <c r="C36" s="197" t="s">
        <v>1791</v>
      </c>
      <c r="D36" s="198" t="s">
        <v>14</v>
      </c>
      <c r="E36" s="180" t="s">
        <v>3108</v>
      </c>
      <c r="F36" s="196" t="s">
        <v>2560</v>
      </c>
      <c r="G36" s="197" t="s">
        <v>2561</v>
      </c>
      <c r="H36" s="197" t="s">
        <v>2379</v>
      </c>
      <c r="I36" s="198" t="s">
        <v>2562</v>
      </c>
    </row>
    <row r="37" spans="1:9" s="66" customFormat="1" ht="36" customHeight="1" x14ac:dyDescent="0.2">
      <c r="A37" s="345" t="str">
        <f>'HECVAT - Full | Vendor Response'!A33</f>
        <v>Company Overview</v>
      </c>
      <c r="B37" s="345"/>
      <c r="C37" s="158" t="s">
        <v>1791</v>
      </c>
      <c r="D37" s="159" t="s">
        <v>14</v>
      </c>
      <c r="E37" s="160" t="s">
        <v>3107</v>
      </c>
      <c r="F37" s="194" t="s">
        <v>2560</v>
      </c>
      <c r="G37" s="158" t="s">
        <v>2561</v>
      </c>
      <c r="H37" s="158" t="s">
        <v>2379</v>
      </c>
      <c r="I37" s="195" t="s">
        <v>2562</v>
      </c>
    </row>
    <row r="38" spans="1:9" ht="48" customHeight="1" x14ac:dyDescent="0.2">
      <c r="A38" s="161" t="str">
        <f>'HECVAT - Full | Vendor Response'!A34</f>
        <v>COMP-01</v>
      </c>
      <c r="B38" s="161" t="str">
        <f>'HECVAT - Full | Vendor Response'!B34</f>
        <v>Describe your organization’s business background and ownership structure, including all parent and subsidiary relationships.</v>
      </c>
      <c r="C38" s="332" t="str">
        <f>'HECVAT - Full | Vendor Response'!C34</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D38" s="333"/>
      <c r="E38" s="181" t="s">
        <v>2399</v>
      </c>
      <c r="F38" s="243" t="s">
        <v>2570</v>
      </c>
      <c r="G38" s="249" t="s">
        <v>16</v>
      </c>
      <c r="H38" s="244">
        <f>VLOOKUP(A38,Questions!B$25:T$295,16,FALSE)</f>
        <v>15</v>
      </c>
      <c r="I38" s="250"/>
    </row>
    <row r="39" spans="1:9" ht="48" customHeight="1" x14ac:dyDescent="0.2">
      <c r="A39" s="69" t="str">
        <f>'HECVAT - Full | Vendor Response'!A35</f>
        <v>COMP-02</v>
      </c>
      <c r="B39" s="69" t="str">
        <f>'HECVAT - Full | Vendor Response'!B35</f>
        <v>Have you had an unplanned disruption to this product/service in the last 12 months?</v>
      </c>
      <c r="C39" s="142" t="str">
        <f>'HECVAT - Full | Vendor Response'!C35</f>
        <v>Yes</v>
      </c>
      <c r="D39" s="168" t="str">
        <f>'HECVAT - Full | Vendor Response'!D35</f>
        <v>On October 29th 2022 from 6:05pm to 6:35pm Mountain Daylight Time (MDT), Canvas users hosted in the North American region on Amazon Web Services (AWS) experienced 500 errors and long load times. A small subset of users hosted in the same region (IAD) continued to experience these issues from 7:24 to 7:58pm (MDT), at which time the issue was fully resolved. This outage was caused by a failure of hardware provided by Amazon Web Services (AWS), which hosts the primary databases for Canvas.
All unplanned disruptions and outages can be tracked via the Instructure Status page located at: https://status.instructure.com. Our annual uptime guarantee is 99.9% uptime and over the past 12 months, we have achieved an uptime average of 99.960%.</v>
      </c>
      <c r="E39" s="181" t="s">
        <v>2399</v>
      </c>
      <c r="F39" s="243" t="str">
        <f>VLOOKUP($A39,Questions!B$3:T$256,12,FALSE)</f>
        <v>No</v>
      </c>
      <c r="G39" s="248"/>
      <c r="H39" s="244">
        <f>VLOOKUP(A39,Questions!B$25:T$295,16,FALSE)</f>
        <v>10</v>
      </c>
      <c r="I39" s="246"/>
    </row>
    <row r="40" spans="1:9" ht="48" customHeight="1" x14ac:dyDescent="0.2">
      <c r="A40" s="69" t="str">
        <f>'HECVAT - Full | Vendor Response'!A36</f>
        <v>COMP-03</v>
      </c>
      <c r="B40" s="69" t="str">
        <f>'HECVAT - Full | Vendor Response'!B36</f>
        <v>Do you have a dedicated Information Security staff or office?</v>
      </c>
      <c r="C40" s="142" t="str">
        <f>'HECVAT - Full | Vendor Response'!C36</f>
        <v>Yes</v>
      </c>
      <c r="D40" s="168" t="str">
        <f>'HECVAT - Full | Vendor Response'!D36</f>
        <v>Instructure has a dedicated security function, which includes a team of security engineers, compliance managers, and a Chief Information Security Officer who is responsible for overseeing the security program. The security team consists of members with years of security experience, degrees in security systems, certifications in various security domains, and participation in security-related conferences and trainings. Security isn’t treated as the sole responsibility of our Security team though - we ensure our employees understand that security is everyone’s responsibility. All members of Product and Engineering teams are thoroughly trained on secure coding practices, testing, and conducting thorough peer reviews with a focus on security. Likewise, every employee receives regular training on security and privacy as it pertains to their work in protecting our customers.</v>
      </c>
      <c r="E40" s="181" t="s">
        <v>2399</v>
      </c>
      <c r="F40" s="243" t="str">
        <f>VLOOKUP($A40,Questions!B$3:T$256,12,FALSE)</f>
        <v>Yes</v>
      </c>
      <c r="G40" s="248"/>
      <c r="H40" s="244">
        <f>VLOOKUP(A40,Questions!B$25:T$295,16,FALSE)</f>
        <v>15</v>
      </c>
      <c r="I40" s="246"/>
    </row>
    <row r="41" spans="1:9" ht="48" customHeight="1" x14ac:dyDescent="0.2">
      <c r="A41" s="69" t="str">
        <f>'HECVAT - Full | Vendor Response'!A37</f>
        <v>COMP-04</v>
      </c>
      <c r="B41" s="69" t="str">
        <f>'HECVAT - Full | Vendor Response'!B37</f>
        <v>Do you have a dedicated Software and System Development team(s)? (e.g. Customer Support, Implementation, Product Management, etc.)</v>
      </c>
      <c r="C41" s="142" t="str">
        <f>'HECVAT - Full | Vendor Response'!C37</f>
        <v>Yes</v>
      </c>
      <c r="D41" s="168" t="str">
        <f>'HECVAT - Full | Vendor Response'!D37</f>
        <v>Our software and system development team includes over 300 development engineers, and over 100 product management staff members spanning two global regions. Our engineers are organized into five teams including: Core Development, Mobile Management, Quality Assurance, Operations, and IT. Our product management staff are broken out into Product Management, User Experience, and Research and Education teams.
The Canvas LMS and other Canvas products are supported by over 700 staff in various Customer Success roles across the globe (Canvas Support, Customer Success Managers, and Implementation Consultants).</v>
      </c>
      <c r="E41" s="181" t="s">
        <v>2399</v>
      </c>
      <c r="F41" s="243" t="str">
        <f>VLOOKUP($A41,Questions!B$3:T$256,12,FALSE)</f>
        <v>Yes</v>
      </c>
      <c r="G41" s="248"/>
      <c r="H41" s="244">
        <f>VLOOKUP(A41,Questions!B$25:T$295,16,FALSE)</f>
        <v>25</v>
      </c>
      <c r="I41" s="246"/>
    </row>
    <row r="42" spans="1:9" ht="48" customHeight="1" x14ac:dyDescent="0.2">
      <c r="A42" s="161" t="str">
        <f>'HECVAT - Full | Vendor Response'!A38</f>
        <v>COMP-05</v>
      </c>
      <c r="B42" s="161" t="str">
        <f>'HECVAT - Full | Vendor Response'!B38</f>
        <v>Use this area to share information about your environment that will assist those who are assessing your company data security program.</v>
      </c>
      <c r="C42" s="332" t="str">
        <f>'HECVAT - Full | Vendor Response'!C38</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https://www.instructure.com/sites/default/files/file/2021-08/Instructure%202021%20Penetration%20Test%20Results.pdf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D42" s="333">
        <f>'HECVAT - Full | Vendor Response'!D38</f>
        <v>0</v>
      </c>
      <c r="E42" s="181"/>
      <c r="F42" s="243" t="s">
        <v>2570</v>
      </c>
      <c r="G42" s="248" t="s">
        <v>16</v>
      </c>
      <c r="H42" s="244">
        <f>VLOOKUP(A42,Questions!B$25:T$295,16,FALSE)</f>
        <v>15</v>
      </c>
      <c r="I42" s="246"/>
    </row>
    <row r="43" spans="1:9" s="66" customFormat="1" ht="36" customHeight="1" x14ac:dyDescent="0.2">
      <c r="A43" s="346" t="s">
        <v>17</v>
      </c>
      <c r="B43" s="346"/>
      <c r="C43" s="163" t="s">
        <v>1791</v>
      </c>
      <c r="D43" s="169" t="s">
        <v>14</v>
      </c>
      <c r="E43" s="172" t="s">
        <v>3107</v>
      </c>
      <c r="F43" s="173" t="s">
        <v>2560</v>
      </c>
      <c r="G43" s="163" t="s">
        <v>2561</v>
      </c>
      <c r="H43" s="163" t="s">
        <v>2379</v>
      </c>
      <c r="I43" s="174" t="s">
        <v>2562</v>
      </c>
    </row>
    <row r="44" spans="1:9" s="66" customFormat="1" ht="48" customHeight="1" x14ac:dyDescent="0.2">
      <c r="A44" s="69" t="str">
        <f>'HECVAT - Full | Vendor Response'!A40</f>
        <v>DOCU-01</v>
      </c>
      <c r="B44" s="69" t="str">
        <f>'HECVAT - Full | Vendor Response'!B40</f>
        <v>Have you undergone a SSAE 18/SOC 2 audit?</v>
      </c>
      <c r="C44" s="69" t="str">
        <f>'HECVAT - Full | Vendor Response'!C40</f>
        <v>Yes</v>
      </c>
      <c r="D44" s="170" t="str">
        <f>'HECVAT - Full | Vendor Response'!D40</f>
        <v>The Canvas LMS SOC 2 Type II audit is conducted in accordance with SSAE 18, and is available for review upon execution of a non-disclosure agreement. A copy of the SOC 3 report is provided with this document.</v>
      </c>
      <c r="E44" s="182" t="s">
        <v>2399</v>
      </c>
      <c r="F44" s="241" t="str">
        <f>VLOOKUP($A44,Questions!B$3:T$256,12,FALSE)</f>
        <v>Yes</v>
      </c>
      <c r="G44" s="248"/>
      <c r="H44" s="242">
        <f>VLOOKUP(A44,Questions!B$25:T$295,16,TRUE)</f>
        <v>20</v>
      </c>
      <c r="I44" s="246"/>
    </row>
    <row r="45" spans="1:9" s="66" customFormat="1" ht="48" customHeight="1" x14ac:dyDescent="0.2">
      <c r="A45" s="69" t="str">
        <f>'HECVAT - Full | Vendor Response'!A41</f>
        <v>DOCU-02</v>
      </c>
      <c r="B45" s="69" t="str">
        <f>'HECVAT - Full | Vendor Response'!B41</f>
        <v>Have you completed the Cloud Security Alliance (CSA) self assessment or CAIQ?</v>
      </c>
      <c r="C45" s="69" t="str">
        <f>'HECVAT - Full | Vendor Response'!C41</f>
        <v>Yes</v>
      </c>
      <c r="D45" s="170" t="str">
        <f>'HECVAT - Full | Vendor Response'!D41</f>
        <v>Instructure's CAIQ and CSA STAR Level 1 certificate are included with this document. Our listing can be viewed on the CSA STAR Registry at: https://cloudsecurityalliance.org/star/registry/instructure</v>
      </c>
      <c r="E45" s="182" t="s">
        <v>2399</v>
      </c>
      <c r="F45" s="241" t="str">
        <f>VLOOKUP($A45,Questions!B$3:T$256,12,FALSE)</f>
        <v>Yes</v>
      </c>
      <c r="G45" s="248"/>
      <c r="H45" s="242">
        <f>VLOOKUP(A45,Questions!B$25:T$295,16,TRUE)</f>
        <v>20</v>
      </c>
      <c r="I45" s="246"/>
    </row>
    <row r="46" spans="1:9" s="66" customFormat="1" ht="48" customHeight="1" x14ac:dyDescent="0.2">
      <c r="A46" s="69" t="str">
        <f>'HECVAT - Full | Vendor Response'!A42</f>
        <v>DOCU-03</v>
      </c>
      <c r="B46" s="69" t="str">
        <f>'HECVAT - Full | Vendor Response'!B42</f>
        <v>Have you received the Cloud Security Alliance STAR certification?</v>
      </c>
      <c r="C46" s="69" t="str">
        <f>'HECVAT - Full | Vendor Response'!C42</f>
        <v>Yes</v>
      </c>
      <c r="D46" s="170" t="str">
        <f>'HECVAT - Full | Vendor Response'!D42</f>
        <v>Instructure is CSA STAR Level 1 Self Assessed. Our listing can be viewed on the CSA STAR Registry at: https://cloudsecurityalliance.org/star/registry/instructure</v>
      </c>
      <c r="E46" s="182" t="s">
        <v>2399</v>
      </c>
      <c r="F46" s="241" t="str">
        <f>VLOOKUP($A46,Questions!B$3:T$256,12,FALSE)</f>
        <v>Yes</v>
      </c>
      <c r="G46" s="248"/>
      <c r="H46" s="242">
        <f>VLOOKUP(A46,Questions!B$25:T$295,16,TRUE)</f>
        <v>20</v>
      </c>
      <c r="I46" s="246"/>
    </row>
    <row r="47" spans="1:9" s="66" customFormat="1" ht="48" customHeight="1" x14ac:dyDescent="0.2">
      <c r="A47" s="69" t="str">
        <f>'HECVAT - Full | Vendor Response'!A43</f>
        <v>DOCU-04</v>
      </c>
      <c r="B47" s="69" t="str">
        <f>'HECVAT - Full | Vendor Response'!B43</f>
        <v>Do you conform with a specific industry standard security framework? (e.g. NIST Cybersecurity Framework, CIS Controls, ISO 27001, etc.)</v>
      </c>
      <c r="C47" s="69" t="str">
        <f>'HECVAT - Full | Vendor Response'!C43</f>
        <v>Yes</v>
      </c>
      <c r="D47" s="170" t="str">
        <f>'HECVAT - Full | Vendor Response'!D43</f>
        <v>Instructure holds the following certifications for Canvas LMS: SOC 2 Type II, ISO/IEC 27001, and TX-RAMP. A SOC 3 report and ISO 27001/TX-RAMP certificates are included in our Canvas Security Package (https://inst.bid).</v>
      </c>
      <c r="E47" s="182" t="s">
        <v>2399</v>
      </c>
      <c r="F47" s="241" t="str">
        <f>VLOOKUP($A47,Questions!B$3:T$256,12,FALSE)</f>
        <v>Yes</v>
      </c>
      <c r="G47" s="248"/>
      <c r="H47" s="242">
        <f>VLOOKUP(A47,Questions!B$25:T$295,16,TRUE)</f>
        <v>20</v>
      </c>
      <c r="I47" s="246"/>
    </row>
    <row r="48" spans="1:9" s="66" customFormat="1" ht="48" customHeight="1" x14ac:dyDescent="0.2">
      <c r="A48" s="69" t="str">
        <f>'HECVAT - Full | Vendor Response'!A44</f>
        <v>DOCU-05</v>
      </c>
      <c r="B48" s="69" t="str">
        <f>'HECVAT - Full | Vendor Response'!B44</f>
        <v>Can the systems that hold the institution's data be compliant with NIST SP 800-171 and/or CMMC Level 3 standards?</v>
      </c>
      <c r="C48" s="69" t="str">
        <f>'HECVAT - Full | Vendor Response'!C44</f>
        <v>Yes</v>
      </c>
      <c r="D48" s="170" t="str">
        <f>'HECVAT - Full | Vendor Response'!D44</f>
        <v>Instructure is not currently CMMC certified, however based on our SOC 2 Type II and ISO 27001 certifications, we believe CMMC Level 3 is achievable.</v>
      </c>
      <c r="E48" s="182" t="s">
        <v>2399</v>
      </c>
      <c r="F48" s="241" t="str">
        <f>VLOOKUP($A48,Questions!B$3:T$256,12,FALSE)</f>
        <v>Yes</v>
      </c>
      <c r="G48" s="248"/>
      <c r="H48" s="242">
        <f>VLOOKUP(A48,Questions!B$25:T$295,16,TRUE)</f>
        <v>20</v>
      </c>
      <c r="I48" s="246"/>
    </row>
    <row r="49" spans="1:9" s="66" customFormat="1" ht="48" customHeight="1" x14ac:dyDescent="0.2">
      <c r="A49" s="69" t="str">
        <f>'HECVAT - Full | Vendor Response'!A45</f>
        <v>DOCU-06</v>
      </c>
      <c r="B49" s="69" t="str">
        <f>'HECVAT - Full | Vendor Response'!B45</f>
        <v>Can you provide overall system and/or application architecture diagrams including a full description of the data flow for all components of the system?</v>
      </c>
      <c r="C49" s="69" t="str">
        <f>'HECVAT - Full | Vendor Response'!C45</f>
        <v>Yes</v>
      </c>
      <c r="D49" s="170" t="str">
        <f>'HECVAT - Full | Vendor Response'!D45</f>
        <v>The Canvas LMS Architecture Paper is included in the Canvas Security Package which contains an application architecture diagram.</v>
      </c>
      <c r="E49" s="182" t="s">
        <v>2399</v>
      </c>
      <c r="F49" s="241" t="str">
        <f>VLOOKUP($A49,Questions!B$3:T$256,12,FALSE)</f>
        <v>Yes</v>
      </c>
      <c r="G49" s="248"/>
      <c r="H49" s="242">
        <f>VLOOKUP(A49,Questions!B$25:T$295,16,TRUE)</f>
        <v>20</v>
      </c>
      <c r="I49" s="246"/>
    </row>
    <row r="50" spans="1:9" s="66" customFormat="1" ht="48" customHeight="1" x14ac:dyDescent="0.2">
      <c r="A50" s="69" t="str">
        <f>'HECVAT - Full | Vendor Response'!A46</f>
        <v>DOCU-07</v>
      </c>
      <c r="B50" s="69" t="str">
        <f>'HECVAT - Full | Vendor Response'!B46</f>
        <v>Does your organization have a data privacy policy?</v>
      </c>
      <c r="C50" s="69" t="str">
        <f>'HECVAT - Full | Vendor Response'!C46</f>
        <v>Yes</v>
      </c>
      <c r="D50" s="170" t="str">
        <f>'HECVAT - Full | Vendor Response'!D46</f>
        <v>Please see: https://www.instructure.com/policies/privacy</v>
      </c>
      <c r="E50" s="182" t="s">
        <v>2399</v>
      </c>
      <c r="F50" s="241" t="str">
        <f>VLOOKUP($A50,Questions!B$3:T$256,12,FALSE)</f>
        <v>Yes</v>
      </c>
      <c r="G50" s="248"/>
      <c r="H50" s="242">
        <f>VLOOKUP(A50,Questions!B$25:T$295,16,TRUE)</f>
        <v>20</v>
      </c>
      <c r="I50" s="246"/>
    </row>
    <row r="51" spans="1:9" s="66" customFormat="1" ht="48" customHeight="1" x14ac:dyDescent="0.2">
      <c r="A51" s="69" t="str">
        <f>'HECVAT - Full | Vendor Response'!A47</f>
        <v>DOCU-08</v>
      </c>
      <c r="B51" s="69" t="str">
        <f>'HECVAT - Full | Vendor Response'!B47</f>
        <v>Do you have a documented, and currently implemented, employee onboarding and offboarding policy?</v>
      </c>
      <c r="C51" s="69" t="str">
        <f>'HECVAT - Full | Vendor Response'!C47</f>
        <v>Yes</v>
      </c>
      <c r="D51" s="170" t="str">
        <f>'HECVAT - Full | Vendor Response'!D47</f>
        <v>Instructure maintains a number of policies that form our employee onboarding and offboarding policies. This includes IT Acceptable Use, Network Security, Onboarding and Termination checklists, and Induction policies.</v>
      </c>
      <c r="E51" s="182" t="s">
        <v>2399</v>
      </c>
      <c r="F51" s="241" t="str">
        <f>VLOOKUP($A51,Questions!B$3:T$256,12,FALSE)</f>
        <v>Yes</v>
      </c>
      <c r="G51" s="248"/>
      <c r="H51" s="242">
        <f>VLOOKUP(A51,Questions!B$25:T$295,16,TRUE)</f>
        <v>20</v>
      </c>
      <c r="I51" s="246"/>
    </row>
    <row r="52" spans="1:9" s="66" customFormat="1" ht="48" customHeight="1" x14ac:dyDescent="0.2">
      <c r="A52" s="69" t="str">
        <f>'HECVAT - Full | Vendor Response'!A48</f>
        <v>DOCU-09</v>
      </c>
      <c r="B52" s="69" t="str">
        <f>'HECVAT - Full | Vendor Response'!B48</f>
        <v>Do you have a documented change management process?</v>
      </c>
      <c r="C52" s="69" t="str">
        <f>'HECVAT - Full | Vendor Response'!C48</f>
        <v>Yes</v>
      </c>
      <c r="D52" s="170" t="str">
        <f>'HECVAT - Full | Vendor Response'!D48</f>
        <v>A documented change management process is in place which is in line with both SOC 2 Type II and ISO 27001 standards. Instructure's ISO 27001 certificate and a SOC 3 report are included with this document.</v>
      </c>
      <c r="E52" s="182" t="s">
        <v>2399</v>
      </c>
      <c r="F52" s="241" t="str">
        <f>VLOOKUP($A52,Questions!B$3:T$256,12,FALSE)</f>
        <v>Yes</v>
      </c>
      <c r="G52" s="248"/>
      <c r="H52" s="242">
        <f>VLOOKUP(A52,Questions!B$25:T$295,16,TRUE)</f>
        <v>20</v>
      </c>
      <c r="I52" s="246"/>
    </row>
    <row r="53" spans="1:9" s="66" customFormat="1" ht="48" customHeight="1" x14ac:dyDescent="0.2">
      <c r="A53" s="69" t="str">
        <f>'HECVAT - Full | Vendor Response'!A49</f>
        <v>DOCU-10</v>
      </c>
      <c r="B53" s="69" t="str">
        <f>'HECVAT - Full | Vendor Response'!B49</f>
        <v>Has a VPAT or ACR been created or updated for the product and version under consideration within the past year?</v>
      </c>
      <c r="C53" s="69" t="str">
        <f>'HECVAT - Full | Vendor Response'!C49</f>
        <v>Yes</v>
      </c>
      <c r="D53" s="170" t="str">
        <f>'HECVAT - Full | Vendor Response'!D49</f>
        <v>The latest Canvas VPAT was published September 2022 and can be located at: https://www.instructure.com/canvas/accessibility.</v>
      </c>
      <c r="E53" s="182" t="s">
        <v>2399</v>
      </c>
      <c r="F53" s="241" t="str">
        <f>VLOOKUP($A53,Questions!B$3:T$256,12,FALSE)</f>
        <v>Yes</v>
      </c>
      <c r="G53" s="248"/>
      <c r="H53" s="242">
        <f>VLOOKUP(A53,Questions!B$25:T$295,16,TRUE)</f>
        <v>20</v>
      </c>
      <c r="I53" s="246"/>
    </row>
    <row r="54" spans="1:9" s="66" customFormat="1" ht="48" customHeight="1" x14ac:dyDescent="0.2">
      <c r="A54" s="69" t="str">
        <f>'HECVAT - Full | Vendor Response'!A50</f>
        <v>DOCU-11</v>
      </c>
      <c r="B54" s="69" t="str">
        <f>'HECVAT - Full | Vendor Response'!B50</f>
        <v>Do you have documentation to support the accessibility features of your product?</v>
      </c>
      <c r="C54" s="69" t="str">
        <f>'HECVAT - Full | Vendor Response'!C50</f>
        <v>Yes</v>
      </c>
      <c r="D54" s="170" t="str">
        <f>'HECVAT - Full | Vendor Response'!D50</f>
        <v>Within the Canvas Basics Guide, we include accessibility documentation and resources (https://community.canvaslms.com/t5/Canvas-Basics-Guide/What-are-the-Canvas-accessibility-standards/ta-p/1564).</v>
      </c>
      <c r="E54" s="182" t="s">
        <v>2399</v>
      </c>
      <c r="F54" s="241" t="str">
        <f>VLOOKUP($A54,Questions!B$3:T$256,12,FALSE)</f>
        <v>Yes</v>
      </c>
      <c r="G54" s="248"/>
      <c r="H54" s="242">
        <f>VLOOKUP(A54,Questions!B$25:T$295,16,TRUE)</f>
        <v>20</v>
      </c>
      <c r="I54" s="246"/>
    </row>
    <row r="55" spans="1:9" ht="48" customHeight="1" x14ac:dyDescent="0.2">
      <c r="A55" s="346" t="str">
        <f>'HECVAT - Full | Vendor Response'!A51:B51</f>
        <v xml:space="preserve">IT Accessibility </v>
      </c>
      <c r="B55" s="346"/>
      <c r="C55" s="163" t="s">
        <v>1791</v>
      </c>
      <c r="D55" s="169" t="s">
        <v>14</v>
      </c>
      <c r="E55" s="172" t="s">
        <v>3107</v>
      </c>
      <c r="F55" s="173" t="s">
        <v>2560</v>
      </c>
      <c r="G55" s="163" t="s">
        <v>2561</v>
      </c>
      <c r="H55" s="163" t="s">
        <v>2379</v>
      </c>
      <c r="I55" s="174" t="s">
        <v>2562</v>
      </c>
    </row>
    <row r="56" spans="1:9" s="66" customFormat="1" ht="48" customHeight="1" x14ac:dyDescent="0.2">
      <c r="A56" s="69" t="str">
        <f>'HECVAT - Full | Vendor Response'!A52</f>
        <v>ITAC-01</v>
      </c>
      <c r="B56" s="69" t="str">
        <f>'HECVAT - Full | Vendor Response'!B52</f>
        <v>Has a third party expert conducted an audit of the most recent version of your product?</v>
      </c>
      <c r="C56" s="69" t="str">
        <f>'HECVAT - Full | Vendor Response'!C52</f>
        <v>Yes</v>
      </c>
      <c r="D56" s="170" t="str">
        <f>'HECVAT - Full | Vendor Response'!D52</f>
        <v>Canvas has been evaluated by WebAIM according to WCAG 2.1 standards. Certification can be found at: https://webaim.org/services/certification/canvas</v>
      </c>
      <c r="E56" s="182" t="s">
        <v>2399</v>
      </c>
      <c r="F56" s="241" t="str">
        <f>VLOOKUP($A56,Questions!B$3:T$256,12,FALSE)</f>
        <v>Yes</v>
      </c>
      <c r="G56" s="248"/>
      <c r="H56" s="242">
        <f>VLOOKUP(A56,Questions!B$25:T$295,16,TRUE)</f>
        <v>25</v>
      </c>
      <c r="I56" s="246"/>
    </row>
    <row r="57" spans="1:9" s="66" customFormat="1" ht="48" customHeight="1" x14ac:dyDescent="0.2">
      <c r="A57" s="69" t="str">
        <f>'HECVAT - Full | Vendor Response'!A53</f>
        <v>ITAC-02</v>
      </c>
      <c r="B57" s="69" t="str">
        <f>'HECVAT - Full | Vendor Response'!B53</f>
        <v>Do you have a documented and implemented process for verifying accessibility conformance?</v>
      </c>
      <c r="C57" s="69" t="str">
        <f>'HECVAT - Full | Vendor Response'!C53</f>
        <v>Yes</v>
      </c>
      <c r="D57" s="170" t="str">
        <f>'HECVAT - Full | Vendor Response'!D53</f>
        <v>Testing is regularly conducted using automated tools, assistive technology (such as screen readers, keyboard testing, etc.), and coding best practices. Third party accessibility evaluation occurs regularly with internal audits conducted with each release. Mechanisms are in place for logging and fixing accessibility defects.</v>
      </c>
      <c r="E57" s="182" t="s">
        <v>2399</v>
      </c>
      <c r="F57" s="241" t="str">
        <f>VLOOKUP($A57,Questions!B$3:T$256,12,FALSE)</f>
        <v>Yes</v>
      </c>
      <c r="G57" s="248"/>
      <c r="H57" s="242">
        <f>VLOOKUP(A57,Questions!B$25:T$295,16,TRUE)</f>
        <v>25</v>
      </c>
      <c r="I57" s="246"/>
    </row>
    <row r="58" spans="1:9" s="66" customFormat="1" ht="48" customHeight="1" x14ac:dyDescent="0.2">
      <c r="A58" s="69" t="str">
        <f>'HECVAT - Full | Vendor Response'!A54</f>
        <v>ITAC-03</v>
      </c>
      <c r="B58" s="69" t="str">
        <f>'HECVAT - Full | Vendor Response'!B54</f>
        <v>Have you adopted a technical or legal standard of conformance for the product in question?</v>
      </c>
      <c r="C58" s="69" t="str">
        <f>'HECVAT - Full | Vendor Response'!C54</f>
        <v>Yes</v>
      </c>
      <c r="D58" s="170" t="str">
        <f>'HECVAT - Full | Vendor Response'!D54</f>
        <v>Instructure is committed to ensuring its products are inclusive and meet the diverse accessibility needs of our users. We have adopted WCAG 2.1 Level A/AA and Section 508 conformance for Canvas and strive to maintain conformance through ongoing product releases.</v>
      </c>
      <c r="E58" s="182" t="s">
        <v>2399</v>
      </c>
      <c r="F58" s="241" t="str">
        <f>VLOOKUP($A58,Questions!B$3:T$256,12,FALSE)</f>
        <v>Yes</v>
      </c>
      <c r="G58" s="248"/>
      <c r="H58" s="242">
        <f>VLOOKUP(A58,Questions!B$25:T$295,16,TRUE)</f>
        <v>25</v>
      </c>
      <c r="I58" s="246"/>
    </row>
    <row r="59" spans="1:9" s="66" customFormat="1" ht="48" customHeight="1" x14ac:dyDescent="0.2">
      <c r="A59" s="69" t="str">
        <f>'HECVAT - Full | Vendor Response'!A55</f>
        <v>ITAC-04</v>
      </c>
      <c r="B59" s="69" t="str">
        <f>'HECVAT - Full | Vendor Response'!B55</f>
        <v>Can you provide a current, detailed accessibility roadmap with delivery timelines?</v>
      </c>
      <c r="C59" s="69" t="str">
        <f>'HECVAT - Full | Vendor Response'!C55</f>
        <v>No</v>
      </c>
      <c r="D59" s="170" t="str">
        <f>'HECVAT - Full | Vendor Response'!D55</f>
        <v>While we do have internal plans and track major initiatives in the accessibility space, we don't have a publicly available roadmap because accessibility is built into every aspect of our products. There are no destinations to reach on a roadmap - accessibility is a permanent and ongoing process from design through to support for our customers and we are constantly working at ensuring our products are accessible and conform to industry frameworks such as WCAG 2.1.</v>
      </c>
      <c r="E59" s="182" t="s">
        <v>2399</v>
      </c>
      <c r="F59" s="241" t="str">
        <f>VLOOKUP($A59,Questions!B$3:T$256,12,FALSE)</f>
        <v>Yes</v>
      </c>
      <c r="G59" s="248"/>
      <c r="H59" s="242">
        <f>VLOOKUP(A59,Questions!B$25:T$295,16,TRUE)</f>
        <v>25</v>
      </c>
      <c r="I59" s="246"/>
    </row>
    <row r="60" spans="1:9" s="66" customFormat="1" ht="48" customHeight="1" x14ac:dyDescent="0.2">
      <c r="A60" s="69" t="str">
        <f>'HECVAT - Full | Vendor Response'!A56</f>
        <v>ITAC-05</v>
      </c>
      <c r="B60" s="69" t="str">
        <f>'HECVAT - Full | Vendor Response'!B56</f>
        <v>Do you expect your staff to maintain a current skill set in IT accessibility?</v>
      </c>
      <c r="C60" s="69" t="str">
        <f>'HECVAT - Full | Vendor Response'!C56</f>
        <v>Yes</v>
      </c>
      <c r="D60" s="170" t="str">
        <f>'HECVAT - Full | Vendor Response'!D56</f>
        <v>Accessibility is ingrained from product design through engineering, and we have dedicated accessibility staff, subject matter experts, and Product Managers. Internally, from all aspects of the business, we maintain a number of accessibility advocates who meet regularly to raise issues, discuss trends, and maintain skills and knowledge in the accessibility space.</v>
      </c>
      <c r="E60" s="182" t="s">
        <v>2399</v>
      </c>
      <c r="F60" s="241" t="str">
        <f>VLOOKUP($A60,Questions!B$3:T$256,12,FALSE)</f>
        <v>Yes</v>
      </c>
      <c r="G60" s="248"/>
      <c r="H60" s="242">
        <f>VLOOKUP(A60,Questions!B$25:T$295,16,TRUE)</f>
        <v>25</v>
      </c>
      <c r="I60" s="246"/>
    </row>
    <row r="61" spans="1:9" s="66" customFormat="1" ht="48" customHeight="1" x14ac:dyDescent="0.2">
      <c r="A61" s="69" t="str">
        <f>'HECVAT - Full | Vendor Response'!A57</f>
        <v>ITAC-06</v>
      </c>
      <c r="B61" s="69" t="str">
        <f>'HECVAT - Full | Vendor Response'!B57</f>
        <v>Do you have a documented and implemented process for reporting and tracking accessibility issues?</v>
      </c>
      <c r="C61" s="69" t="str">
        <f>'HECVAT - Full | Vendor Response'!C57</f>
        <v>Yes</v>
      </c>
      <c r="D61" s="170" t="str">
        <f>'HECVAT - Full | Vendor Response'!D57</f>
        <v>Any accessibility issues detected during testing or use of Canvas (internal or external) are filed to our issue-tracking system, Jira. Once entered, they are assigned to the internal accessibility team for triage and assessment. These issues are then tracked through to resolution in accordance with company policy and industry best practice recommendations.</v>
      </c>
      <c r="E61" s="182" t="s">
        <v>2399</v>
      </c>
      <c r="F61" s="241" t="str">
        <f>VLOOKUP($A61,Questions!B$3:T$256,12,FALSE)</f>
        <v>Yes</v>
      </c>
      <c r="G61" s="248"/>
      <c r="H61" s="242">
        <f>VLOOKUP(A61,Questions!B$25:T$295,16,TRUE)</f>
        <v>25</v>
      </c>
      <c r="I61" s="246"/>
    </row>
    <row r="62" spans="1:9" s="66" customFormat="1" ht="48" customHeight="1" x14ac:dyDescent="0.2">
      <c r="A62" s="69" t="str">
        <f>'HECVAT - Full | Vendor Response'!A58</f>
        <v>ITAC-07</v>
      </c>
      <c r="B62" s="69" t="str">
        <f>'HECVAT - Full | Vendor Response'!B58</f>
        <v>Do you have documented processes and procedures for implementing accessibility into your development lifecycle?</v>
      </c>
      <c r="C62" s="69" t="str">
        <f>'HECVAT - Full | Vendor Response'!C58</f>
        <v>Yes</v>
      </c>
      <c r="D62" s="170" t="str">
        <f>'HECVAT - Full | Vendor Response'!D58</f>
        <v>Instructure has a dedicated team of accessibility specialists that support Instructure's accessibility engineering efforts. The team is responsible for Canvas’ accessibility needs, development, and testing, along with helping train new engineers on accessible development practices, supporting development projects with design reviews, as well as audits as requested, and interacting with customers, external auditors and stakeholders. Our accessibility team ensures we strive for conformance to standards and features are developed that provide full capabilities and a positive learning and teaching experience to all users.</v>
      </c>
      <c r="E62" s="182" t="s">
        <v>2399</v>
      </c>
      <c r="F62" s="241" t="str">
        <f>VLOOKUP($A62,Questions!B$3:T$256,12,FALSE)</f>
        <v>Yes</v>
      </c>
      <c r="G62" s="248"/>
      <c r="H62" s="242">
        <f>VLOOKUP(A62,Questions!B$25:T$295,16,TRUE)</f>
        <v>25</v>
      </c>
      <c r="I62" s="246"/>
    </row>
    <row r="63" spans="1:9" s="66" customFormat="1" ht="48" customHeight="1" x14ac:dyDescent="0.2">
      <c r="A63" s="69" t="str">
        <f>'HECVAT - Full | Vendor Response'!A59</f>
        <v>ITAC-08</v>
      </c>
      <c r="B63" s="69" t="str">
        <f>'HECVAT - Full | Vendor Response'!B59</f>
        <v>Can all functions of the application or service be performed using only the keyboard?</v>
      </c>
      <c r="C63" s="69" t="str">
        <f>'HECVAT - Full | Vendor Response'!C59</f>
        <v>No</v>
      </c>
      <c r="D63" s="170" t="str">
        <f>'HECVAT - Full | Vendor Response'!D59</f>
        <v>The Instructure accessibility team regularly tests releases using keyboard only navigation and the supported screen readers/browser combinations. The majority of Canvas is keyboard accessible in that a user can only use the keyboard to navigate. This however does not include third-party LTIs not created by Instructure. Some aspects of Canvas such as annotations and using drawing tools are not keyboard compatible, however, some keyboard actions exist for these features such as deleting and navigating annotations.</v>
      </c>
      <c r="E63" s="182" t="s">
        <v>2399</v>
      </c>
      <c r="F63" s="241" t="str">
        <f>VLOOKUP($A63,Questions!B$3:T$256,12,FALSE)</f>
        <v>Yes</v>
      </c>
      <c r="G63" s="248"/>
      <c r="H63" s="242">
        <f>VLOOKUP(A63,Questions!B$25:T$295,16,TRUE)</f>
        <v>25</v>
      </c>
      <c r="I63" s="246"/>
    </row>
    <row r="64" spans="1:9" s="66" customFormat="1" ht="48" customHeight="1" x14ac:dyDescent="0.2">
      <c r="A64" s="69" t="str">
        <f>'HECVAT - Full | Vendor Response'!A60</f>
        <v>ITAC-09</v>
      </c>
      <c r="B64" s="69" t="str">
        <f>'HECVAT - Full | Vendor Response'!B60</f>
        <v>Does your product rely on activating a special ‘accessibility mode,’ a ‘lite version’ or accessing an alternate interface for accessibility purposes?</v>
      </c>
      <c r="C64" s="69" t="str">
        <f>'HECVAT - Full | Vendor Response'!C60</f>
        <v>No</v>
      </c>
      <c r="D64" s="170">
        <f>'HECVAT - Full | Vendor Response'!D60</f>
        <v>0</v>
      </c>
      <c r="E64" s="182" t="s">
        <v>2399</v>
      </c>
      <c r="F64" s="241" t="str">
        <f>VLOOKUP($A64,Questions!B$3:T$256,12,FALSE)</f>
        <v>No</v>
      </c>
      <c r="G64" s="248"/>
      <c r="H64" s="242">
        <f>VLOOKUP(A64,Questions!B$25:T$295,16,TRUE)</f>
        <v>25</v>
      </c>
      <c r="I64" s="246"/>
    </row>
    <row r="65" spans="1:9" ht="48" customHeight="1" x14ac:dyDescent="0.2">
      <c r="A65" s="346" t="str">
        <f>'HECVAT - Full | Vendor Response'!A61</f>
        <v>Assessment of Third Parties</v>
      </c>
      <c r="B65" s="346"/>
      <c r="C65" s="163" t="s">
        <v>1791</v>
      </c>
      <c r="D65" s="169" t="s">
        <v>14</v>
      </c>
      <c r="E65" s="172" t="s">
        <v>3107</v>
      </c>
      <c r="F65" s="173" t="s">
        <v>2560</v>
      </c>
      <c r="G65" s="163" t="s">
        <v>2561</v>
      </c>
      <c r="H65" s="163" t="s">
        <v>2379</v>
      </c>
      <c r="I65" s="174" t="s">
        <v>2562</v>
      </c>
    </row>
    <row r="66" spans="1:9" ht="48" customHeight="1" x14ac:dyDescent="0.2">
      <c r="A66" s="69" t="str">
        <f>'HECVAT - Full | Vendor Response'!A62</f>
        <v>THRD-01</v>
      </c>
      <c r="B66" s="69" t="str">
        <f>'HECVAT - Full | Vendor Response'!B62</f>
        <v>Do you perform security assessments of third party companies with which you share data? (i.e. hosting providers, cloud services, PaaS, IaaS, SaaS, etc.).</v>
      </c>
      <c r="C66" s="142" t="str">
        <f>'HECVAT - Full | Vendor Response'!C62</f>
        <v>Yes</v>
      </c>
      <c r="D66" s="168" t="str">
        <f>'HECVAT - Full | Vendor Response'!D62</f>
        <v>Instructure has a robust vendor due diligence process as part of our Vendor Risk Management Program. Prior to using any vendor and on an annual basis thereafter, Instructure’s security teams performs review of these vendors based. Included as part of this review, the security team requests a copy of the vendor's third-party audit reports. If any exceptions or other issues are noted in these reports, the security team follows up as necessary to determine scope and impact. If a third party audit report is not available, we require the vendor to complete a Vendor Risk Management Assessment ("VRM"). The VRM assessment is based on security controls described ISO/IEC 27001. If a vendor does not adequately meet the requirements of the VRM assessment (a) Instructure's Executive Committee is required to approve the use of such vendor, and (b) the vendor must submit a remediation plan to address any gaps. Lastly, contractual obligations are put in place between Instructure and the vendor to ensure security practices are in place and operating effectively.</v>
      </c>
      <c r="E66" s="182" t="s">
        <v>2399</v>
      </c>
      <c r="F66" s="241" t="str">
        <f>VLOOKUP($A66,Questions!B$3:T$256,12,FALSE)</f>
        <v>Yes</v>
      </c>
      <c r="G66" s="248"/>
      <c r="H66" s="242">
        <f>VLOOKUP(A65,Questions!B$25:T$295,16,TRUE)</f>
        <v>25</v>
      </c>
      <c r="I66" s="246"/>
    </row>
    <row r="67" spans="1:9" ht="48" customHeight="1" x14ac:dyDescent="0.2">
      <c r="A67" s="161" t="str">
        <f>'HECVAT - Full | Vendor Response'!A63</f>
        <v>THRD-02</v>
      </c>
      <c r="B67" s="161" t="str">
        <f>'HECVAT - Full | Vendor Response'!B63</f>
        <v>Provide a brief description for why each of these third parties will have access to institution data.</v>
      </c>
      <c r="C67" s="332" t="str">
        <f>'HECVAT - Full | Vendor Response'!C63</f>
        <v>As our list of third parties is often evolving, a list of current third parties can be provided upon request.</v>
      </c>
      <c r="D67" s="333"/>
      <c r="E67" s="181" t="s">
        <v>2399</v>
      </c>
      <c r="F67" s="243" t="s">
        <v>2570</v>
      </c>
      <c r="G67" s="248" t="s">
        <v>16</v>
      </c>
      <c r="H67" s="244">
        <f>VLOOKUP(A66,Questions!B$25:T$295,16,TRUE)</f>
        <v>15</v>
      </c>
      <c r="I67" s="247"/>
    </row>
    <row r="68" spans="1:9" ht="48" customHeight="1" x14ac:dyDescent="0.2">
      <c r="A68" s="161" t="str">
        <f>'HECVAT - Full | Vendor Response'!A64</f>
        <v>THRD-03</v>
      </c>
      <c r="B68" s="161" t="str">
        <f>'HECVAT - Full | Vendor Response'!B64</f>
        <v>What legal agreements (i.e. contracts) do you have in place with these third parties that address liability in the event of a data breach?</v>
      </c>
      <c r="C68" s="332" t="str">
        <f>'HECVAT - Full | Vendor Response'!C64</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D68" s="333"/>
      <c r="E68" s="181" t="s">
        <v>2399</v>
      </c>
      <c r="F68" s="243" t="s">
        <v>2570</v>
      </c>
      <c r="G68" s="248" t="s">
        <v>16</v>
      </c>
      <c r="H68" s="244">
        <f>VLOOKUP(A67,Questions!B$25:T$295,16,TRUE)</f>
        <v>15</v>
      </c>
      <c r="I68" s="246"/>
    </row>
    <row r="69" spans="1:9" ht="48" customHeight="1" x14ac:dyDescent="0.2">
      <c r="A69" s="69" t="str">
        <f>'HECVAT - Full | Vendor Response'!A65</f>
        <v>THRD-04</v>
      </c>
      <c r="B69" s="69" t="str">
        <f>'HECVAT - Full | Vendor Response'!B65</f>
        <v>Do you have an implemented third party management strategy?</v>
      </c>
      <c r="C69" s="142" t="str">
        <f>'HECVAT - Full | Vendor Response'!C65</f>
        <v>Yes</v>
      </c>
      <c r="D69" s="168" t="str">
        <f>'HECVAT - Full | Vendor Response'!D65</f>
        <v>The Canvas ecosystem provides integration points with various third-party tools and services. The majority of the services integrated into the core of the Canvas ecosystem are done so as modular plugins which leverage the APIs of the remote system. Additionally, Canvas products support integration with external systems via JSON/REST API and LTI. As these integrations are not a part of the core product and require integration, licensing and configuration by the end user, they are not addressed here.</v>
      </c>
      <c r="E69" s="181" t="s">
        <v>2399</v>
      </c>
      <c r="F69" s="241" t="str">
        <f>VLOOKUP($A69,Questions!B$3:T$256,12,FALSE)</f>
        <v>Yes</v>
      </c>
      <c r="G69" s="248"/>
      <c r="H69" s="242">
        <f>VLOOKUP(A67,Questions!B$25:T$295,16,TRUE)</f>
        <v>15</v>
      </c>
      <c r="I69" s="246"/>
    </row>
    <row r="70" spans="1:9" ht="48" customHeight="1" x14ac:dyDescent="0.2">
      <c r="A70" s="69" t="str">
        <f>'HECVAT - Full | Vendor Response'!A66</f>
        <v>THRD-05</v>
      </c>
      <c r="B70" s="69" t="str">
        <f>'HECVAT - Full | Vendor Response'!B66</f>
        <v>Do you have a process and implemented procedures for managing your hardware supply chain? (e.g., telecommunications equipment, export licensing, computing devices)</v>
      </c>
      <c r="C70" s="142" t="str">
        <f>'HECVAT - Full | Vendor Response'!C66</f>
        <v>Yes</v>
      </c>
      <c r="D70" s="168" t="str">
        <f>'HECVAT - Full | Vendor Response'!D66</f>
        <v>Our processes and procedures cover regions in which we operate.</v>
      </c>
      <c r="E70" s="181" t="s">
        <v>2399</v>
      </c>
      <c r="F70" s="241" t="str">
        <f>VLOOKUP($A70,Questions!B$3:T$256,12,FALSE)</f>
        <v>Yes</v>
      </c>
      <c r="G70" s="248"/>
      <c r="H70" s="242">
        <f>VLOOKUP(A68,Questions!B$25:T$295,16,TRUE)</f>
        <v>15</v>
      </c>
      <c r="I70" s="246"/>
    </row>
    <row r="71" spans="1:9" ht="48" customHeight="1" x14ac:dyDescent="0.2">
      <c r="A71" s="346" t="str">
        <f>'HECVAT - Full | Vendor Response'!A67</f>
        <v>Consulting</v>
      </c>
      <c r="B71" s="346"/>
      <c r="C71" s="163" t="s">
        <v>1791</v>
      </c>
      <c r="D71" s="169" t="s">
        <v>14</v>
      </c>
      <c r="E71" s="172" t="s">
        <v>3107</v>
      </c>
      <c r="F71" s="173" t="s">
        <v>2560</v>
      </c>
      <c r="G71" s="163" t="s">
        <v>2561</v>
      </c>
      <c r="H71" s="163" t="s">
        <v>2379</v>
      </c>
      <c r="I71" s="174" t="s">
        <v>2562</v>
      </c>
    </row>
    <row r="72" spans="1:9" ht="48" customHeight="1" x14ac:dyDescent="0.2">
      <c r="A72" s="69" t="str">
        <f>'HECVAT - Full | Vendor Response'!A68</f>
        <v>CONS-01</v>
      </c>
      <c r="B72" s="69" t="str">
        <f>'HECVAT - Full | Vendor Response'!B68</f>
        <v>Will the consulting take place on-premises?</v>
      </c>
      <c r="C72" s="142" t="str">
        <f>'HECVAT - Full | Vendor Response'!C68</f>
        <v>Yes</v>
      </c>
      <c r="D72" s="168" t="str">
        <f>'HECVAT - Full | Vendor Response'!D68</f>
        <v>Optional: Canvas implementation packages provide consulting options to meet each customer's implementation requirements. They range from minimal support and guidance to full project ownership and management by Instructure. Some of these services may take place on-premise, such as training.</v>
      </c>
      <c r="E72" s="181" t="s">
        <v>2399</v>
      </c>
      <c r="F72" s="241" t="str">
        <f>VLOOKUP($A72,Questions!B$3:T$256,12,FALSE)</f>
        <v>No</v>
      </c>
      <c r="G72" s="248" t="s">
        <v>16</v>
      </c>
      <c r="H72" s="242">
        <f>VLOOKUP(A71,Questions!B$25:T$295,16,TRUE)</f>
        <v>15</v>
      </c>
      <c r="I72" s="246"/>
    </row>
    <row r="73" spans="1:9" ht="48" customHeight="1" x14ac:dyDescent="0.2">
      <c r="A73" s="69" t="str">
        <f>'HECVAT - Full | Vendor Response'!A69</f>
        <v>CONS-02</v>
      </c>
      <c r="B73" s="69" t="str">
        <f>'HECVAT - Full | Vendor Response'!B69</f>
        <v>Will the consultant require access to Institution's network resources?</v>
      </c>
      <c r="C73" s="142" t="str">
        <f>'HECVAT - Full | Vendor Response'!C69</f>
        <v>Yes</v>
      </c>
      <c r="D73" s="168" t="str">
        <f>'HECVAT - Full | Vendor Response'!D69</f>
        <v>Optional: Access by Instructure Implementation Consultants may be required. For example, to assist with the transition of content from a previous LMS into Canvas, or to assist integration with a customer's existing APIs and other systems.</v>
      </c>
      <c r="E73" s="181" t="s">
        <v>2399</v>
      </c>
      <c r="F73" s="241" t="str">
        <f>VLOOKUP($A73,Questions!B$3:T$256,12,FALSE)</f>
        <v>No</v>
      </c>
      <c r="G73" s="248" t="s">
        <v>16</v>
      </c>
      <c r="H73" s="242">
        <f>VLOOKUP(A72,Questions!B$25:T$295,16,TRUE)</f>
        <v>15</v>
      </c>
      <c r="I73" s="246"/>
    </row>
    <row r="74" spans="1:9" ht="48" customHeight="1" x14ac:dyDescent="0.2">
      <c r="A74" s="69" t="str">
        <f>'HECVAT - Full | Vendor Response'!A70</f>
        <v>CONS-03</v>
      </c>
      <c r="B74" s="69" t="str">
        <f>'HECVAT - Full | Vendor Response'!B70</f>
        <v>Will the consultant require access to hardware in the Institution's data centers?</v>
      </c>
      <c r="C74" s="142" t="str">
        <f>'HECVAT - Full | Vendor Response'!C70</f>
        <v>No</v>
      </c>
      <c r="D74" s="168">
        <f>'HECVAT - Full | Vendor Response'!D70</f>
        <v>0</v>
      </c>
      <c r="E74" s="181" t="s">
        <v>2399</v>
      </c>
      <c r="F74" s="241" t="str">
        <f>VLOOKUP($A74,Questions!B$3:T$256,12,FALSE)</f>
        <v>Yes</v>
      </c>
      <c r="G74" s="248" t="s">
        <v>16</v>
      </c>
      <c r="H74" s="242">
        <f>VLOOKUP(A73,Questions!B$25:T$295,16,TRUE)</f>
        <v>15</v>
      </c>
      <c r="I74" s="246"/>
    </row>
    <row r="75" spans="1:9" ht="48" customHeight="1" x14ac:dyDescent="0.2">
      <c r="A75" s="69" t="str">
        <f>'HECVAT - Full | Vendor Response'!A71</f>
        <v>CONS-04</v>
      </c>
      <c r="B75" s="69" t="str">
        <f>'HECVAT - Full | Vendor Response'!B71</f>
        <v>Will the consultant require an account within the Institution's domain (@*.edu)?</v>
      </c>
      <c r="C75" s="142" t="str">
        <f>'HECVAT - Full | Vendor Response'!C71</f>
        <v>No</v>
      </c>
      <c r="D75" s="168">
        <f>'HECVAT - Full | Vendor Response'!D71</f>
        <v>0</v>
      </c>
      <c r="E75" s="181" t="s">
        <v>2399</v>
      </c>
      <c r="F75" s="241" t="str">
        <f>VLOOKUP($A75,Questions!B$3:T$256,12,FALSE)</f>
        <v>No</v>
      </c>
      <c r="G75" s="248"/>
      <c r="H75" s="242">
        <f>VLOOKUP(A74,Questions!B$25:T$295,16,TRUE)</f>
        <v>15</v>
      </c>
      <c r="I75" s="246"/>
    </row>
    <row r="76" spans="1:9" ht="48" customHeight="1" x14ac:dyDescent="0.2">
      <c r="A76" s="69" t="str">
        <f>'HECVAT - Full | Vendor Response'!A72</f>
        <v>CONS-05</v>
      </c>
      <c r="B76" s="69" t="str">
        <f>'HECVAT - Full | Vendor Response'!B72</f>
        <v>Has the consultant received training on [sensitive, HIPAA, PCI, etc.] data handling?</v>
      </c>
      <c r="C76" s="142" t="str">
        <f>'HECVAT - Full | Vendor Response'!C72</f>
        <v>Yes</v>
      </c>
      <c r="D76" s="168" t="str">
        <f>'HECVAT - Full | Vendor Response'!D72</f>
        <v>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v>
      </c>
      <c r="E76" s="181" t="s">
        <v>2399</v>
      </c>
      <c r="F76" s="241" t="str">
        <f>VLOOKUP($A76,Questions!B$3:T$256,12,FALSE)</f>
        <v>Yes</v>
      </c>
      <c r="G76" s="248"/>
      <c r="H76" s="242">
        <f>VLOOKUP(A75,Questions!B$25:T$295,16,TRUE)</f>
        <v>15</v>
      </c>
      <c r="I76" s="246"/>
    </row>
    <row r="77" spans="1:9" ht="48" customHeight="1" x14ac:dyDescent="0.2">
      <c r="A77" s="69" t="str">
        <f>'HECVAT - Full | Vendor Response'!A73</f>
        <v>CONS-06</v>
      </c>
      <c r="B77" s="69" t="str">
        <f>'HECVAT - Full | Vendor Response'!B73</f>
        <v>Will any data be transferred to the consultant's possession?</v>
      </c>
      <c r="C77" s="142" t="str">
        <f>'HECVAT - Full | Vendor Response'!C73</f>
        <v>Yes</v>
      </c>
      <c r="D77" s="168" t="str">
        <f>'HECVAT - Full | Vendor Response'!D73</f>
        <v>During some Canvas implementations, a customer may transfer data to a consultant's possession for the purpose of data migration into Canvas. For example, the customer may provide the consultant a link to an online data store or upload files to an Instructure FTP server to which the consultant has access.</v>
      </c>
      <c r="E77" s="181" t="s">
        <v>2399</v>
      </c>
      <c r="F77" s="241" t="str">
        <f>VLOOKUP($A77,Questions!B$3:T$256,12,FALSE)</f>
        <v>No</v>
      </c>
      <c r="G77" s="248"/>
      <c r="H77" s="242">
        <f>VLOOKUP(A76,Questions!B$25:T$295,16,TRUE)</f>
        <v>15</v>
      </c>
      <c r="I77" s="246"/>
    </row>
    <row r="78" spans="1:9" ht="48" customHeight="1" x14ac:dyDescent="0.2">
      <c r="A78" s="69" t="str">
        <f>'HECVAT - Full | Vendor Response'!A74</f>
        <v>CONS-07</v>
      </c>
      <c r="B78" s="69" t="str">
        <f>'HECVAT - Full | Vendor Response'!B74</f>
        <v>Is it encrypted (at rest) while in the consultant's possession?</v>
      </c>
      <c r="C78" s="142" t="str">
        <f>'HECVAT - Full | Vendor Response'!C74</f>
        <v>Yes</v>
      </c>
      <c r="D78" s="168" t="str">
        <f>'HECVAT - Full | Vendor Response'!D74</f>
        <v>All Instructure-owned devices are encrypted at rest.  Additionally server-to-server data transfer is the preferred method of data transfer.</v>
      </c>
      <c r="E78" s="181" t="s">
        <v>2399</v>
      </c>
      <c r="F78" s="241" t="str">
        <f>VLOOKUP($A78,Questions!B$3:T$256,12,FALSE)</f>
        <v>Yes</v>
      </c>
      <c r="G78" s="248"/>
      <c r="H78" s="242">
        <f>VLOOKUP(A77,Questions!B$25:T$295,16,TRUE)</f>
        <v>15</v>
      </c>
      <c r="I78" s="246"/>
    </row>
    <row r="79" spans="1:9" ht="48" customHeight="1" x14ac:dyDescent="0.2">
      <c r="A79" s="69" t="str">
        <f>'HECVAT - Full | Vendor Response'!A75</f>
        <v>CONS-08</v>
      </c>
      <c r="B79" s="69" t="str">
        <f>'HECVAT - Full | Vendor Response'!B75</f>
        <v>Will the consultant need remote access to the Institution's network or systems?</v>
      </c>
      <c r="C79" s="142" t="str">
        <f>'HECVAT - Full | Vendor Response'!C75</f>
        <v>No</v>
      </c>
      <c r="D79" s="168">
        <f>'HECVAT - Full | Vendor Response'!D75</f>
        <v>0</v>
      </c>
      <c r="E79" s="181" t="s">
        <v>2399</v>
      </c>
      <c r="F79" s="241" t="str">
        <f>VLOOKUP($A79,Questions!B$3:T$256,12,FALSE)</f>
        <v>No</v>
      </c>
      <c r="G79" s="248"/>
      <c r="H79" s="242">
        <f>VLOOKUP(A78,Questions!B$25:T$295,16,TRUE)</f>
        <v>15</v>
      </c>
      <c r="I79" s="246"/>
    </row>
    <row r="80" spans="1:9" ht="48" customHeight="1" x14ac:dyDescent="0.2">
      <c r="A80" s="69" t="str">
        <f>'HECVAT - Full | Vendor Response'!A76</f>
        <v>CONS-09</v>
      </c>
      <c r="B80" s="69" t="str">
        <f>'HECVAT - Full | Vendor Response'!B76</f>
        <v>Can we restrict that access based on source IP address?</v>
      </c>
      <c r="C80" s="142">
        <f>'HECVAT - Full | Vendor Response'!C76</f>
        <v>0</v>
      </c>
      <c r="D80" s="168">
        <f>'HECVAT - Full | Vendor Response'!D76</f>
        <v>0</v>
      </c>
      <c r="E80" s="181" t="s">
        <v>2399</v>
      </c>
      <c r="F80" s="241" t="str">
        <f>VLOOKUP($A80,Questions!B$3:T$256,12,FALSE)</f>
        <v>Yes</v>
      </c>
      <c r="G80" s="248" t="s">
        <v>16</v>
      </c>
      <c r="H80" s="242">
        <f>VLOOKUP(A79,Questions!B$25:T$295,16,TRUE)</f>
        <v>15</v>
      </c>
      <c r="I80" s="246"/>
    </row>
    <row r="81" spans="1:9" ht="48" customHeight="1" x14ac:dyDescent="0.2">
      <c r="A81" s="346" t="str">
        <f>'HECVAT - Full | Vendor Response'!A77</f>
        <v>Application/Service Security</v>
      </c>
      <c r="B81" s="346"/>
      <c r="C81" s="163" t="s">
        <v>1791</v>
      </c>
      <c r="D81" s="169" t="s">
        <v>14</v>
      </c>
      <c r="E81" s="172" t="s">
        <v>3107</v>
      </c>
      <c r="F81" s="173" t="s">
        <v>2560</v>
      </c>
      <c r="G81" s="163" t="s">
        <v>2561</v>
      </c>
      <c r="H81" s="163" t="s">
        <v>2379</v>
      </c>
      <c r="I81" s="174" t="s">
        <v>2562</v>
      </c>
    </row>
    <row r="82" spans="1:9" ht="48" customHeight="1" x14ac:dyDescent="0.2">
      <c r="A82" s="69" t="str">
        <f>'HECVAT - Full | Vendor Response'!A78</f>
        <v>APPL-01</v>
      </c>
      <c r="B82" s="69" t="str">
        <f>'HECVAT - Full | Vendor Response'!B78</f>
        <v>Are access controls for institutional accounts based on structured rules, such as role-based access control (RBAC), attribute-based access control (ABAC) or policy-based access control (PBAC)?</v>
      </c>
      <c r="C82" s="142" t="str">
        <f>'HECVAT - Full | Vendor Response'!C78</f>
        <v>Yes</v>
      </c>
      <c r="D82" s="168" t="str">
        <f>'HECVAT - Full | Vendor Response'!D78</f>
        <v>Canvas LMS uses context-aware RBAC. Canvas administrators can create and customize bespoke user roles such as Administrators, Professors, and TAs, based on their institution’s structure. Canvas administrators have over 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82" s="181" t="s">
        <v>2399</v>
      </c>
      <c r="F82" s="241" t="str">
        <f>VLOOKUP($A82,Questions!B$3:T$256,12,FALSE)</f>
        <v>Yes</v>
      </c>
      <c r="G82" s="248"/>
      <c r="H82" s="242">
        <f>VLOOKUP(A82,Questions!B$25:T$295,16,FALSE)</f>
        <v>25</v>
      </c>
      <c r="I82" s="246"/>
    </row>
    <row r="83" spans="1:9" ht="48" customHeight="1" x14ac:dyDescent="0.2">
      <c r="A83" s="69" t="str">
        <f>'HECVAT - Full | Vendor Response'!A79</f>
        <v>APPL-02</v>
      </c>
      <c r="B83" s="69" t="str">
        <f>'HECVAT - Full | Vendor Response'!B79</f>
        <v>Are access controls for staff within your organization based on structured rules, such as RBAC, ABAC, or PBAC?</v>
      </c>
      <c r="C83" s="142" t="str">
        <f>'HECVAT - Full | Vendor Response'!C79</f>
        <v>Yes</v>
      </c>
      <c r="D83" s="168">
        <f>'HECVAT - Full | Vendor Response'!D79</f>
        <v>0</v>
      </c>
      <c r="E83" s="181" t="s">
        <v>2399</v>
      </c>
      <c r="F83" s="241" t="str">
        <f>VLOOKUP($A83,Questions!B$3:T$256,12,FALSE)</f>
        <v>Yes</v>
      </c>
      <c r="G83" s="248"/>
      <c r="H83" s="242">
        <f>VLOOKUP(A83,Questions!B$25:T$295,16,FALSE)</f>
        <v>20</v>
      </c>
      <c r="I83" s="246"/>
    </row>
    <row r="84" spans="1:9" ht="48" customHeight="1" x14ac:dyDescent="0.2">
      <c r="A84" s="69" t="str">
        <f>'HECVAT - Full | Vendor Response'!A80</f>
        <v>APPL-03</v>
      </c>
      <c r="B84" s="69" t="str">
        <f>'HECVAT - Full | Vendor Response'!B80</f>
        <v>Does the system provide data input validation and error messages?</v>
      </c>
      <c r="C84" s="142" t="str">
        <f>'HECVAT - Full | Vendor Response'!C80</f>
        <v>Yes</v>
      </c>
      <c r="D84" s="168" t="str">
        <f>'HECVAT - Full | Vendor Response'!D80</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84" s="181" t="s">
        <v>2399</v>
      </c>
      <c r="F84" s="241" t="str">
        <f>VLOOKUP($A84,Questions!B$3:T$256,12,FALSE)</f>
        <v>Yes</v>
      </c>
      <c r="G84" s="248"/>
      <c r="H84" s="242">
        <f>VLOOKUP(A84,Questions!B$25:T$295,16,FALSE)</f>
        <v>20</v>
      </c>
      <c r="I84" s="246"/>
    </row>
    <row r="85" spans="1:9" ht="48" customHeight="1" x14ac:dyDescent="0.2">
      <c r="A85" s="69" t="str">
        <f>'HECVAT - Full | Vendor Response'!A81</f>
        <v>APPL-04</v>
      </c>
      <c r="B85" s="69" t="str">
        <f>'HECVAT - Full | Vendor Response'!B81</f>
        <v>Are you using a web application firewall (WAF)?</v>
      </c>
      <c r="C85" s="142" t="str">
        <f>'HECVAT - Full | Vendor Response'!C81</f>
        <v>Yes</v>
      </c>
      <c r="D85" s="168" t="str">
        <f>'HECVAT - Full | Vendor Response'!D81</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85" s="181" t="s">
        <v>2399</v>
      </c>
      <c r="F85" s="241" t="str">
        <f>VLOOKUP($A85,Questions!B$3:T$256,12,FALSE)</f>
        <v>Yes</v>
      </c>
      <c r="G85" s="248"/>
      <c r="H85" s="242">
        <f>VLOOKUP(A85,Questions!B$25:T$295,16,FALSE)</f>
        <v>25</v>
      </c>
      <c r="I85" s="246"/>
    </row>
    <row r="86" spans="1:9" ht="48" customHeight="1" x14ac:dyDescent="0.2">
      <c r="A86" s="69" t="str">
        <f>'HECVAT - Full | Vendor Response'!A82</f>
        <v>APPL-05</v>
      </c>
      <c r="B86" s="69" t="str">
        <f>'HECVAT - Full | Vendor Response'!B82</f>
        <v>Do you have a process and implemented procedures for managing your software supply chain (e.g. libraries, repositories, frameworks, etc)</v>
      </c>
      <c r="C86" s="142" t="str">
        <f>'HECVAT - Full | Vendor Response'!C82</f>
        <v>Yes</v>
      </c>
      <c r="D86" s="168" t="str">
        <f>'HECVAT - Full | Vendor Response'!D82</f>
        <v>Managing our software supply chain forms part of our Vulnerability Management Policy. Instructure's information security policies and standards are based on information security best practices as set forth by the International Organization for Standardization's (ISO) 27000 suite of standards, NIST's 800-53 suite of controls, and the AICPA's Trust Service Principles and Criteria.</v>
      </c>
      <c r="E86" s="181" t="s">
        <v>2399</v>
      </c>
      <c r="F86" s="241" t="str">
        <f>VLOOKUP($A86,Questions!B$3:T$256,12,FALSE)</f>
        <v>Yes</v>
      </c>
      <c r="G86" s="248"/>
      <c r="H86" s="242">
        <f>VLOOKUP(A86,Questions!B$25:T$295,16,FALSE)</f>
        <v>20</v>
      </c>
      <c r="I86" s="246"/>
    </row>
    <row r="87" spans="1:9" ht="48" customHeight="1" x14ac:dyDescent="0.2">
      <c r="A87" s="69" t="str">
        <f>'HECVAT - Full | Vendor Response'!A83</f>
        <v>APPL-06</v>
      </c>
      <c r="B87" s="69" t="str">
        <f>'HECVAT - Full | Vendor Response'!B83</f>
        <v>Are only currently supported operating system(s), software, and libraries leveraged by the system(s)/application(s) that will have access to institution's data?</v>
      </c>
      <c r="C87" s="142" t="str">
        <f>'HECVAT - Full | Vendor Response'!C83</f>
        <v>Yes</v>
      </c>
      <c r="D87" s="168" t="str">
        <f>'HECVAT - Full | Vendor Response'!D83</f>
        <v>The security and engineering teams ensure the languages, web applications, frameworks, and environments that Instructure leverages to develop, host, and maintain Canvas are maintained to supported versions.</v>
      </c>
      <c r="E87" s="181" t="s">
        <v>2399</v>
      </c>
      <c r="F87" s="241" t="str">
        <f>VLOOKUP($A87,Questions!B$3:T$256,12,FALSE)</f>
        <v>Yes</v>
      </c>
      <c r="G87" s="248"/>
      <c r="H87" s="242">
        <f>VLOOKUP(A87,Questions!B$25:T$295,16,FALSE)</f>
        <v>25</v>
      </c>
      <c r="I87" s="246"/>
    </row>
    <row r="88" spans="1:9" ht="48" customHeight="1" x14ac:dyDescent="0.2">
      <c r="A88" s="69" t="str">
        <f>'HECVAT - Full | Vendor Response'!A84</f>
        <v>APPL-07</v>
      </c>
      <c r="B88" s="69" t="str">
        <f>'HECVAT - Full | Vendor Response'!B84</f>
        <v>If mobile, is the application available from a trusted source (e.g., App Store, Google Play Store)?</v>
      </c>
      <c r="C88" s="142" t="str">
        <f>'HECVAT - Full | Vendor Response'!C84</f>
        <v>Yes</v>
      </c>
      <c r="D88" s="168" t="str">
        <f>'HECVAT - Full | Vendor Response'!D84</f>
        <v>Our app titles include Canvas Student, Canvas Teacher, and Canvas Parent.
• Apple iOS: https://apps.apple.com/us/developer/instructure-inc/id418441198
• Google Play: https://play.google.com/store/apps/developer?id=Instructure</v>
      </c>
      <c r="E88" s="181" t="s">
        <v>2399</v>
      </c>
      <c r="F88" s="241" t="str">
        <f>VLOOKUP($A88,Questions!B$3:T$256,12,FALSE)</f>
        <v>Yes</v>
      </c>
      <c r="G88" s="248"/>
      <c r="H88" s="242">
        <f>VLOOKUP(A88,Questions!B$25:T$295,16,FALSE)</f>
        <v>15</v>
      </c>
      <c r="I88" s="247"/>
    </row>
    <row r="89" spans="1:9" ht="48" customHeight="1" x14ac:dyDescent="0.2">
      <c r="A89" s="69" t="str">
        <f>'HECVAT - Full | Vendor Response'!A85</f>
        <v>APPL-08</v>
      </c>
      <c r="B89" s="69" t="str">
        <f>'HECVAT - Full | Vendor Response'!B85</f>
        <v>Does your application require access to location or GPS data?</v>
      </c>
      <c r="C89" s="142" t="str">
        <f>'HECVAT - Full | Vendor Response'!C85</f>
        <v>No</v>
      </c>
      <c r="D89" s="168">
        <f>'HECVAT - Full | Vendor Response'!D85</f>
        <v>0</v>
      </c>
      <c r="E89" s="181" t="s">
        <v>2399</v>
      </c>
      <c r="F89" s="241" t="str">
        <f>VLOOKUP($A89,Questions!B$3:T$256,12,FALSE)</f>
        <v>No</v>
      </c>
      <c r="G89" s="248"/>
      <c r="H89" s="242">
        <f>VLOOKUP(A89,Questions!B$25:T$295,16,FALSE)</f>
        <v>25</v>
      </c>
      <c r="I89" s="247"/>
    </row>
    <row r="90" spans="1:9" ht="48" customHeight="1" x14ac:dyDescent="0.2">
      <c r="A90" s="69" t="str">
        <f>'HECVAT - Full | Vendor Response'!A86</f>
        <v>APPL-09</v>
      </c>
      <c r="B90" s="69" t="str">
        <f>'HECVAT - Full | Vendor Response'!B86</f>
        <v>Does your application provide separation of duties between security administration, system administration, and standard user functions?</v>
      </c>
      <c r="C90" s="142" t="str">
        <f>'HECVAT - Full | Vendor Response'!C86</f>
        <v>Yes</v>
      </c>
      <c r="D90" s="168" t="str">
        <f>'HECVAT - Full | Vendor Response'!D86</f>
        <v>Customers have the ability to be LMS system administrators in Canvas, however, security administration is managed by Instructure.</v>
      </c>
      <c r="E90" s="181" t="s">
        <v>2711</v>
      </c>
      <c r="F90" s="241" t="str">
        <f>VLOOKUP($A90,Questions!B$3:T$256,12,FALSE)</f>
        <v>Yes</v>
      </c>
      <c r="G90" s="248"/>
      <c r="H90" s="242">
        <f>VLOOKUP(A90,Questions!B$25:T$295,16,FALSE)</f>
        <v>40</v>
      </c>
      <c r="I90" s="247"/>
    </row>
    <row r="91" spans="1:9" ht="48" customHeight="1" x14ac:dyDescent="0.2">
      <c r="A91" s="69" t="str">
        <f>'HECVAT - Full | Vendor Response'!A87</f>
        <v>APPL-10</v>
      </c>
      <c r="B91" s="69" t="str">
        <f>'HECVAT - Full | Vendor Response'!B87</f>
        <v>Do you have a fully implemented policy or procedure that details how your employees obtain administrator access to institutional instance of the application?</v>
      </c>
      <c r="C91" s="142" t="str">
        <f>'HECVAT - Full | Vendor Response'!C87</f>
        <v>Yes</v>
      </c>
      <c r="D91" s="168" t="str">
        <f>'HECVAT - Full | Vendor Response'!D87</f>
        <v>Instructure maintains access policies and standards based upon role and least privilege access principles. Instructure uses a multiple approval system for granting access to said employees. The manager of the employee requesting access must fill out a ticket detailing the level of access to the system required and specifying which parts, functions, and features are to be accessible by the employee. Clear, valid, and necessary business justification must be provided for the user in question. Instructure's technology teams facilitate the installation of keys for all employees with access to customer data. An automated configuration system installs employee public keys on a per-server basis based on need. This same configuration process automatically revokes keys globally when necessary.</v>
      </c>
      <c r="E91" s="181" t="s">
        <v>2399</v>
      </c>
      <c r="F91" s="241" t="str">
        <f>VLOOKUP($A91,Questions!B$3:T$256,12,FALSE)</f>
        <v>Yes</v>
      </c>
      <c r="G91" s="248"/>
      <c r="H91" s="242">
        <f>VLOOKUP(A91,Questions!B$25:T$295,16,FALSE)</f>
        <v>10</v>
      </c>
      <c r="I91" s="247"/>
    </row>
    <row r="92" spans="1:9" ht="48" customHeight="1" x14ac:dyDescent="0.2">
      <c r="A92" s="69" t="str">
        <f>'HECVAT - Full | Vendor Response'!A88</f>
        <v>APPL-11</v>
      </c>
      <c r="B92" s="69" t="str">
        <f>'HECVAT - Full | Vendor Response'!B88</f>
        <v>Have your developers been trained in secure coding techniques?</v>
      </c>
      <c r="C92" s="142" t="str">
        <f>'HECVAT - Full | Vendor Response'!C88</f>
        <v>Yes</v>
      </c>
      <c r="D92" s="168" t="str">
        <f>'HECVAT - Full | Vendor Response'!D88</f>
        <v>All Canvas developers are trained to identify and analyze security issues when writing and reviewing code. Members of the core security team and the engineering team subscribe to security-focused lists, blogs, and other resources to maintain, expand, and share the collective body of knowledge. Instructure maintains both an internal wiki and team-focused channels to discuss and share best practices for the mitigation and prevention of security pitfalls and vulnerabilities. The security and engineering teams keep up-to-date on general security practices, recent attack vectors, and on any security issues specifically related to the languages, web applications, frameworks, and environments that Instructure employs to develop, host, and maintain Canvas.</v>
      </c>
      <c r="E92" s="181" t="s">
        <v>2399</v>
      </c>
      <c r="F92" s="241" t="str">
        <f>VLOOKUP($A92,Questions!B$3:T$256,12,FALSE)</f>
        <v>Yes</v>
      </c>
      <c r="G92" s="248"/>
      <c r="H92" s="242">
        <f>VLOOKUP(A92,Questions!B$25:T$295,16,FALSE)</f>
        <v>20</v>
      </c>
      <c r="I92" s="247"/>
    </row>
    <row r="93" spans="1:9" ht="48" customHeight="1" x14ac:dyDescent="0.2">
      <c r="A93" s="69" t="str">
        <f>'HECVAT - Full | Vendor Response'!A89</f>
        <v>APPL-12</v>
      </c>
      <c r="B93" s="69" t="str">
        <f>'HECVAT - Full | Vendor Response'!B89</f>
        <v>Was your application developed using secure coding techniques?</v>
      </c>
      <c r="C93" s="142" t="str">
        <f>'HECVAT - Full | Vendor Response'!C89</f>
        <v>Yes</v>
      </c>
      <c r="D93" s="168" t="str">
        <f>'HECVAT - Full | Vendor Response'!D89</f>
        <v>All code in Canvas must go through a developer peer-review process before it is merged into the code base repository. The code review includes security auditing based on OWASP secure coding, code review documents, other community sources on best security practices.</v>
      </c>
      <c r="E93" s="181" t="s">
        <v>2399</v>
      </c>
      <c r="F93" s="241" t="str">
        <f>VLOOKUP($A93,Questions!B$3:T$256,12,FALSE)</f>
        <v>Yes</v>
      </c>
      <c r="G93" s="248"/>
      <c r="H93" s="242">
        <f>VLOOKUP(A93,Questions!B$25:T$295,16,FALSE)</f>
        <v>20</v>
      </c>
      <c r="I93" s="247"/>
    </row>
    <row r="94" spans="1:9" ht="48" customHeight="1" x14ac:dyDescent="0.2">
      <c r="A94" s="69" t="str">
        <f>'HECVAT - Full | Vendor Response'!A90</f>
        <v>APPL-13</v>
      </c>
      <c r="B94" s="69" t="str">
        <f>'HECVAT - Full | Vendor Response'!B90</f>
        <v>Do you subject your code to static code analysis and/or static application security testing prior to release?</v>
      </c>
      <c r="C94" s="142" t="str">
        <f>'HECVAT - Full | Vendor Response'!C90</f>
        <v>Yes</v>
      </c>
      <c r="D94" s="168" t="str">
        <f>'HECVAT - Full | Vendor Response'!D90</f>
        <v>All code in Canvas goes through a developer peer-review process before it is merged into the code base repository. Static and dynamic code analysis is performed using a number of external (e.g. Brakeman and SonarQube) and internal tools. Our code review process includes security auditing based on the Open Web Application Security Project (OWASP) secure coding and code review documents (including the OWASP Top Ten) and other community sources on best security practices.</v>
      </c>
      <c r="E94" s="181" t="s">
        <v>2399</v>
      </c>
      <c r="F94" s="241" t="str">
        <f>VLOOKUP($A94,Questions!B$3:T$256,12,FALSE)</f>
        <v>Yes</v>
      </c>
      <c r="G94" s="248"/>
      <c r="H94" s="242">
        <f>VLOOKUP(A94,Questions!B$25:T$295,16,FALSE)</f>
        <v>25</v>
      </c>
      <c r="I94" s="247"/>
    </row>
    <row r="95" spans="1:9" ht="48" customHeight="1" x14ac:dyDescent="0.2">
      <c r="A95" s="69" t="str">
        <f>'HECVAT - Full | Vendor Response'!A91</f>
        <v>APPL-14</v>
      </c>
      <c r="B95" s="69" t="str">
        <f>'HECVAT - Full | Vendor Response'!B91</f>
        <v>Do you have software testing processes (dynamic or static) that are established and followed?</v>
      </c>
      <c r="C95" s="142" t="str">
        <f>'HECVAT - Full | Vendor Response'!C91</f>
        <v>Yes</v>
      </c>
      <c r="D95" s="168" t="str">
        <f>'HECVAT - Full | Vendor Response'!D91</f>
        <v>Instructure applies Agile principles and methodologies with an integrated Quality Assurance (QA) process to the design, development, and maintenance of our products. Development teams operate in either Scrum or Kanban teams organized around product components and features, with dedicated QA processes and personnel integral to each team. All functional code changes are required to be thoroughly reviewed and tested by one or more engineers other than the author. All code changes are also required to have appropriate automated tests written before the change is accepted, both for new features and bug fixes. 
Once new code has passed peer review, the code is incorporated into the code base and submitted to testing and quality assurance. The new code is deployed to a continuous integration server where it is immediately tested. Instructure’s testing team runs the following types of tests: 
• Unit tests (testing code with code)
• Integration tests (testing code with integrations with other code)
• Browser tests (testing how code works in the browser) on all the different environments and across different databases.
After passing these tests, the code is incorporated in the master code branch for formal quality assurance. The QA team tests the new code on all supported platforms and browsers. Any bugs or defects that are found must be fixed during this formal QA period, otherwise the change is pulled for further development.</v>
      </c>
      <c r="E95" s="181" t="s">
        <v>2399</v>
      </c>
      <c r="F95" s="241" t="str">
        <f>VLOOKUP($A95,Questions!B$3:T$256,12,FALSE)</f>
        <v>Yes</v>
      </c>
      <c r="G95" s="248"/>
      <c r="H95" s="242">
        <f>VLOOKUP(A95,Questions!B$25:T$295,16,FALSE)</f>
        <v>25</v>
      </c>
      <c r="I95" s="247"/>
    </row>
    <row r="96" spans="1:9" ht="48" customHeight="1" x14ac:dyDescent="0.2">
      <c r="A96" s="164" t="str">
        <f>'HECVAT - Full | Vendor Response'!A92</f>
        <v>Authentication, Authorization, and Accounting</v>
      </c>
      <c r="B96" s="165"/>
      <c r="C96" s="163" t="s">
        <v>1791</v>
      </c>
      <c r="D96" s="169" t="s">
        <v>14</v>
      </c>
      <c r="E96" s="172" t="s">
        <v>3107</v>
      </c>
      <c r="F96" s="173" t="s">
        <v>2560</v>
      </c>
      <c r="G96" s="163" t="s">
        <v>2561</v>
      </c>
      <c r="H96" s="163" t="s">
        <v>2379</v>
      </c>
      <c r="I96" s="174" t="s">
        <v>2562</v>
      </c>
    </row>
    <row r="97" spans="1:10" ht="48" customHeight="1" x14ac:dyDescent="0.2">
      <c r="A97" s="69" t="str">
        <f>'HECVAT - Full | Vendor Response'!A93</f>
        <v>AAAI-01</v>
      </c>
      <c r="B97" s="69" t="str">
        <f>'HECVAT - Full | Vendor Response'!B93</f>
        <v>Does your solution support single sign-on (SSO) protocols for user and administrator authentication?</v>
      </c>
      <c r="C97" s="142" t="str">
        <f>'HECVAT - Full | Vendor Response'!C93</f>
        <v>1) Yes</v>
      </c>
      <c r="D97" s="168" t="str">
        <f>'HECVAT - Full | Vendor Response'!D93</f>
        <v xml:space="preserve">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 </v>
      </c>
      <c r="E97" s="181" t="s">
        <v>2399</v>
      </c>
      <c r="F97" s="241">
        <f>VLOOKUP($A97,Questions!B$3:T$256,12,FALSE)</f>
        <v>1</v>
      </c>
      <c r="G97" s="248"/>
      <c r="H97" s="242">
        <f>VLOOKUP(A97,Questions!B$25:T$295,16,FALSE)</f>
        <v>25</v>
      </c>
      <c r="I97" s="246"/>
    </row>
    <row r="98" spans="1:10" ht="105" customHeight="1" x14ac:dyDescent="0.2">
      <c r="A98" s="69" t="str">
        <f>'HECVAT - Full | Vendor Response'!A94</f>
        <v>AAAI-02</v>
      </c>
      <c r="B98" s="69" t="str">
        <f>'HECVAT - Full | Vendor Response'!B94</f>
        <v>Does your solution support local authentication protocols for user and administrator authentication?</v>
      </c>
      <c r="C98" s="142" t="str">
        <f>'HECVAT - Full | Vendor Response'!C94</f>
        <v>3) Both modes available</v>
      </c>
      <c r="D98" s="168" t="str">
        <f>'HECVAT - Full | Vendor Response'!D94</f>
        <v>Local authentication can be used for both users and administrators. It can also be used concurrently with any of the supported external identity providers (IdPs).</v>
      </c>
      <c r="E98" s="181" t="s">
        <v>2399</v>
      </c>
      <c r="F98" s="241">
        <f>VLOOKUP($A98,Questions!B$3:T$256,12,FALSE)</f>
        <v>1</v>
      </c>
      <c r="G98" s="248"/>
      <c r="H98" s="242">
        <f>VLOOKUP(A98,Questions!B$25:T$295,16,FALSE)</f>
        <v>25</v>
      </c>
      <c r="I98" s="246"/>
    </row>
    <row r="99" spans="1:10" ht="48" customHeight="1" x14ac:dyDescent="0.2">
      <c r="A99" s="69" t="str">
        <f>'HECVAT - Full | Vendor Response'!A95</f>
        <v>AAAI-03</v>
      </c>
      <c r="B99" s="69" t="str">
        <f>'HECVAT - Full | Vendor Response'!B95</f>
        <v>Can you enforce password/passphrase aging requirements?</v>
      </c>
      <c r="C99" s="142" t="str">
        <f>'HECVAT - Full | Vendor Response'!C95</f>
        <v>No</v>
      </c>
      <c r="D99" s="168" t="str">
        <f>'HECVAT - Full | Vendor Response'!D95</f>
        <v>Local authentication does not enforce password aging requirements</v>
      </c>
      <c r="E99" s="181" t="s">
        <v>2399</v>
      </c>
      <c r="F99" s="241" t="str">
        <f>VLOOKUP($A99,Questions!B$3:T$256,12,FALSE)</f>
        <v>Yes</v>
      </c>
      <c r="G99" s="248"/>
      <c r="H99" s="242">
        <f>VLOOKUP(A99,Questions!B$25:T$295,16,FALSE)</f>
        <v>20</v>
      </c>
      <c r="I99" s="246"/>
      <c r="J99">
        <f>VLOOKUP($A97,Questions!$B$18:$L$309,10,FALSE)</f>
        <v>1</v>
      </c>
    </row>
    <row r="100" spans="1:10" ht="48" customHeight="1" x14ac:dyDescent="0.2">
      <c r="A100" s="69" t="str">
        <f>'HECVAT - Full | Vendor Response'!A96</f>
        <v>AAAI-04</v>
      </c>
      <c r="B100" s="69" t="str">
        <f>'HECVAT - Full | Vendor Response'!B96</f>
        <v>Can you enforce password/passphrase complexity requirements [provided by the institution]?</v>
      </c>
      <c r="C100" s="142" t="str">
        <f>'HECVAT - Full | Vendor Response'!C96</f>
        <v>No</v>
      </c>
      <c r="D100" s="168" t="str">
        <f>'HECVAT - Full | Vendor Response'!D96</f>
        <v>Local authentication does not enforce password complexity requirements</v>
      </c>
      <c r="E100" s="181" t="s">
        <v>2399</v>
      </c>
      <c r="F100" s="241" t="str">
        <f>VLOOKUP($A100,Questions!B$3:T$256,12,FALSE)</f>
        <v>Yes</v>
      </c>
      <c r="G100" s="248"/>
      <c r="H100" s="242">
        <f>VLOOKUP(A100,Questions!B$25:T$295,16,FALSE)</f>
        <v>40</v>
      </c>
      <c r="I100" s="246"/>
    </row>
    <row r="101" spans="1:10" ht="48" customHeight="1" x14ac:dyDescent="0.2">
      <c r="A101" s="69" t="str">
        <f>'HECVAT - Full | Vendor Response'!A97</f>
        <v>AAAI-05</v>
      </c>
      <c r="B101" s="69" t="str">
        <f>'HECVAT - Full | Vendor Response'!B97</f>
        <v>Does the system have password complexity or length limitations and/or restrictions?</v>
      </c>
      <c r="C101" s="142" t="str">
        <f>'HECVAT - Full | Vendor Response'!C97</f>
        <v>Yes</v>
      </c>
      <c r="D101" s="168" t="str">
        <f>'HECVAT - Full | Vendor Response'!D97</f>
        <v>Local authentication enforces a minimum character count of 8. Local authentication also prohibits common weak passwords from being used.</v>
      </c>
      <c r="E101" s="181" t="s">
        <v>2399</v>
      </c>
      <c r="F101" s="241" t="str">
        <f>VLOOKUP($A101,Questions!B$3:T$256,12,FALSE)</f>
        <v>Yes</v>
      </c>
      <c r="G101" s="248"/>
      <c r="H101" s="242">
        <f>VLOOKUP(A101,Questions!B$25:T$295,16,FALSE)</f>
        <v>40</v>
      </c>
      <c r="I101" s="246"/>
    </row>
    <row r="102" spans="1:10" ht="48" customHeight="1" x14ac:dyDescent="0.2">
      <c r="A102" s="69" t="str">
        <f>'HECVAT - Full | Vendor Response'!A98</f>
        <v>AAAI-06</v>
      </c>
      <c r="B102" s="69" t="str">
        <f>'HECVAT - Full | Vendor Response'!B98</f>
        <v>Do you have documented password/passphrase reset procedures that are currently implemented in the system and/or customer support?</v>
      </c>
      <c r="C102" s="142" t="str">
        <f>'HECVAT - Full | Vendor Response'!C98</f>
        <v>Yes</v>
      </c>
      <c r="D102" s="168" t="str">
        <f>'HECVAT - Full | Vendor Response'!D98</f>
        <v>Using Canvas' internal authentication, individual users can simply reset their own password. An e-mail is automatically sent to the user, allowing them to reset their password.</v>
      </c>
      <c r="E102" s="181" t="s">
        <v>2399</v>
      </c>
      <c r="F102" s="241" t="str">
        <f>VLOOKUP($A102,Questions!B$3:T$256,12,FALSE)</f>
        <v>Yes</v>
      </c>
      <c r="G102" s="248"/>
      <c r="H102" s="242">
        <f>VLOOKUP(A102,Questions!B$25:T$295,16,FALSE)</f>
        <v>25</v>
      </c>
      <c r="I102" s="246"/>
    </row>
    <row r="103" spans="1:10" ht="48" customHeight="1" x14ac:dyDescent="0.2">
      <c r="A103" s="69" t="str">
        <f>'HECVAT - Full | Vendor Response'!A99</f>
        <v>AAAI-07</v>
      </c>
      <c r="B103" s="69" t="str">
        <f>'HECVAT - Full | Vendor Response'!B99</f>
        <v>Does your organization participate in InCommon or another eduGAIN affiliated trust federation?</v>
      </c>
      <c r="C103" s="142" t="str">
        <f>'HECVAT - Full | Vendor Response'!C99</f>
        <v>Yes</v>
      </c>
      <c r="D103" s="168" t="str">
        <f>'HECVAT - Full | Vendor Response'!D99</f>
        <v>Instructure's InCommon membership may be viewed at: https://incommon.org/community-organization/?id=0015000000m45ZFAAY</v>
      </c>
      <c r="E103" s="181" t="s">
        <v>2399</v>
      </c>
      <c r="F103" s="241" t="str">
        <f>VLOOKUP($A103,Questions!B$3:T$256,12,FALSE)</f>
        <v>Yes</v>
      </c>
      <c r="G103" s="248"/>
      <c r="H103" s="242">
        <f>VLOOKUP(A103,Questions!B$25:T$295,16,FALSE)</f>
        <v>40</v>
      </c>
      <c r="I103" s="246"/>
    </row>
    <row r="104" spans="1:10" ht="48" customHeight="1" x14ac:dyDescent="0.2">
      <c r="A104" s="69" t="str">
        <f>'HECVAT - Full | Vendor Response'!A100</f>
        <v>AAAI-08</v>
      </c>
      <c r="B104" s="69" t="str">
        <f>'HECVAT - Full | Vendor Response'!B100</f>
        <v>Does your application support integration with other authentication and authorization systems?</v>
      </c>
      <c r="C104" s="142" t="str">
        <f>'HECVAT - Full | Vendor Response'!C100</f>
        <v>Yes</v>
      </c>
      <c r="D104" s="168" t="str">
        <f>'HECVAT - Full | Vendor Response'!D100</f>
        <v>Canvas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 https://canvas.instructure.com/doc/api/authentication_providers.html</v>
      </c>
      <c r="E104" s="181" t="s">
        <v>2399</v>
      </c>
      <c r="F104" s="241" t="str">
        <f>VLOOKUP($A104,Questions!B$3:T$256,12,FALSE)</f>
        <v>Yes</v>
      </c>
      <c r="G104" s="248"/>
      <c r="H104" s="242">
        <f>VLOOKUP(A104,Questions!B$25:T$295,16,FALSE)</f>
        <v>20</v>
      </c>
      <c r="I104" s="246"/>
    </row>
    <row r="105" spans="1:10" ht="48" customHeight="1" x14ac:dyDescent="0.2">
      <c r="A105" s="69" t="str">
        <f>'HECVAT - Full | Vendor Response'!A101</f>
        <v>AAAI-09</v>
      </c>
      <c r="B105" s="69" t="str">
        <f>'HECVAT - Full | Vendor Response'!B101</f>
        <v>Does your solution support any of the following Web SSO standards? [e.g., SAML2 (with redirect flow), OIDC, CAS, or other]</v>
      </c>
      <c r="C105" s="142" t="str">
        <f>'HECVAT - Full | Vendor Response'!C101</f>
        <v>Yes</v>
      </c>
      <c r="D105" s="168" t="str">
        <f>'HECVAT - Full | Vendor Response'!D101</f>
        <v>See AAAI-08</v>
      </c>
      <c r="E105" s="181" t="s">
        <v>2399</v>
      </c>
      <c r="F105" s="241" t="str">
        <f>VLOOKUP($A105,Questions!B$3:T$256,12,FALSE)</f>
        <v>Yes</v>
      </c>
      <c r="G105" s="248"/>
      <c r="H105" s="242">
        <f>VLOOKUP(A105,Questions!B$25:T$295,16,FALSE)</f>
        <v>15</v>
      </c>
      <c r="I105" s="246"/>
    </row>
    <row r="106" spans="1:10" ht="48" customHeight="1" x14ac:dyDescent="0.2">
      <c r="A106" s="69" t="str">
        <f>'HECVAT - Full | Vendor Response'!A102</f>
        <v>AAAI-10</v>
      </c>
      <c r="B106" s="69" t="str">
        <f>'HECVAT - Full | Vendor Response'!B102</f>
        <v>Do you support differentiation between email address and user identifier?</v>
      </c>
      <c r="C106" s="142" t="str">
        <f>'HECVAT - Full | Vendor Response'!C102</f>
        <v>Yes</v>
      </c>
      <c r="D106" s="168" t="str">
        <f>'HECVAT - Full | Vendor Response'!D102</f>
        <v>Both local and SSO authentication support user_id as a unique identifier separate from a user's email address.</v>
      </c>
      <c r="E106" s="181" t="s">
        <v>2399</v>
      </c>
      <c r="F106" s="241" t="str">
        <f>VLOOKUP($A106,Questions!B$3:T$256,12,FALSE)</f>
        <v>Yes</v>
      </c>
      <c r="G106" s="248"/>
      <c r="H106" s="242">
        <f>VLOOKUP(A106,Questions!B$25:T$295,16,FALSE)</f>
        <v>15</v>
      </c>
      <c r="I106" s="246"/>
    </row>
    <row r="107" spans="1:10" ht="48" customHeight="1" x14ac:dyDescent="0.2">
      <c r="A107" s="69" t="str">
        <f>'HECVAT - Full | Vendor Response'!A103</f>
        <v>AAAI-11</v>
      </c>
      <c r="B107" s="69" t="str">
        <f>'HECVAT - Full | Vendor Response'!B103</f>
        <v>Do you allow the customer to specify attribute mappings for any needed information beyond a user identifier? [e.g., Reference eduPerson, ePPA/ePPN/ePE ]</v>
      </c>
      <c r="C107" s="142" t="str">
        <f>'HECVAT - Full | Vendor Response'!C103</f>
        <v>Yes</v>
      </c>
      <c r="D107" s="168" t="str">
        <f>'HECVAT - Full | Vendor Response'!D103</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107" s="181" t="s">
        <v>2399</v>
      </c>
      <c r="F107" s="241" t="str">
        <f>VLOOKUP($A107,Questions!B$3:T$256,12,FALSE)</f>
        <v>Yes</v>
      </c>
      <c r="G107" s="248"/>
      <c r="H107" s="242">
        <f>VLOOKUP(A107,Questions!B$25:T$295,16,FALSE)</f>
        <v>20</v>
      </c>
      <c r="I107" s="246"/>
    </row>
    <row r="108" spans="1:10" ht="48" customHeight="1" x14ac:dyDescent="0.2">
      <c r="A108" s="69" t="str">
        <f>'HECVAT - Full | Vendor Response'!A104</f>
        <v>AAAI-12</v>
      </c>
      <c r="B108" s="69" t="str">
        <f>'HECVAT - Full | Vendor Response'!B104</f>
        <v>If you don't support SSO, does your application and/or user-frontend/portal support multi-factor authentication? (e.g. Duo, Google Authenticator, OTP, etc.)</v>
      </c>
      <c r="C108" s="142" t="str">
        <f>'HECVAT - Full | Vendor Response'!C104</f>
        <v>Yes</v>
      </c>
      <c r="D108" s="168" t="str">
        <f>'HECVAT - Full | Vendor Response'!D104</f>
        <v>Canvas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108" s="181" t="s">
        <v>2399</v>
      </c>
      <c r="F108" s="241" t="str">
        <f>VLOOKUP($A108,Questions!B$3:T$256,12,FALSE)</f>
        <v>No</v>
      </c>
      <c r="G108" s="248"/>
      <c r="H108" s="242">
        <f>VLOOKUP(A108,Questions!B$25:T$295,16,FALSE)</f>
        <v>15</v>
      </c>
      <c r="I108" s="246"/>
    </row>
    <row r="109" spans="1:10" ht="48" customHeight="1" x14ac:dyDescent="0.2">
      <c r="A109" s="69" t="str">
        <f>'HECVAT - Full | Vendor Response'!A105</f>
        <v>AAAI-13</v>
      </c>
      <c r="B109" s="69" t="str">
        <f>'HECVAT - Full | Vendor Response'!B105</f>
        <v>Does your application automatically lock the session or log-out an account after a period of inactivity?</v>
      </c>
      <c r="C109" s="142" t="str">
        <f>'HECVAT - Full | Vendor Response'!C105</f>
        <v>Yes</v>
      </c>
      <c r="D109" s="168" t="str">
        <f>'HECVAT - Full | Vendor Response'!D105</f>
        <v>Local authentication timeouts can be configured from 20 minutes to 24 hours (default). SSO authentication uses the timeout configured in the IdP. Mobile applications timeout after 48 hours.</v>
      </c>
      <c r="E109" s="181" t="s">
        <v>2399</v>
      </c>
      <c r="F109" s="241" t="str">
        <f>VLOOKUP($A109,Questions!B$3:T$256,12,FALSE)</f>
        <v>Yes</v>
      </c>
      <c r="G109" s="248"/>
      <c r="H109" s="242">
        <f>VLOOKUP(A109,Questions!B$25:T$295,16,FALSE)</f>
        <v>15</v>
      </c>
      <c r="I109" s="246"/>
    </row>
    <row r="110" spans="1:10" ht="48" customHeight="1" x14ac:dyDescent="0.2">
      <c r="A110" s="69" t="str">
        <f>'HECVAT - Full | Vendor Response'!A106</f>
        <v>AAAI-14</v>
      </c>
      <c r="B110" s="69" t="str">
        <f>'HECVAT - Full | Vendor Response'!B106</f>
        <v>Are there any passwords/passphrases hard coded into your systems or products?</v>
      </c>
      <c r="C110" s="142" t="str">
        <f>'HECVAT - Full | Vendor Response'!C106</f>
        <v>No</v>
      </c>
      <c r="D110" s="168">
        <f>'HECVAT - Full | Vendor Response'!D106</f>
        <v>0</v>
      </c>
      <c r="E110" s="181" t="s">
        <v>2399</v>
      </c>
      <c r="F110" s="241" t="str">
        <f>VLOOKUP($A110,Questions!B$3:T$256,12,FALSE)</f>
        <v>No</v>
      </c>
      <c r="G110" s="248"/>
      <c r="H110" s="242">
        <f>VLOOKUP(A110,Questions!B$25:T$295,16,FALSE)</f>
        <v>25</v>
      </c>
      <c r="I110" s="246"/>
    </row>
    <row r="111" spans="1:10" ht="48" customHeight="1" x14ac:dyDescent="0.2">
      <c r="A111" s="69" t="str">
        <f>'HECVAT - Full | Vendor Response'!A107</f>
        <v>AAAI-15</v>
      </c>
      <c r="B111" s="69" t="str">
        <f>'HECVAT - Full | Vendor Response'!B107</f>
        <v>Are you storing any passwords in plaintext?</v>
      </c>
      <c r="C111" s="142" t="str">
        <f>'HECVAT - Full | Vendor Response'!C107</f>
        <v>No</v>
      </c>
      <c r="D111" s="168" t="str">
        <f>'HECVAT - Full | Vendor Response'!D107</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111" s="181" t="s">
        <v>2399</v>
      </c>
      <c r="F111" s="241" t="str">
        <f>VLOOKUP($A111,Questions!B$3:T$256,12,FALSE)</f>
        <v>No</v>
      </c>
      <c r="G111" s="248"/>
      <c r="H111" s="242">
        <f>VLOOKUP(A111,Questions!B$25:T$295,16,FALSE)</f>
        <v>25</v>
      </c>
      <c r="I111" s="246"/>
    </row>
    <row r="112" spans="1:10" ht="48" customHeight="1" x14ac:dyDescent="0.2">
      <c r="A112" s="69" t="str">
        <f>'HECVAT - Full | Vendor Response'!A108</f>
        <v>AAAI-16</v>
      </c>
      <c r="B112" s="69" t="str">
        <f>'HECVAT - Full | Vendor Response'!B108</f>
        <v>Does your application support directory integration for user accounts?</v>
      </c>
      <c r="C112" s="142" t="str">
        <f>'HECVAT - Full | Vendor Response'!C108</f>
        <v>Yes</v>
      </c>
      <c r="D112" s="168" t="str">
        <f>'HECVAT - Full | Vendor Response'!D108</f>
        <v>Canvas supports integrations with external identity providers including Active Directory, Central Authentication Service (CAS), Clever, OAuth, OpenID Connect, Security Assertion Markup Language (SAML) 2.0, and Shibboleth.</v>
      </c>
      <c r="E112" s="181" t="s">
        <v>2399</v>
      </c>
      <c r="F112" s="241" t="str">
        <f>VLOOKUP($A112,Questions!B$3:T$256,12,FALSE)</f>
        <v>Yes</v>
      </c>
      <c r="G112" s="248"/>
      <c r="H112" s="242">
        <f>VLOOKUP(A112,Questions!B$25:T$295,16,FALSE)</f>
        <v>20</v>
      </c>
      <c r="I112" s="246"/>
    </row>
    <row r="113" spans="1:9" ht="48" customHeight="1" x14ac:dyDescent="0.2">
      <c r="A113" s="69" t="str">
        <f>'HECVAT - Full | Vendor Response'!A109</f>
        <v>AAAI-17</v>
      </c>
      <c r="B113" s="69" t="str">
        <f>'HECVAT - Full | Vendor Response'!B109</f>
        <v>Are audit logs available that include AT LEAST all of the following; login, logout, actions performed, and source IP address?</v>
      </c>
      <c r="C113" s="142" t="str">
        <f>'HECVAT - Full | Vendor Response'!C109</f>
        <v>Yes</v>
      </c>
      <c r="D113" s="168" t="str">
        <f>'HECVAT - Full | Vendor Response'!D109</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113" s="181" t="s">
        <v>2399</v>
      </c>
      <c r="F113" s="241" t="str">
        <f>VLOOKUP($A113,Questions!B$3:T$256,12,FALSE)</f>
        <v>Yes</v>
      </c>
      <c r="G113" s="248"/>
      <c r="H113" s="242">
        <f>VLOOKUP(A113,Questions!B$25:T$295,16,FALSE)</f>
        <v>25</v>
      </c>
      <c r="I113" s="246"/>
    </row>
    <row r="114" spans="1:9" ht="48" customHeight="1" x14ac:dyDescent="0.2">
      <c r="A114" s="161" t="str">
        <f>'HECVAT - Full | Vendor Response'!A110</f>
        <v>AAAI-18</v>
      </c>
      <c r="B114" s="161"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4" s="332" t="str">
        <f>'HECVAT - Full | Vendor Response'!C110</f>
        <v>a) Canvas tracks and logs all listed activities, including user access, login and logout, error conditions, user administration, functional modules administration, and uploading and downloading of content. In other words, no content is accessed or changed without it being logged.
b) Security and change logs are made available to authorized users directly through the Canvas user interface or through RESTful API. Additional implementation is not required. The API and other services (e.g. Canvas Data) can, however, be leveraged to perform reporting and logging analysis in external tools and systems. Audit trail data is encrypted both in transit and at rest, and only accessible via a System Administrator account password, or by OAuth2 authentication and authorization via the Canvas API. Each institution's administrators can review all activity logs for their instance of Canvas using built-in reports, tools, and Canvas’ API. Some activity, such as application security logs are managed and reviewed by Instructure on behalf of institutions and are made available in the case of a security incident report.
c) All platform activity is logged in secure, immutable logs using Cloudwatch, CloudTrail and other AWS service logging. All our logs are piped to our SIEM, Splunk, for analysis and archiving. Data that is logged or collected is purely used for the security and delivery of the service. Details of data use are explicitly defined in Instructure's Terms and Conditions.</v>
      </c>
      <c r="D114" s="333"/>
      <c r="E114" s="181" t="s">
        <v>2399</v>
      </c>
      <c r="F114" s="243" t="s">
        <v>2570</v>
      </c>
      <c r="G114" s="248" t="s">
        <v>16</v>
      </c>
      <c r="H114" s="244">
        <f>VLOOKUP(A114,Questions!B$25:T$295,16,FALSE)</f>
        <v>25</v>
      </c>
      <c r="I114" s="246"/>
    </row>
    <row r="115" spans="1:9" ht="48" customHeight="1" x14ac:dyDescent="0.2">
      <c r="A115" s="161" t="str">
        <f>'HECVAT - Full | Vendor Response'!A111</f>
        <v>AAAI-19</v>
      </c>
      <c r="B115" s="161" t="str">
        <f>'HECVAT - Full | Vendor Response'!B110</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15" s="332" t="str">
        <f>'HECVAT - Full | Vendor Response'!C111</f>
        <v>All system and security logs are kept for at least one year, stored immutably and securely in our SIEM, Splunk. Activity logs related to a specific customer are also available for at least one year. Furthermore, cloud workload monitoring solutions are deployed on all Canvas instances, which collect event data from instances and centrally store them. Regardless, all logs are stored on encrypted volumes within Amazon Web Services. 30 days of security logs remain readily accessible for our Security team to monitor and analyze.
Canvas administrators can review activity logs directly within Canvas or via the API. System security logs are managed and reviewed by Instructure on behalf of our clients and are made available in the case of a security incident report.</v>
      </c>
      <c r="D115" s="333"/>
      <c r="E115" s="181" t="s">
        <v>2399</v>
      </c>
      <c r="F115" s="243" t="s">
        <v>2570</v>
      </c>
      <c r="G115" s="248" t="s">
        <v>16</v>
      </c>
      <c r="H115" s="244">
        <f>VLOOKUP(A115,Questions!B$25:T$295,16,FALSE)</f>
        <v>25</v>
      </c>
      <c r="I115" s="246"/>
    </row>
    <row r="116" spans="1:9" ht="48" customHeight="1" x14ac:dyDescent="0.2">
      <c r="A116" s="166" t="str">
        <f>'HECVAT - Full | Vendor Response'!A112</f>
        <v>BCP - Respond to as many questions below as possible.</v>
      </c>
      <c r="B116" s="166"/>
      <c r="C116" s="163" t="s">
        <v>1791</v>
      </c>
      <c r="D116" s="169" t="s">
        <v>14</v>
      </c>
      <c r="E116" s="172" t="s">
        <v>3107</v>
      </c>
      <c r="F116" s="173" t="s">
        <v>2560</v>
      </c>
      <c r="G116" s="163" t="s">
        <v>2561</v>
      </c>
      <c r="H116" s="163" t="s">
        <v>2379</v>
      </c>
      <c r="I116" s="174" t="s">
        <v>2562</v>
      </c>
    </row>
    <row r="117" spans="1:9" ht="48" customHeight="1" x14ac:dyDescent="0.2">
      <c r="A117" s="69" t="str">
        <f>'HECVAT - Full | Vendor Response'!A113</f>
        <v>BCPL-01</v>
      </c>
      <c r="B117" s="69" t="str">
        <f>'HECVAT - Full | Vendor Response'!B113</f>
        <v>Is an owner assigned who is responsible for the maintenance and review of the Business Continuity Plan?</v>
      </c>
      <c r="C117" s="142" t="str">
        <f>'HECVAT - Full | Vendor Response'!C113</f>
        <v>Yes</v>
      </c>
      <c r="D117" s="168" t="str">
        <f>'HECVAT - Full | Vendor Response'!D113</f>
        <v>Instructure's Chief Information Security Officer is responsible for overseeing business continuity in coordination with both the Executive Leadership Team and the Director of Engineering.</v>
      </c>
      <c r="E117" s="181" t="s">
        <v>2399</v>
      </c>
      <c r="F117" s="241" t="str">
        <f>VLOOKUP(A117,Questions!B$3:T$256,12,FALSE)</f>
        <v>Yes</v>
      </c>
      <c r="G117" s="248"/>
      <c r="H117" s="242">
        <f>VLOOKUP(A117,Questions!B$25:T$295,16,FALSE)</f>
        <v>20</v>
      </c>
      <c r="I117" s="246"/>
    </row>
    <row r="118" spans="1:9" ht="48" customHeight="1" x14ac:dyDescent="0.2">
      <c r="A118" s="69" t="str">
        <f>'HECVAT - Full | Vendor Response'!A114</f>
        <v>BCPL-02</v>
      </c>
      <c r="B118" s="69" t="str">
        <f>'HECVAT - Full | Vendor Response'!B114</f>
        <v>Is there a defined problem/issue escalation plan in your BCP for impacted clients?</v>
      </c>
      <c r="C118" s="142" t="str">
        <f>'HECVAT - Full | Vendor Response'!C114</f>
        <v>Yes</v>
      </c>
      <c r="D118" s="168" t="str">
        <f>'HECVAT - Full | Vendor Response'!D114</f>
        <v>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118" s="181" t="s">
        <v>2399</v>
      </c>
      <c r="F118" s="241" t="str">
        <f>VLOOKUP($A118,Questions!B$3:T$256,12,FALSE)</f>
        <v>Yes</v>
      </c>
      <c r="G118" s="248"/>
      <c r="H118" s="242">
        <f>VLOOKUP(A118,Questions!B$25:T$295,16,FALSE)</f>
        <v>20</v>
      </c>
      <c r="I118" s="246"/>
    </row>
    <row r="119" spans="1:9" ht="48" customHeight="1" x14ac:dyDescent="0.2">
      <c r="A119" s="69" t="str">
        <f>'HECVAT - Full | Vendor Response'!A115</f>
        <v>BCPL-03</v>
      </c>
      <c r="B119" s="69" t="str">
        <f>'HECVAT - Full | Vendor Response'!B115</f>
        <v>Is there a documented communication plan in your BCP for impacted clients?</v>
      </c>
      <c r="C119" s="142" t="str">
        <f>'HECVAT - Full | Vendor Response'!C115</f>
        <v>Yes</v>
      </c>
      <c r="D119" s="168" t="str">
        <f>'HECVAT - Full | Vendor Response'!D115</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(https://status.instructure.com).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can be downloaded here: https://www.instructure.com/products/canvas/security</v>
      </c>
      <c r="E119" s="181" t="s">
        <v>2399</v>
      </c>
      <c r="F119" s="241" t="str">
        <f>VLOOKUP($A119,Questions!B$3:T$256,12,FALSE)</f>
        <v>Yes</v>
      </c>
      <c r="G119" s="248"/>
      <c r="H119" s="242">
        <f>VLOOKUP(A119,Questions!B$25:T$295,16,FALSE)</f>
        <v>25</v>
      </c>
      <c r="I119" s="246"/>
    </row>
    <row r="120" spans="1:9" ht="48" customHeight="1" x14ac:dyDescent="0.2">
      <c r="A120" s="69" t="str">
        <f>'HECVAT - Full | Vendor Response'!A116</f>
        <v>BCPL-04</v>
      </c>
      <c r="B120" s="69" t="str">
        <f>'HECVAT - Full | Vendor Response'!B116</f>
        <v>Are all components of the BCP reviewed at least annually and updated as needed to reflect change?</v>
      </c>
      <c r="C120" s="142" t="str">
        <f>'HECVAT - Full | Vendor Response'!C116</f>
        <v>Yes</v>
      </c>
      <c r="D120" s="168" t="str">
        <f>'HECVAT - Full | Vendor Response'!D116</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20" s="181" t="s">
        <v>2399</v>
      </c>
      <c r="F120" s="241" t="str">
        <f>VLOOKUP($A120,Questions!B$3:T$256,12,FALSE)</f>
        <v>Yes</v>
      </c>
      <c r="G120" s="248"/>
      <c r="H120" s="242">
        <f>VLOOKUP(A120,Questions!B$25:T$295,16,FALSE)</f>
        <v>25</v>
      </c>
      <c r="I120" s="246"/>
    </row>
    <row r="121" spans="1:9" ht="48" customHeight="1" x14ac:dyDescent="0.2">
      <c r="A121" s="69" t="str">
        <f>'HECVAT - Full | Vendor Response'!A117</f>
        <v>BCPL-05</v>
      </c>
      <c r="B121" s="69" t="str">
        <f>'HECVAT - Full | Vendor Response'!B117</f>
        <v>Are specific crisis management roles and responsibilities defined and documented?</v>
      </c>
      <c r="C121" s="142" t="str">
        <f>'HECVAT - Full | Vendor Response'!C117</f>
        <v>Yes</v>
      </c>
      <c r="D121" s="168" t="str">
        <f>'HECVAT - Full | Vendor Response'!D117</f>
        <v>Instructure has a crisis response management plan and crisis response team that consists of its Human Resources, Communication, Legal, and Security teams to respond to crisis situations at Instructure office locations.</v>
      </c>
      <c r="E121" s="181" t="s">
        <v>2399</v>
      </c>
      <c r="F121" s="241" t="str">
        <f>VLOOKUP($A121,Questions!B$3:T$256,12,FALSE)</f>
        <v>Yes</v>
      </c>
      <c r="G121" s="248"/>
      <c r="H121" s="242">
        <f>VLOOKUP(A121,Questions!B$25:T$295,16,FALSE)</f>
        <v>20</v>
      </c>
      <c r="I121" s="246"/>
    </row>
    <row r="122" spans="1:9" ht="48" customHeight="1" x14ac:dyDescent="0.2">
      <c r="A122" s="69" t="str">
        <f>'HECVAT - Full | Vendor Response'!A118</f>
        <v>BCPL-06</v>
      </c>
      <c r="B122" s="69" t="str">
        <f>'HECVAT - Full | Vendor Response'!B118</f>
        <v>Does your organization conduct training and awareness activities to validate its employees understanding of their roles and responsibilities during a crisis?</v>
      </c>
      <c r="C122" s="142" t="str">
        <f>'HECVAT - Full | Vendor Response'!C118</f>
        <v>Yes</v>
      </c>
      <c r="D122" s="168" t="str">
        <f>'HECVAT - Full | Vendor Response'!D118</f>
        <v>Instructure engages in crisis training and exercises for office-based staff that include, for example, emergency drills.</v>
      </c>
      <c r="E122" s="181" t="s">
        <v>2399</v>
      </c>
      <c r="F122" s="241" t="str">
        <f>VLOOKUP($A122,Questions!B$3:T$256,12,FALSE)</f>
        <v>Yes</v>
      </c>
      <c r="G122" s="248"/>
      <c r="H122" s="242">
        <f>VLOOKUP(A122,Questions!B$25:T$295,16,FALSE)</f>
        <v>20</v>
      </c>
      <c r="I122" s="246"/>
    </row>
    <row r="123" spans="1:9" ht="48" customHeight="1" x14ac:dyDescent="0.2">
      <c r="A123" s="69" t="str">
        <f>'HECVAT - Full | Vendor Response'!A119</f>
        <v>BCPL-07</v>
      </c>
      <c r="B123" s="69" t="str">
        <f>'HECVAT - Full | Vendor Response'!B119</f>
        <v>Does your organization have an alternative business site or a contracted Business Recovery provider?</v>
      </c>
      <c r="C123" s="142" t="str">
        <f>'HECVAT - Full | Vendor Response'!C119</f>
        <v>Yes</v>
      </c>
      <c r="D123" s="168" t="str">
        <f>'HECVAT - Full | Vendor Response'!D119</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23" s="181" t="s">
        <v>2399</v>
      </c>
      <c r="F123" s="241" t="str">
        <f>VLOOKUP($A123,Questions!B$3:T$256,12,FALSE)</f>
        <v>Yes</v>
      </c>
      <c r="G123" s="248"/>
      <c r="H123" s="242">
        <f>VLOOKUP(A123,Questions!B$25:T$295,16,FALSE)</f>
        <v>20</v>
      </c>
      <c r="I123" s="246"/>
    </row>
    <row r="124" spans="1:9" ht="48" customHeight="1" x14ac:dyDescent="0.2">
      <c r="A124" s="69" t="str">
        <f>'HECVAT - Full | Vendor Response'!A120</f>
        <v>BCPL-08</v>
      </c>
      <c r="B124" s="69" t="str">
        <f>'HECVAT - Full | Vendor Response'!B120</f>
        <v>Does your organization conduct an annual test of relocating to an alternate site for business recovery purposes?</v>
      </c>
      <c r="C124" s="142" t="str">
        <f>'HECVAT - Full | Vendor Response'!C120</f>
        <v>Yes</v>
      </c>
      <c r="D124" s="168" t="str">
        <f>'HECVAT - Full | Vendor Response'!D120</f>
        <v>As part of Instructure's annual business continuity tabletop testing, use cases can include events that affect remote employees, Instructure office relocation, and communication procedures.</v>
      </c>
      <c r="E124" s="181" t="s">
        <v>2399</v>
      </c>
      <c r="F124" s="241" t="str">
        <f>VLOOKUP($A124,Questions!B$3:T$256,12,FALSE)</f>
        <v>Yes</v>
      </c>
      <c r="G124" s="248"/>
      <c r="H124" s="242">
        <f>VLOOKUP(A124,Questions!B$25:T$295,16,FALSE)</f>
        <v>20</v>
      </c>
      <c r="I124" s="246"/>
    </row>
    <row r="125" spans="1:9" ht="48" customHeight="1" x14ac:dyDescent="0.2">
      <c r="A125" s="69" t="str">
        <f>'HECVAT - Full | Vendor Response'!A121</f>
        <v>BCPL-09</v>
      </c>
      <c r="B125" s="69" t="str">
        <f>'HECVAT - Full | Vendor Response'!B121</f>
        <v>Is this product a core service of your organization, and as such, the top priority during business continuity planning?</v>
      </c>
      <c r="C125" s="142" t="str">
        <f>'HECVAT - Full | Vendor Response'!C121</f>
        <v>Yes</v>
      </c>
      <c r="D125" s="168" t="str">
        <f>'HECVAT - Full | Vendor Response'!D121</f>
        <v>Canvas is our flagship product and top priority, with nearly 7,000 clients worldwide in over 100 different countries. We host over tens of millions users on our platform and, to date, have supported close to 6 million concurrent users on our platform.</v>
      </c>
      <c r="E125" s="181" t="s">
        <v>2399</v>
      </c>
      <c r="F125" s="241" t="str">
        <f>VLOOKUP($A125,Questions!B$3:T$256,12,FALSE)</f>
        <v>Yes</v>
      </c>
      <c r="G125" s="248"/>
      <c r="H125" s="242">
        <f>VLOOKUP(A125,Questions!B$25:T$295,16,FALSE)</f>
        <v>15</v>
      </c>
      <c r="I125" s="246"/>
    </row>
    <row r="126" spans="1:9" ht="48" customHeight="1" x14ac:dyDescent="0.2">
      <c r="A126" s="69" t="str">
        <f>'HECVAT - Full | Vendor Response'!A122</f>
        <v>BCPL-10</v>
      </c>
      <c r="B126" s="69" t="str">
        <f>'HECVAT - Full | Vendor Response'!B122</f>
        <v>Are all services that support your product fully redundant?</v>
      </c>
      <c r="C126" s="142" t="str">
        <f>'HECVAT - Full | Vendor Response'!C122</f>
        <v>Yes</v>
      </c>
      <c r="D126" s="168" t="str">
        <f>'HECVAT - Full | Vendor Response'!D122</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26" s="181" t="s">
        <v>2399</v>
      </c>
      <c r="F126" s="241" t="str">
        <f>VLOOKUP($A126,Questions!B$3:T$256,12,FALSE)</f>
        <v>Yes</v>
      </c>
      <c r="G126" s="248"/>
      <c r="H126" s="242">
        <f>VLOOKUP(A126,Questions!B$25:T$295,16,FALSE)</f>
        <v>25</v>
      </c>
      <c r="I126" s="246"/>
    </row>
    <row r="127" spans="1:9" ht="48" customHeight="1" x14ac:dyDescent="0.2">
      <c r="A127" s="346" t="str">
        <f>'HECVAT - Full | Vendor Response'!A123</f>
        <v>Change Management</v>
      </c>
      <c r="B127" s="346"/>
      <c r="C127" s="163" t="s">
        <v>1791</v>
      </c>
      <c r="D127" s="169" t="s">
        <v>14</v>
      </c>
      <c r="E127" s="172" t="s">
        <v>3107</v>
      </c>
      <c r="F127" s="173" t="s">
        <v>2560</v>
      </c>
      <c r="G127" s="163" t="s">
        <v>2561</v>
      </c>
      <c r="H127" s="163" t="s">
        <v>2379</v>
      </c>
      <c r="I127" s="174" t="s">
        <v>2562</v>
      </c>
    </row>
    <row r="128" spans="1:9" ht="48" customHeight="1" x14ac:dyDescent="0.2">
      <c r="A128" s="69" t="str">
        <f>'HECVAT - Full | Vendor Response'!A124</f>
        <v>CHNG-01</v>
      </c>
      <c r="B128" s="69" t="str">
        <f>'HECVAT - Full | Vendor Response'!B124</f>
        <v>Does your Change Management process minimally include authorization, impact analysis, testing, and validation before moving changes to production?</v>
      </c>
      <c r="C128" s="142" t="str">
        <f>'HECVAT - Full | Vendor Response'!C124</f>
        <v>Yes</v>
      </c>
      <c r="D128" s="168" t="str">
        <f>'HECVAT - Full | Vendor Response'!D124</f>
        <v>A documented change management process is in place, which is in line with SOC 2 Type II standards. A copy of Instructure's SOC 2 Type II report is available under mutual NDA. A SOC 3 report is included with this document.</v>
      </c>
      <c r="E128" s="181" t="s">
        <v>2399</v>
      </c>
      <c r="F128" s="241" t="str">
        <f>VLOOKUP($A128,Questions!B$3:T$256,12,FALSE)</f>
        <v>Yes</v>
      </c>
      <c r="G128" s="248"/>
      <c r="H128" s="242">
        <f>VLOOKUP(A128,Questions!B$25:T$295,16,FALSE)</f>
        <v>20</v>
      </c>
      <c r="I128" s="246"/>
    </row>
    <row r="129" spans="1:9" ht="48" customHeight="1" x14ac:dyDescent="0.2">
      <c r="A129" s="69" t="str">
        <f>'HECVAT - Full | Vendor Response'!A125</f>
        <v>CHNG-02</v>
      </c>
      <c r="B129" s="69" t="str">
        <f>'HECVAT - Full | Vendor Response'!B125</f>
        <v>Does your Change Management process also verify that all required third party libraries and dependencies are still supported with each major change?</v>
      </c>
      <c r="C129" s="142" t="str">
        <f>'HECVAT - Full | Vendor Response'!C125</f>
        <v>Yes</v>
      </c>
      <c r="D129" s="168" t="str">
        <f>'HECVAT - Full | Vendor Response'!D125</f>
        <v>As part of our SDLC, QA, and Change Management processes, each product team ensures that all required third-party libraries and dependencies are supported and functional in each release with the use of a number of different development and QA tools.</v>
      </c>
      <c r="E129" s="182" t="s">
        <v>2399</v>
      </c>
      <c r="F129" s="241" t="str">
        <f>VLOOKUP($A129,Questions!B$3:T$256,12,FALSE)</f>
        <v>Yes</v>
      </c>
      <c r="G129" s="248"/>
      <c r="H129" s="242">
        <f>VLOOKUP(A129,Questions!B$25:T$295,16,FALSE)</f>
        <v>20</v>
      </c>
      <c r="I129" s="247"/>
    </row>
    <row r="130" spans="1:9" ht="48" customHeight="1" x14ac:dyDescent="0.2">
      <c r="A130" s="69" t="str">
        <f>'HECVAT - Full | Vendor Response'!A126</f>
        <v>CHNG-03</v>
      </c>
      <c r="B130" s="69" t="str">
        <f>'HECVAT - Full | Vendor Response'!B126</f>
        <v>Will the institution be notified of major changes to your environment that could impact the institution's security posture?</v>
      </c>
      <c r="C130" s="142" t="str">
        <f>'HECVAT - Full | Vendor Response'!C126</f>
        <v>Yes</v>
      </c>
      <c r="D130" s="168" t="str">
        <f>'HECVAT - Full | Vendor Response'!D126</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users at https://community.canvaslms.com/community/answers/releases.</v>
      </c>
      <c r="E130" s="181" t="s">
        <v>2399</v>
      </c>
      <c r="F130" s="241" t="str">
        <f>VLOOKUP($A130,Questions!B$3:T$256,12,FALSE)</f>
        <v>Yes</v>
      </c>
      <c r="G130" s="248"/>
      <c r="H130" s="242">
        <f>VLOOKUP(A130,Questions!B$25:T$295,16,FALSE)</f>
        <v>25</v>
      </c>
      <c r="I130" s="246"/>
    </row>
    <row r="131" spans="1:9" ht="48" customHeight="1" x14ac:dyDescent="0.2">
      <c r="A131" s="69" t="str">
        <f>'HECVAT - Full | Vendor Response'!A127</f>
        <v>CHNG-04</v>
      </c>
      <c r="B131" s="69" t="str">
        <f>'HECVAT - Full | Vendor Response'!B127</f>
        <v>Do clients have the option to not participate in or postpone an upgrade to a new release?</v>
      </c>
      <c r="C131" s="142" t="str">
        <f>'HECVAT - Full | Vendor Response'!C127</f>
        <v>Yes</v>
      </c>
      <c r="D131" s="168" t="str">
        <f>'HECVAT - Full | Vendor Response'!D127</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31" s="181" t="s">
        <v>2399</v>
      </c>
      <c r="F131" s="241" t="str">
        <f>VLOOKUP($A131,Questions!B$3:T$256,12,FALSE)</f>
        <v>Yes</v>
      </c>
      <c r="G131" s="248"/>
      <c r="H131" s="242">
        <f>VLOOKUP(A131,Questions!B$25:T$295,16,FALSE)</f>
        <v>10</v>
      </c>
      <c r="I131" s="247"/>
    </row>
    <row r="132" spans="1:9" ht="48" customHeight="1" x14ac:dyDescent="0.2">
      <c r="A132" s="69" t="str">
        <f>'HECVAT - Full | Vendor Response'!A128</f>
        <v>CHNG-05</v>
      </c>
      <c r="B132" s="69" t="str">
        <f>'HECVAT - Full | Vendor Response'!B128</f>
        <v>Do you have a fully implemented solution support strategy that defines how many concurrent versions you support?</v>
      </c>
      <c r="C132" s="142" t="str">
        <f>'HECVAT - Full | Vendor Response'!C128</f>
        <v>Yes</v>
      </c>
      <c r="D132" s="168" t="str">
        <f>'HECVAT - Full | Vendor Response'!D128</f>
        <v>Canvas is a Software as a Service, and as such, all clients are on the same version.</v>
      </c>
      <c r="E132" s="181" t="s">
        <v>2399</v>
      </c>
      <c r="F132" s="241" t="str">
        <f>VLOOKUP($A132,Questions!B$3:T$256,12,FALSE)</f>
        <v>Yes</v>
      </c>
      <c r="G132" s="248"/>
      <c r="H132" s="242">
        <f>VLOOKUP(A132,Questions!B$25:T$295,16,FALSE)</f>
        <v>15</v>
      </c>
      <c r="I132" s="247"/>
    </row>
    <row r="133" spans="1:9" ht="48" customHeight="1" x14ac:dyDescent="0.2">
      <c r="A133" s="69" t="str">
        <f>'HECVAT - Full | Vendor Response'!A129</f>
        <v>CHNG-06</v>
      </c>
      <c r="B133" s="69" t="str">
        <f>'HECVAT - Full | Vendor Response'!B129</f>
        <v>Does the system support client customizations from one release to another?</v>
      </c>
      <c r="C133" s="142" t="str">
        <f>'HECVAT - Full | Vendor Response'!C129</f>
        <v>Yes</v>
      </c>
      <c r="D133" s="168" t="str">
        <f>'HECVAT - Full | Vendor Response'!D129</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33" s="181" t="s">
        <v>2399</v>
      </c>
      <c r="F133" s="241" t="str">
        <f>VLOOKUP($A133,Questions!B$3:T$256,12,FALSE)</f>
        <v>Yes</v>
      </c>
      <c r="G133" s="248"/>
      <c r="H133" s="242">
        <f>VLOOKUP(A133,Questions!B$25:T$295,16,FALSE)</f>
        <v>25</v>
      </c>
      <c r="I133" s="247"/>
    </row>
    <row r="134" spans="1:9" ht="48" customHeight="1" x14ac:dyDescent="0.2">
      <c r="A134" s="69" t="str">
        <f>'HECVAT - Full | Vendor Response'!A130</f>
        <v>CHNG-07</v>
      </c>
      <c r="B134" s="69" t="str">
        <f>'HECVAT - Full | Vendor Response'!B130</f>
        <v>Do you have a release schedule for product updates?</v>
      </c>
      <c r="C134" s="142" t="str">
        <f>'HECVAT - Full | Vendor Response'!C130</f>
        <v>Yes</v>
      </c>
      <c r="D134" s="168" t="str">
        <f>'HECVAT - Full | Vendor Response'!D130</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34" s="181" t="s">
        <v>2399</v>
      </c>
      <c r="F134" s="241" t="str">
        <f>VLOOKUP($A134,Questions!B$3:T$256,12,FALSE)</f>
        <v>Yes</v>
      </c>
      <c r="G134" s="248"/>
      <c r="H134" s="242">
        <f>VLOOKUP(A134,Questions!B$25:T$295,16,FALSE)</f>
        <v>15</v>
      </c>
      <c r="I134" s="247"/>
    </row>
    <row r="135" spans="1:9" ht="48" customHeight="1" x14ac:dyDescent="0.2">
      <c r="A135" s="69" t="str">
        <f>'HECVAT - Full | Vendor Response'!A131</f>
        <v>CHNG-08</v>
      </c>
      <c r="B135" s="69" t="str">
        <f>'HECVAT - Full | Vendor Response'!B131</f>
        <v>Do you have a technology roadmap, for at least the next 2 years, for enhancements and bug fixes for the product/service being assessed?</v>
      </c>
      <c r="C135" s="142" t="str">
        <f>'HECVAT - Full | Vendor Response'!C131</f>
        <v>Yes</v>
      </c>
      <c r="D135" s="168" t="str">
        <f>'HECVAT - Full | Vendor Response'!D131</f>
        <v>Canvas has a public roadmap available to customers on our Community site at: https://roadmap.instructure.com/canvas. As Canvas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35" s="181" t="s">
        <v>2399</v>
      </c>
      <c r="F135" s="241" t="str">
        <f>VLOOKUP($A135,Questions!B$3:T$256,12,FALSE)</f>
        <v>Yes</v>
      </c>
      <c r="G135" s="248"/>
      <c r="H135" s="242">
        <f>VLOOKUP(A135,Questions!B$25:T$295,16,FALSE)</f>
        <v>15</v>
      </c>
      <c r="I135" s="246"/>
    </row>
    <row r="136" spans="1:9" ht="48" customHeight="1" x14ac:dyDescent="0.2">
      <c r="A136" s="69" t="str">
        <f>'HECVAT - Full | Vendor Response'!A132</f>
        <v>CHNG-09</v>
      </c>
      <c r="B136" s="69" t="str">
        <f>'HECVAT - Full | Vendor Response'!B132</f>
        <v>Is Institution involvement (i.e. technically or organizationally) required during product updates?</v>
      </c>
      <c r="C136" s="142" t="str">
        <f>'HECVAT - Full | Vendor Response'!C132</f>
        <v>No</v>
      </c>
      <c r="D136" s="168" t="str">
        <f>'HECVAT - Full | Vendor Response'!D132</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36" s="181" t="s">
        <v>2399</v>
      </c>
      <c r="F136" s="241" t="str">
        <f>VLOOKUP($A136,Questions!B$3:T$256,12,FALSE)</f>
        <v>Yes</v>
      </c>
      <c r="G136" s="248"/>
      <c r="H136" s="242">
        <f>VLOOKUP(A136,Questions!B$25:T$295,16,FALSE)</f>
        <v>15</v>
      </c>
      <c r="I136" s="246"/>
    </row>
    <row r="137" spans="1:9" ht="48" customHeight="1" x14ac:dyDescent="0.2">
      <c r="A137" s="69" t="str">
        <f>'HECVAT - Full | Vendor Response'!A133</f>
        <v>CHNG-10</v>
      </c>
      <c r="B137" s="69" t="str">
        <f>'HECVAT - Full | Vendor Response'!B133</f>
        <v>Do you have policy and procedure, currently implemented, managing how critical patches are applied to all systems and applications?</v>
      </c>
      <c r="C137" s="142" t="str">
        <f>'HECVAT - Full | Vendor Response'!C133</f>
        <v>Yes</v>
      </c>
      <c r="D137" s="168" t="str">
        <f>'HECVAT - Full | Vendor Response'!D133</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Deploy backlog</v>
      </c>
      <c r="E137" s="181" t="s">
        <v>2399</v>
      </c>
      <c r="F137" s="241" t="str">
        <f>VLOOKUP($A137,Questions!B$3:T$256,12,FALSE)</f>
        <v>Yes</v>
      </c>
      <c r="G137" s="248"/>
      <c r="H137" s="242">
        <f>VLOOKUP(A137,Questions!B$25:T$295,16,FALSE)</f>
        <v>20</v>
      </c>
      <c r="I137" s="246"/>
    </row>
    <row r="138" spans="1:9" ht="48" customHeight="1" x14ac:dyDescent="0.2">
      <c r="A138" s="69" t="str">
        <f>'HECVAT - Full | Vendor Response'!A134</f>
        <v>CHNG-11</v>
      </c>
      <c r="B138" s="69" t="str">
        <f>'HECVAT - Full | Vendor Response'!B134</f>
        <v>Do you have policy and procedure, currently implemented, guiding how security risks are mitigated until patches can be applied?</v>
      </c>
      <c r="C138" s="142" t="str">
        <f>'HECVAT - Full | Vendor Response'!C134</f>
        <v>Yes</v>
      </c>
      <c r="D138" s="168" t="str">
        <f>'HECVAT - Full | Vendor Response'!D134</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38" s="181" t="s">
        <v>2399</v>
      </c>
      <c r="F138" s="241" t="str">
        <f>VLOOKUP($A138,Questions!B$3:T$256,12,FALSE)</f>
        <v>Yes</v>
      </c>
      <c r="G138" s="248"/>
      <c r="H138" s="242">
        <f>VLOOKUP(A138,Questions!B$25:T$295,16,FALSE)</f>
        <v>20</v>
      </c>
      <c r="I138" s="246"/>
    </row>
    <row r="139" spans="1:9" ht="48" customHeight="1" x14ac:dyDescent="0.2">
      <c r="A139" s="69" t="str">
        <f>'HECVAT - Full | Vendor Response'!A135</f>
        <v>CHNG-12</v>
      </c>
      <c r="B139" s="69" t="str">
        <f>'HECVAT - Full | Vendor Response'!B135</f>
        <v>Are upgrades or system changes installed during off-peak hours or in a manner that does not impact the customer?</v>
      </c>
      <c r="C139" s="142" t="str">
        <f>'HECVAT - Full | Vendor Response'!C135</f>
        <v>Yes</v>
      </c>
      <c r="D139" s="168" t="str">
        <f>'HECVAT - Full | Vendor Response'!D135</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39" s="181" t="s">
        <v>2399</v>
      </c>
      <c r="F139" s="241" t="str">
        <f>VLOOKUP($A139,Questions!B$3:T$256,12,FALSE)</f>
        <v>Yes</v>
      </c>
      <c r="G139" s="248"/>
      <c r="H139" s="242">
        <f>VLOOKUP(A139,Questions!B$25:T$295,16,FALSE)</f>
        <v>15</v>
      </c>
      <c r="I139" s="246"/>
    </row>
    <row r="140" spans="1:9" ht="48" customHeight="1" x14ac:dyDescent="0.2">
      <c r="A140" s="69" t="str">
        <f>'HECVAT - Full | Vendor Response'!A136</f>
        <v>CHNG-13</v>
      </c>
      <c r="B140" s="69" t="str">
        <f>'HECVAT - Full | Vendor Response'!B136</f>
        <v>Do procedures exist to provide that emergency changes are documented and authorized (including after the fact approval)?</v>
      </c>
      <c r="C140" s="142" t="str">
        <f>'HECVAT - Full | Vendor Response'!C136</f>
        <v>Yes</v>
      </c>
      <c r="D140" s="168" t="str">
        <f>'HECVAT - Full | Vendor Response'!D136</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40" s="181" t="s">
        <v>2399</v>
      </c>
      <c r="F140" s="241" t="str">
        <f>VLOOKUP($A140,Questions!B$3:T$256,12,FALSE)</f>
        <v>Yes</v>
      </c>
      <c r="G140" s="248"/>
      <c r="H140" s="242">
        <f>VLOOKUP(A140,Questions!B$25:T$295,16,FALSE)</f>
        <v>15</v>
      </c>
      <c r="I140" s="246"/>
    </row>
    <row r="141" spans="1:9" ht="48" customHeight="1" x14ac:dyDescent="0.2">
      <c r="A141" s="69" t="str">
        <f>'HECVAT - Full | Vendor Response'!A137</f>
        <v>CHNG-14</v>
      </c>
      <c r="B141" s="69" t="str">
        <f>'HECVAT - Full | Vendor Response'!B137</f>
        <v>Do you have an implemented system configuration management process? (e.g. secure "gold" images, etc.)</v>
      </c>
      <c r="C141" s="142" t="str">
        <f>'HECVAT - Full | Vendor Response'!C137</f>
        <v>Yes</v>
      </c>
      <c r="D141" s="168" t="str">
        <f>'HECVAT - Full | Vendor Response'!D137</f>
        <v>Instructure deploys a configuration management system which monitors for file drift or skew and will replace a skewed file with a gold copy on a regular basis.</v>
      </c>
      <c r="E141" s="181" t="s">
        <v>2399</v>
      </c>
      <c r="F141" s="241" t="str">
        <f>VLOOKUP($A141,Questions!B$3:T$256,12,FALSE)</f>
        <v>Yes</v>
      </c>
      <c r="G141" s="248"/>
      <c r="H141" s="242">
        <f>VLOOKUP(A141,Questions!B$25:T$295,16,FALSE)</f>
        <v>25</v>
      </c>
      <c r="I141" s="246"/>
    </row>
    <row r="142" spans="1:9" ht="48" customHeight="1" x14ac:dyDescent="0.2">
      <c r="A142" s="69" t="str">
        <f>'HECVAT - Full | Vendor Response'!A138</f>
        <v>CHNG-15</v>
      </c>
      <c r="B142" s="69" t="str">
        <f>'HECVAT - Full | Vendor Response'!B138</f>
        <v>Do you have a systems management and configuration strategy that encompasses servers, appliances, cloud services, applications, and mobile devices (company and employee owned)?</v>
      </c>
      <c r="C142" s="142" t="str">
        <f>'HECVAT - Full | Vendor Response'!C138</f>
        <v>Yes</v>
      </c>
      <c r="D142" s="168" t="str">
        <f>'HECVAT - Full | Vendor Response'!D138</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42" s="181" t="s">
        <v>2399</v>
      </c>
      <c r="F142" s="241" t="str">
        <f>VLOOKUP($A142,Questions!B$3:T$256,12,FALSE)</f>
        <v>Yes</v>
      </c>
      <c r="G142" s="248"/>
      <c r="H142" s="242"/>
      <c r="I142" s="246"/>
    </row>
    <row r="143" spans="1:9" ht="48" customHeight="1" x14ac:dyDescent="0.2">
      <c r="A143" s="166" t="str">
        <f>'HECVAT - Full | Vendor Response'!A139</f>
        <v>Data</v>
      </c>
      <c r="B143" s="167"/>
      <c r="C143" s="163" t="s">
        <v>1791</v>
      </c>
      <c r="D143" s="169" t="s">
        <v>14</v>
      </c>
      <c r="E143" s="172" t="s">
        <v>3107</v>
      </c>
      <c r="F143" s="173" t="s">
        <v>2560</v>
      </c>
      <c r="G143" s="163" t="s">
        <v>2561</v>
      </c>
      <c r="H143" s="163" t="s">
        <v>2379</v>
      </c>
      <c r="I143" s="174" t="s">
        <v>2562</v>
      </c>
    </row>
    <row r="144" spans="1:9" ht="48" customHeight="1" x14ac:dyDescent="0.2">
      <c r="A144" s="69" t="str">
        <f>'HECVAT - Full | Vendor Response'!A140</f>
        <v>DATA-01</v>
      </c>
      <c r="B144" s="69" t="str">
        <f>'HECVAT - Full | Vendor Response'!B140</f>
        <v>Does the environment provide for dedicated single-tenant capabilities? If not, describe how your product or environment separates data from different customers (e.g., logically, physically, single tenancy, multi-tenancy).</v>
      </c>
      <c r="C144" s="142" t="str">
        <f>'HECVAT - Full | Vendor Response'!C140</f>
        <v>No</v>
      </c>
      <c r="D144" s="168" t="str">
        <f>'HECVAT - Full | Vendor Response'!D140</f>
        <v>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44" s="181" t="s">
        <v>2399</v>
      </c>
      <c r="F144" s="241" t="str">
        <f>VLOOKUP($A144,Questions!B$3:T$256,12,FALSE)</f>
        <v>Yes</v>
      </c>
      <c r="G144" s="248"/>
      <c r="H144" s="242">
        <f>VLOOKUP(A144,Questions!B$25:T$295,16,FALSE)</f>
        <v>15</v>
      </c>
      <c r="I144" s="246"/>
    </row>
    <row r="145" spans="1:9" ht="48" customHeight="1" x14ac:dyDescent="0.2">
      <c r="A145" s="69" t="str">
        <f>'HECVAT - Full | Vendor Response'!A141</f>
        <v>DATA-02</v>
      </c>
      <c r="B145" s="69" t="str">
        <f>'HECVAT - Full | Vendor Response'!B141</f>
        <v>Will Institution's data be stored on any devices (database servers, file servers, SAN, NAS, …) configured with non-RFC 1918/4193 (i.e. publicly routable) IP addresses?</v>
      </c>
      <c r="C145" s="142" t="str">
        <f>'HECVAT - Full | Vendor Response'!C141</f>
        <v>No</v>
      </c>
      <c r="D145" s="168" t="str">
        <f>'HECVAT - Full | Vendor Response'!D141</f>
        <v>Customer data is not stored on devices configured with non-RFC 1918/4193 (publicly routable) IP addresses.</v>
      </c>
      <c r="E145" s="181" t="s">
        <v>2399</v>
      </c>
      <c r="F145" s="241" t="str">
        <f>VLOOKUP($A145,Questions!B$3:T$256,12,FALSE)</f>
        <v>No</v>
      </c>
      <c r="G145" s="248"/>
      <c r="H145" s="242">
        <f>VLOOKUP(A145,Questions!B$25:T$295,16,FALSE)</f>
        <v>25</v>
      </c>
      <c r="I145" s="246"/>
    </row>
    <row r="146" spans="1:9" ht="48" customHeight="1" x14ac:dyDescent="0.2">
      <c r="A146" s="69" t="str">
        <f>'HECVAT - Full | Vendor Response'!A142</f>
        <v>DATA-03</v>
      </c>
      <c r="B146" s="69" t="str">
        <f>'HECVAT - Full | Vendor Response'!B142</f>
        <v>Is sensitive data encrypted, using secure protocols/algorithms, in transport? (e.g. system-to-client)</v>
      </c>
      <c r="C146" s="142" t="str">
        <f>'HECVAT - Full | Vendor Response'!C142</f>
        <v>Yes</v>
      </c>
      <c r="D146" s="168" t="str">
        <f>'HECVAT - Full | Vendor Response'!D142</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46" s="181" t="s">
        <v>2399</v>
      </c>
      <c r="F146" s="241" t="str">
        <f>VLOOKUP($A146,Questions!B$3:T$256,12,FALSE)</f>
        <v>Yes</v>
      </c>
      <c r="G146" s="248"/>
      <c r="H146" s="242">
        <f>VLOOKUP(A146,Questions!B$25:T$295,16,FALSE)</f>
        <v>40</v>
      </c>
      <c r="I146" s="246"/>
    </row>
    <row r="147" spans="1:9" ht="48" customHeight="1" x14ac:dyDescent="0.2">
      <c r="A147" s="69" t="str">
        <f>'HECVAT - Full | Vendor Response'!A143</f>
        <v>DATA-04</v>
      </c>
      <c r="B147" s="69" t="str">
        <f>'HECVAT - Full | Vendor Response'!B143</f>
        <v>Is sensitive data encrypted, using secure protocols/algorithms, in storage? (e.g. disk encryption, at-rest, files, and within a running database)</v>
      </c>
      <c r="C147" s="142" t="str">
        <f>'HECVAT - Full | Vendor Response'!C143</f>
        <v>Yes</v>
      </c>
      <c r="D147" s="168" t="str">
        <f>'HECVAT - Full | Vendor Response'!D143</f>
        <v>All data is stored at rest within encrypted volumes using AES 256.</v>
      </c>
      <c r="E147" s="181" t="s">
        <v>2399</v>
      </c>
      <c r="F147" s="241" t="str">
        <f>VLOOKUP($A147,Questions!B$3:T$256,12,FALSE)</f>
        <v>Yes</v>
      </c>
      <c r="G147" s="248"/>
      <c r="H147" s="242">
        <f>VLOOKUP(A147,Questions!B$25:T$295,16,FALSE)</f>
        <v>25</v>
      </c>
      <c r="I147" s="246"/>
    </row>
    <row r="148" spans="1:9" ht="48" customHeight="1" x14ac:dyDescent="0.2">
      <c r="A148" s="69" t="str">
        <f>'HECVAT - Full | Vendor Response'!A144</f>
        <v>DATA-05</v>
      </c>
      <c r="B148" s="69" t="str">
        <f>'HECVAT - Full | Vendor Response'!B144</f>
        <v>Do all cryptographic modules in use in your product conform to the Federal Information Processing Standards (FIPS PUB 140-2)?</v>
      </c>
      <c r="C148" s="142" t="str">
        <f>'HECVAT - Full | Vendor Response'!C144</f>
        <v>Yes</v>
      </c>
      <c r="D148" s="168" t="str">
        <f>'HECVAT - Full | Vendor Response'!D144</f>
        <v>Instructure utilizes AES with at least 128 bits to encrypt data in transit and to encrypt volumes for data at rest. AES conforms to Annex A to FIPS PUB 140-2. Instructure's cryptographic implementations are not FIPS validated.</v>
      </c>
      <c r="E148" s="181" t="s">
        <v>2399</v>
      </c>
      <c r="F148" s="241" t="str">
        <f>VLOOKUP($A148,Questions!B$3:T$256,12,FALSE)</f>
        <v>Yes</v>
      </c>
      <c r="G148" s="248"/>
      <c r="H148" s="242">
        <f>VLOOKUP(A148,Questions!B$25:T$295,16,FALSE)</f>
        <v>25</v>
      </c>
      <c r="I148" s="246"/>
    </row>
    <row r="149" spans="1:9" ht="48" customHeight="1" x14ac:dyDescent="0.2">
      <c r="A149" s="69" t="str">
        <f>'HECVAT - Full | Vendor Response'!A145</f>
        <v>DATA-06</v>
      </c>
      <c r="B149" s="69" t="str">
        <f>'HECVAT - Full | Vendor Response'!B145</f>
        <v>At the completion of this contract, will data be returned to the institution and deleted from all your systems and archives?</v>
      </c>
      <c r="C149" s="142" t="str">
        <f>'HECVAT - Full | Vendor Response'!C145</f>
        <v>Yes</v>
      </c>
      <c r="D149" s="168" t="str">
        <f>'HECVAT - Full | Vendor Response'!D145</f>
        <v>Customers have the ability to export data at any time during the contract directly through the UI (and up to 90 days after the end of the contract). Courses and course content can be exported in the IMS Common Cartridge format. Quizzes can be exported in the IMS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49" s="181" t="s">
        <v>2399</v>
      </c>
      <c r="F149" s="241" t="str">
        <f>VLOOKUP($A149,Questions!B$3:T$256,12,FALSE)</f>
        <v>Yes</v>
      </c>
      <c r="G149" s="248"/>
      <c r="H149" s="242">
        <f>VLOOKUP(A149,Questions!B$25:T$295,16,FALSE)</f>
        <v>20</v>
      </c>
      <c r="I149" s="246"/>
    </row>
    <row r="150" spans="1:9" ht="48" customHeight="1" x14ac:dyDescent="0.2">
      <c r="A150" s="161" t="str">
        <f>'HECVAT - Full | Vendor Response'!A146</f>
        <v>DATA-07</v>
      </c>
      <c r="B150" s="161" t="str">
        <f>'HECVAT - Full | Vendor Response'!B146</f>
        <v>Will the institution's data be available within the system for a period of time at the completion of this contract?</v>
      </c>
      <c r="C150" s="332" t="str">
        <f>'HECVAT - Full | Vendor Response'!C146</f>
        <v>Yes</v>
      </c>
      <c r="D150" s="333"/>
      <c r="E150" s="181" t="s">
        <v>2399</v>
      </c>
      <c r="F150" s="243" t="s">
        <v>2570</v>
      </c>
      <c r="G150" s="248" t="s">
        <v>16</v>
      </c>
      <c r="H150" s="244">
        <f>VLOOKUP(A150,Questions!B$25:T$295,16,FALSE)</f>
        <v>25</v>
      </c>
      <c r="I150" s="246"/>
    </row>
    <row r="151" spans="1:9" ht="48" customHeight="1" x14ac:dyDescent="0.2">
      <c r="A151" s="69" t="str">
        <f>'HECVAT - Full | Vendor Response'!A147</f>
        <v>DATA-08</v>
      </c>
      <c r="B151" s="69" t="str">
        <f>'HECVAT - Full | Vendor Response'!B147</f>
        <v>Can the Institution extract a full or partial backup of data?</v>
      </c>
      <c r="C151" s="142" t="str">
        <f>'HECVAT - Full | Vendor Response'!C147</f>
        <v>Yes</v>
      </c>
      <c r="D151" s="168" t="str">
        <f>'HECVAT - Full | Vendor Response'!D147</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51" s="181" t="s">
        <v>2399</v>
      </c>
      <c r="F151" s="243" t="str">
        <f>VLOOKUP($A151,Questions!B$3:T$256,12,FALSE)</f>
        <v>Yes</v>
      </c>
      <c r="G151" s="248"/>
      <c r="H151" s="244">
        <f>VLOOKUP(A151,Questions!B$25:T$295,16,FALSE)</f>
        <v>20</v>
      </c>
      <c r="I151" s="246"/>
    </row>
    <row r="152" spans="1:9" ht="48" customHeight="1" x14ac:dyDescent="0.2">
      <c r="A152" s="69" t="str">
        <f>'HECVAT - Full | Vendor Response'!A148</f>
        <v>DATA-09</v>
      </c>
      <c r="B152" s="69" t="str">
        <f>'HECVAT - Full | Vendor Response'!B148</f>
        <v>Are ownership rights to all data, inputs, outputs, and metadata retained by the institution?</v>
      </c>
      <c r="C152" s="142" t="str">
        <f>'HECVAT - Full | Vendor Response'!C148</f>
        <v>Yes</v>
      </c>
      <c r="D152" s="168" t="str">
        <f>'HECVAT - Full | Vendor Response'!D148</f>
        <v>We do not claim ownership to any customer content. All customer content, including text, files, links, images, photos, videos, audio files, notes, metadata, data results, or any other materials uploaded by a user, remain the sole property of the customer. Like most Internet services, Instructure may collect, use and own anonymized, aggregate data generated by the system in accordance with Instructure's Terms and Conditions for the sole purpose of providing and improving the Canvas service for our customers.</v>
      </c>
      <c r="E152" s="181" t="s">
        <v>2399</v>
      </c>
      <c r="F152" s="243" t="str">
        <f>VLOOKUP($A152,Questions!B$3:T$256,12,FALSE)</f>
        <v>Yes</v>
      </c>
      <c r="G152" s="248"/>
      <c r="H152" s="244">
        <f>VLOOKUP(A152,Questions!B$25:T$295,16,FALSE)</f>
        <v>15</v>
      </c>
      <c r="I152" s="246"/>
    </row>
    <row r="153" spans="1:9" ht="48" customHeight="1" x14ac:dyDescent="0.2">
      <c r="A153" s="69" t="str">
        <f>'HECVAT - Full | Vendor Response'!A149</f>
        <v>DATA-10</v>
      </c>
      <c r="B153" s="69" t="str">
        <f>'HECVAT - Full | Vendor Response'!B149</f>
        <v>Are these rights retained even through a provider acquisition or bankruptcy event?</v>
      </c>
      <c r="C153" s="142" t="str">
        <f>'HECVAT - Full | Vendor Response'!C149</f>
        <v>Yes</v>
      </c>
      <c r="D153" s="168" t="str">
        <f>'HECVAT - Full | Vendor Response'!D149</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3" s="181" t="s">
        <v>2399</v>
      </c>
      <c r="F153" s="243" t="str">
        <f>VLOOKUP($A153,Questions!B$3:T$256,12,FALSE)</f>
        <v>Yes</v>
      </c>
      <c r="G153" s="248"/>
      <c r="H153" s="244">
        <f>VLOOKUP(A153,Questions!B$25:T$295,16,FALSE)</f>
        <v>25</v>
      </c>
      <c r="I153" s="246"/>
    </row>
    <row r="154" spans="1:9" ht="48" customHeight="1" x14ac:dyDescent="0.2">
      <c r="A154" s="69" t="str">
        <f>'HECVAT - Full | Vendor Response'!A150</f>
        <v>DATA-11</v>
      </c>
      <c r="B154" s="69" t="str">
        <f>'HECVAT - Full | Vendor Response'!B150</f>
        <v>In the event of imminent bankruptcy, closing of business, or retirement of service, will you provide 90 days for customers to get their data out of the system and migrate applications?</v>
      </c>
      <c r="C154" s="142" t="str">
        <f>'HECVAT - Full | Vendor Response'!C150</f>
        <v>Yes</v>
      </c>
      <c r="D154" s="168" t="str">
        <f>'HECVAT - Full | Vendor Response'!D150</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54" s="181" t="s">
        <v>2399</v>
      </c>
      <c r="F154" s="243" t="str">
        <f>VLOOKUP($A154,Questions!B$3:T$256,12,FALSE)</f>
        <v>Yes</v>
      </c>
      <c r="G154" s="248"/>
      <c r="H154" s="244">
        <f>VLOOKUP(A154,Questions!B$25:T$295,16,FALSE)</f>
        <v>15</v>
      </c>
      <c r="I154" s="246"/>
    </row>
    <row r="155" spans="1:9" ht="48" customHeight="1" x14ac:dyDescent="0.2">
      <c r="A155" s="69" t="str">
        <f>'HECVAT - Full | Vendor Response'!A151</f>
        <v>DATA-12</v>
      </c>
      <c r="B155" s="69" t="str">
        <f>'HECVAT - Full | Vendor Response'!B151</f>
        <v>Are involatile backup copies made according to pre-defined schedules and securely stored and protected?</v>
      </c>
      <c r="C155" s="142" t="str">
        <f>'HECVAT - Full | Vendor Response'!C151</f>
        <v>Yes</v>
      </c>
      <c r="D155" s="168" t="str">
        <f>'HECVAT - Full | Vendor Response'!D151</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55" s="181" t="s">
        <v>2399</v>
      </c>
      <c r="F155" s="243" t="str">
        <f>VLOOKUP($A155,Questions!B$3:T$256,12,FALSE)</f>
        <v>Yes</v>
      </c>
      <c r="G155" s="248"/>
      <c r="H155" s="244">
        <f>VLOOKUP(A155,Questions!B$25:T$295,16,FALSE)</f>
        <v>15</v>
      </c>
      <c r="I155" s="246"/>
    </row>
    <row r="156" spans="1:9" ht="48" customHeight="1" x14ac:dyDescent="0.2">
      <c r="A156" s="69" t="str">
        <f>'HECVAT - Full | Vendor Response'!A152</f>
        <v>DATA-13</v>
      </c>
      <c r="B156" s="69" t="str">
        <f>'HECVAT - Full | Vendor Response'!B152</f>
        <v>Do current backups include all operating system software, utilities, security software, application software, and data files necessary for recovery?</v>
      </c>
      <c r="C156" s="142" t="str">
        <f>'HECVAT - Full | Vendor Response'!C152</f>
        <v>Yes</v>
      </c>
      <c r="D156" s="168" t="str">
        <f>'HECVAT - Full | Vendor Response'!D152</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These backups are retained for a minimum of four (4) months. Files for static assets from courses and assignments are stored on a scalable, protected, geographically redundant storage system (Amazon S3). Multiple copies are stored by Instructure as backups.</v>
      </c>
      <c r="E156" s="181" t="s">
        <v>2399</v>
      </c>
      <c r="F156" s="243" t="str">
        <f>VLOOKUP($A156,Questions!B$3:T$256,12,FALSE)</f>
        <v>Yes</v>
      </c>
      <c r="G156" s="248"/>
      <c r="H156" s="244">
        <f>VLOOKUP(A156,Questions!B$25:T$295,16,FALSE)</f>
        <v>20</v>
      </c>
      <c r="I156" s="246"/>
    </row>
    <row r="157" spans="1:9" ht="48" customHeight="1" x14ac:dyDescent="0.2">
      <c r="A157" s="161" t="str">
        <f>'HECVAT - Full | Vendor Response'!A153</f>
        <v>DATA-14</v>
      </c>
      <c r="B157" s="161" t="str">
        <f>'HECVAT - Full | Vendor Response'!B153</f>
        <v>Are you performing off site backups? (i.e. digitally moved off site)</v>
      </c>
      <c r="C157" s="332" t="str">
        <f>'HECVAT - Full | Vendor Response'!C153</f>
        <v>Yes</v>
      </c>
      <c r="D157" s="333"/>
      <c r="E157" s="181" t="s">
        <v>2399</v>
      </c>
      <c r="F157" s="243" t="s">
        <v>2570</v>
      </c>
      <c r="G157" s="248" t="s">
        <v>16</v>
      </c>
      <c r="H157" s="244">
        <f>VLOOKUP(A157,Questions!B$25:T$295,16,FALSE)</f>
        <v>20</v>
      </c>
      <c r="I157" s="246"/>
    </row>
    <row r="158" spans="1:9" ht="48" customHeight="1" x14ac:dyDescent="0.2">
      <c r="A158" s="69" t="str">
        <f>'HECVAT - Full | Vendor Response'!A154</f>
        <v>DATA-15</v>
      </c>
      <c r="B158" s="69" t="str">
        <f>'HECVAT - Full | Vendor Response'!B154</f>
        <v>Are physical backups taken off site? (i.e. physically moved off site)</v>
      </c>
      <c r="C158" s="142" t="str">
        <f>'HECVAT - Full | Vendor Response'!C154</f>
        <v>No</v>
      </c>
      <c r="D158" s="168">
        <f>'HECVAT - Full | Vendor Response'!D154</f>
        <v>0</v>
      </c>
      <c r="E158" s="181" t="s">
        <v>2399</v>
      </c>
      <c r="F158" s="243" t="str">
        <f>VLOOKUP($A158,Questions!B$3:T$256,12,FALSE)</f>
        <v>Yes</v>
      </c>
      <c r="G158" s="248"/>
      <c r="H158" s="244">
        <f>VLOOKUP(A158,Questions!B$25:T$295,16,FALSE)</f>
        <v>20</v>
      </c>
      <c r="I158" s="246"/>
    </row>
    <row r="159" spans="1:9" ht="48" customHeight="1" x14ac:dyDescent="0.2">
      <c r="A159" s="161" t="str">
        <f>'HECVAT - Full | Vendor Response'!A155</f>
        <v>DATA-16</v>
      </c>
      <c r="B159" s="161" t="str">
        <f>'HECVAT - Full | Vendor Response'!B155</f>
        <v>Do backups containing the institution's data ever leave the Institution's Data Zone either physically or via network routing?</v>
      </c>
      <c r="C159" s="162" t="str">
        <f>'HECVAT - Full | Vendor Response'!C155</f>
        <v>No</v>
      </c>
      <c r="D159" s="171"/>
      <c r="E159" s="181" t="s">
        <v>2399</v>
      </c>
      <c r="F159" s="243" t="s">
        <v>2570</v>
      </c>
      <c r="G159" s="248" t="s">
        <v>16</v>
      </c>
      <c r="H159" s="244">
        <f>VLOOKUP(A159,Questions!B$25:T$295,16,FALSE)</f>
        <v>25</v>
      </c>
      <c r="I159" s="246"/>
    </row>
    <row r="160" spans="1:9" ht="48" customHeight="1" x14ac:dyDescent="0.2">
      <c r="A160" s="69" t="str">
        <f>'HECVAT - Full | Vendor Response'!A156</f>
        <v>DATA-17</v>
      </c>
      <c r="B160" s="69" t="str">
        <f>'HECVAT - Full | Vendor Response'!B156</f>
        <v>Are data backups encrypted?</v>
      </c>
      <c r="C160" s="142" t="str">
        <f>'HECVAT - Full | Vendor Response'!C156</f>
        <v>Yes</v>
      </c>
      <c r="D160" s="168" t="str">
        <f>'HECVAT - Full | Vendor Response'!D156</f>
        <v>Digital off-site recovery backups are immutable, encrypted using the AES-GCM 256-bit algorithm, and stored within a highly secured location.</v>
      </c>
      <c r="E160" s="181" t="s">
        <v>2399</v>
      </c>
      <c r="F160" s="241" t="str">
        <f>VLOOKUP($A160,Questions!B$3:T$256,12,FALSE)</f>
        <v>Yes</v>
      </c>
      <c r="G160" s="248"/>
      <c r="H160" s="242">
        <f>VLOOKUP(A160,Questions!B$25:T$295,16,FALSE)</f>
        <v>15</v>
      </c>
      <c r="I160" s="246"/>
    </row>
    <row r="161" spans="1:9" ht="48" customHeight="1" x14ac:dyDescent="0.2">
      <c r="A161" s="69" t="str">
        <f>'HECVAT - Full | Vendor Response'!A157</f>
        <v>DATA-18</v>
      </c>
      <c r="B161" s="69" t="str">
        <f>'HECVAT - Full | Vendor Response'!B157</f>
        <v>Do you have a cryptographic key management process (generation, exchange, storage, safeguards, use, vetting, and replacement), that is documented and currently implemented, for all system components? (e.g. database, system, web, etc.)</v>
      </c>
      <c r="C161" s="142" t="str">
        <f>'HECVAT - Full | Vendor Response'!C157</f>
        <v>Yes</v>
      </c>
      <c r="D161" s="168" t="str">
        <f>'HECVAT - Full | Vendor Response'!D157</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61" s="181" t="s">
        <v>2399</v>
      </c>
      <c r="F161" s="241" t="str">
        <f>VLOOKUP($A161,Questions!B$3:T$256,12,FALSE)</f>
        <v>Yes</v>
      </c>
      <c r="G161" s="248"/>
      <c r="H161" s="242">
        <f>VLOOKUP(A161,Questions!B$25:T$295,16,FALSE)</f>
        <v>10</v>
      </c>
      <c r="I161" s="246"/>
    </row>
    <row r="162" spans="1:9" ht="48" customHeight="1" x14ac:dyDescent="0.2">
      <c r="A162" s="69" t="str">
        <f>'HECVAT - Full | Vendor Response'!A158</f>
        <v>DATA-19</v>
      </c>
      <c r="B162" s="69" t="str">
        <f>'HECVAT - Full | Vendor Response'!B158</f>
        <v>Do you have a media handling process, that is documented and currently implemented that meets established business needs and regulatory requirements, including end-of-life, repurposing, and data sanitization procedures?</v>
      </c>
      <c r="C162" s="142" t="str">
        <f>'HECVAT - Full | Vendor Response'!C158</f>
        <v>Yes</v>
      </c>
      <c r="D162" s="168" t="str">
        <f>'HECVAT - Full | Vendor Response'!D158</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62" s="181" t="s">
        <v>2399</v>
      </c>
      <c r="F162" s="241" t="str">
        <f>VLOOKUP($A162,Questions!B$3:T$256,12,FALSE)</f>
        <v>Yes</v>
      </c>
      <c r="G162" s="248"/>
      <c r="H162" s="242">
        <f>VLOOKUP(A162,Questions!B$25:T$295,16,FALSE)</f>
        <v>20</v>
      </c>
      <c r="I162" s="246"/>
    </row>
    <row r="163" spans="1:9" ht="48" customHeight="1" x14ac:dyDescent="0.2">
      <c r="A163" s="69" t="str">
        <f>'HECVAT - Full | Vendor Response'!A159</f>
        <v>DATA-20</v>
      </c>
      <c r="B163" s="69" t="str">
        <f>'HECVAT - Full | Vendor Response'!B159</f>
        <v>Does the process described in DATA-19 adhere to DoD 5220.22-M and/or NIST SP 800-88 standards?</v>
      </c>
      <c r="C163" s="142" t="str">
        <f>'HECVAT - Full | Vendor Response'!C159</f>
        <v>Yes</v>
      </c>
      <c r="D163" s="168" t="str">
        <f>'HECVAT - Full | Vendor Response'!D159</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63" s="181" t="s">
        <v>2399</v>
      </c>
      <c r="F163" s="241" t="str">
        <f>VLOOKUP($A163,Questions!B$3:T$256,12,FALSE)</f>
        <v>Yes</v>
      </c>
      <c r="G163" s="248"/>
      <c r="H163" s="242">
        <f>VLOOKUP(A163,Questions!B$25:T$295,16,FALSE)</f>
        <v>20</v>
      </c>
      <c r="I163" s="246"/>
    </row>
    <row r="164" spans="1:9" ht="48" customHeight="1" x14ac:dyDescent="0.2">
      <c r="A164" s="69" t="str">
        <f>'HECVAT - Full | Vendor Response'!A160</f>
        <v>DATA-21</v>
      </c>
      <c r="B164" s="69" t="str">
        <f>'HECVAT - Full | Vendor Response'!B160</f>
        <v>Is media used for long-term retention of business data and archival purposes stored in a secure, environmentally protected area?</v>
      </c>
      <c r="C164" s="142" t="str">
        <f>'HECVAT - Full | Vendor Response'!C160</f>
        <v>Yes</v>
      </c>
      <c r="D164" s="168" t="str">
        <f>'HECVAT - Full | Vendor Response'!D160</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64" s="181" t="s">
        <v>2399</v>
      </c>
      <c r="F164" s="241" t="str">
        <f>VLOOKUP($A164,Questions!B$3:T$256,12,FALSE)</f>
        <v>Yes</v>
      </c>
      <c r="G164" s="248"/>
      <c r="H164" s="242">
        <f>VLOOKUP(A164,Questions!B$25:T$295,16,FALSE)</f>
        <v>25</v>
      </c>
      <c r="I164" s="246"/>
    </row>
    <row r="165" spans="1:9" ht="48" customHeight="1" x14ac:dyDescent="0.2">
      <c r="A165" s="69" t="str">
        <f>'HECVAT - Full | Vendor Response'!A161</f>
        <v>DATA-22</v>
      </c>
      <c r="B165" s="69" t="str">
        <f>'HECVAT - Full | Vendor Response'!B161</f>
        <v>Will you handle data in a FERPA compliant manner?</v>
      </c>
      <c r="C165" s="142" t="str">
        <f>'HECVAT - Full | Vendor Response'!C161</f>
        <v>Yes</v>
      </c>
      <c r="D165" s="168" t="str">
        <f>'HECVAT - Full | Vendor Response'!D161</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65" s="181" t="s">
        <v>2399</v>
      </c>
      <c r="F165" s="241" t="str">
        <f>VLOOKUP($A165,Questions!B$3:T$256,12,FALSE)</f>
        <v>Yes</v>
      </c>
      <c r="G165" s="248"/>
      <c r="H165" s="242">
        <f>VLOOKUP(A165,Questions!B$25:T$295,16,FALSE)</f>
        <v>15</v>
      </c>
      <c r="I165" s="246"/>
    </row>
    <row r="166" spans="1:9" ht="48" customHeight="1" x14ac:dyDescent="0.2">
      <c r="A166" s="69" t="str">
        <f>'HECVAT - Full | Vendor Response'!A162</f>
        <v>DATA-23</v>
      </c>
      <c r="B166" s="69" t="str">
        <f>'HECVAT - Full | Vendor Response'!B162</f>
        <v>Does your staff (or third party) have access to Institutional data (e.g., financial, PHI or other sensitive information) through any means?</v>
      </c>
      <c r="C166" s="142" t="str">
        <f>'HECVAT - Full | Vendor Response'!C162</f>
        <v>Yes</v>
      </c>
      <c r="D166" s="168" t="str">
        <f>'HECVAT - Full | Vendor Response'!D162</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66" s="181" t="s">
        <v>2399</v>
      </c>
      <c r="F166" s="241" t="str">
        <f>VLOOKUP($A166,Questions!B$3:T$256,12,FALSE)</f>
        <v>Yes</v>
      </c>
      <c r="G166" s="248"/>
      <c r="H166" s="242">
        <f>VLOOKUP(A166,Questions!B$25:T$295,16,FALSE)</f>
        <v>20</v>
      </c>
      <c r="I166" s="246"/>
    </row>
    <row r="167" spans="1:9" ht="48" customHeight="1" x14ac:dyDescent="0.2">
      <c r="A167" s="69" t="str">
        <f>'HECVAT - Full | Vendor Response'!A163</f>
        <v>DATA-24</v>
      </c>
      <c r="B167" s="69" t="str">
        <f>'HECVAT - Full | Vendor Response'!B163</f>
        <v>Do you have a documented and currently implemented strategy for securing employee workstations when they work remotely? (i.e. not in a trusted computing environment)</v>
      </c>
      <c r="C167" s="142" t="str">
        <f>'HECVAT - Full | Vendor Response'!C163</f>
        <v>Yes</v>
      </c>
      <c r="D167" s="168" t="str">
        <f>'HECVAT - Full | Vendor Response'!D163</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67" s="181" t="s">
        <v>2399</v>
      </c>
      <c r="F167" s="241" t="str">
        <f>VLOOKUP($A167,Questions!B$3:T$256,12,FALSE)</f>
        <v>Yes</v>
      </c>
      <c r="G167" s="248"/>
      <c r="H167" s="242">
        <f>VLOOKUP(A167,Questions!B$25:T$295,16,FALSE)</f>
        <v>20</v>
      </c>
      <c r="I167" s="246"/>
    </row>
    <row r="168" spans="1:9" ht="48" customHeight="1" x14ac:dyDescent="0.2">
      <c r="A168" s="349" t="str">
        <f>'HECVAT - Full | Vendor Response'!A164</f>
        <v>Datacenter</v>
      </c>
      <c r="B168" s="349"/>
      <c r="C168" s="163" t="s">
        <v>1791</v>
      </c>
      <c r="D168" s="169" t="s">
        <v>14</v>
      </c>
      <c r="E168" s="172" t="s">
        <v>3107</v>
      </c>
      <c r="F168" s="173" t="s">
        <v>2560</v>
      </c>
      <c r="G168" s="163" t="s">
        <v>2561</v>
      </c>
      <c r="H168" s="163" t="s">
        <v>2379</v>
      </c>
      <c r="I168" s="174" t="s">
        <v>2562</v>
      </c>
    </row>
    <row r="169" spans="1:9" ht="48" customHeight="1" x14ac:dyDescent="0.2">
      <c r="A169" s="69" t="str">
        <f>'HECVAT - Full | Vendor Response'!A165</f>
        <v>DCTR-01</v>
      </c>
      <c r="B169" s="69" t="str">
        <f>'HECVAT - Full | Vendor Response'!B165</f>
        <v>Does the hosting provider have a SOC 2 Type 2 report available?</v>
      </c>
      <c r="C169" s="142">
        <f>'HECVAT - Full | Vendor Response'!C165</f>
        <v>0</v>
      </c>
      <c r="D169" s="168">
        <f>'HECVAT - Full | Vendor Response'!D165</f>
        <v>0</v>
      </c>
      <c r="E169" s="181" t="s">
        <v>2399</v>
      </c>
      <c r="F169" s="241" t="str">
        <f>VLOOKUP($A169,Questions!B$3:T$256,12,FALSE)</f>
        <v>Yes</v>
      </c>
      <c r="G169" s="248"/>
      <c r="H169" s="242">
        <f>VLOOKUP(A169,Questions!B$25:T$295,16,FALSE)</f>
        <v>20</v>
      </c>
      <c r="I169" s="246"/>
    </row>
    <row r="170" spans="1:9" ht="48" customHeight="1" x14ac:dyDescent="0.2">
      <c r="A170" s="69" t="str">
        <f>'HECVAT - Full | Vendor Response'!A166</f>
        <v>DCTR-02</v>
      </c>
      <c r="B170" s="69" t="str">
        <f>'HECVAT - Full | Vendor Response'!B166</f>
        <v>Are you generally able to accommodate storing each institution's data within their geographic region?</v>
      </c>
      <c r="C170" s="142" t="str">
        <f>'HECVAT - Full | Vendor Response'!C166</f>
        <v>Yes</v>
      </c>
      <c r="D170" s="168" t="str">
        <f>'HECVAT - Full | Vendor Response'!D166</f>
        <v>Customer's data in Canvas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in Salesforce, may reside in the U.S. - out of region. For example, LoginID, IP Address, Name, and Email.</v>
      </c>
      <c r="E170" s="181" t="s">
        <v>2399</v>
      </c>
      <c r="F170" s="241" t="str">
        <f>VLOOKUP($A170,Questions!B$3:T$256,12,FALSE)</f>
        <v>Yes</v>
      </c>
      <c r="G170" s="248"/>
      <c r="H170" s="242">
        <f>VLOOKUP(A170,Questions!B$25:T$295,16,FALSE)</f>
        <v>20</v>
      </c>
      <c r="I170" s="246"/>
    </row>
    <row r="171" spans="1:9" ht="48" customHeight="1" x14ac:dyDescent="0.2">
      <c r="A171" s="69" t="str">
        <f>'HECVAT - Full | Vendor Response'!A167</f>
        <v>DCTR-03</v>
      </c>
      <c r="B171" s="69" t="str">
        <f>'HECVAT - Full | Vendor Response'!B167</f>
        <v>Are the data centers staffed 24 hours a day, seven days a week (i.e., 24x7x365)?</v>
      </c>
      <c r="C171" s="142">
        <f>'HECVAT - Full | Vendor Response'!C167</f>
        <v>0</v>
      </c>
      <c r="D171" s="168">
        <f>'HECVAT - Full | Vendor Response'!D167</f>
        <v>0</v>
      </c>
      <c r="E171" s="181" t="s">
        <v>2399</v>
      </c>
      <c r="F171" s="241" t="str">
        <f>VLOOKUP($A171,Questions!B$3:T$256,12,FALSE)</f>
        <v>Yes</v>
      </c>
      <c r="G171" s="248"/>
      <c r="H171" s="242">
        <f>VLOOKUP(A171,Questions!B$25:T$295,16,FALSE)</f>
        <v>20</v>
      </c>
      <c r="I171" s="246"/>
    </row>
    <row r="172" spans="1:9" ht="48" customHeight="1" x14ac:dyDescent="0.2">
      <c r="A172" s="69" t="str">
        <f>'HECVAT - Full | Vendor Response'!A168</f>
        <v>DCTR-04</v>
      </c>
      <c r="B172" s="69" t="str">
        <f>'HECVAT - Full | Vendor Response'!B168</f>
        <v>Are your servers separated from other companies via a physical barrier, such as a cage or hardened walls?</v>
      </c>
      <c r="C172" s="142">
        <f>'HECVAT - Full | Vendor Response'!C168</f>
        <v>0</v>
      </c>
      <c r="D172" s="168">
        <f>'HECVAT - Full | Vendor Response'!D168</f>
        <v>0</v>
      </c>
      <c r="E172" s="181" t="s">
        <v>2399</v>
      </c>
      <c r="F172" s="241" t="str">
        <f>VLOOKUP($A172,Questions!B$3:T$256,12,FALSE)</f>
        <v>Yes</v>
      </c>
      <c r="G172" s="248"/>
      <c r="H172" s="242">
        <f>VLOOKUP(A172,Questions!B$25:T$295,16,FALSE)</f>
        <v>20</v>
      </c>
      <c r="I172" s="246"/>
    </row>
    <row r="173" spans="1:9" ht="48" customHeight="1" x14ac:dyDescent="0.2">
      <c r="A173" s="69" t="str">
        <f>'HECVAT - Full | Vendor Response'!A169</f>
        <v>DCTR-05</v>
      </c>
      <c r="B173" s="69" t="str">
        <f>'HECVAT - Full | Vendor Response'!B169</f>
        <v>Does a physical barrier fully enclose the physical space preventing unauthorized physical contact with any of your devices?</v>
      </c>
      <c r="C173" s="142">
        <f>'HECVAT - Full | Vendor Response'!C169</f>
        <v>0</v>
      </c>
      <c r="D173" s="168">
        <f>'HECVAT - Full | Vendor Response'!D169</f>
        <v>0</v>
      </c>
      <c r="E173" s="181" t="s">
        <v>2399</v>
      </c>
      <c r="F173" s="241" t="str">
        <f>VLOOKUP($A173,Questions!B$3:T$256,12,FALSE)</f>
        <v>Yes</v>
      </c>
      <c r="G173" s="248"/>
      <c r="H173" s="242">
        <f>VLOOKUP(A173,Questions!B$25:T$295,16,FALSE)</f>
        <v>25</v>
      </c>
      <c r="I173" s="246"/>
    </row>
    <row r="174" spans="1:9" ht="48" customHeight="1" x14ac:dyDescent="0.2">
      <c r="A174" s="69" t="str">
        <f>'HECVAT - Full | Vendor Response'!A170</f>
        <v>DCTR-06</v>
      </c>
      <c r="B174" s="69" t="str">
        <f>'HECVAT - Full | Vendor Response'!B170</f>
        <v>Are your primary and secondary data centers geographically diverse?</v>
      </c>
      <c r="C174" s="142" t="str">
        <f>'HECVAT - Full | Vendor Response'!C170</f>
        <v>Yes</v>
      </c>
      <c r="D174" s="168" t="str">
        <f>'HECVAT - Full | Vendor Response'!D170</f>
        <v>All data for our customers is hosted within their geographical AWS region, and for the purposes of disaster recovery, in each region we operate, we utilize 3 geographically diverse Availability Zones (AZ).</v>
      </c>
      <c r="E174" s="181" t="s">
        <v>2399</v>
      </c>
      <c r="F174" s="241" t="str">
        <f>VLOOKUP($A174,Questions!B$3:T$256,12,FALSE)</f>
        <v>Yes</v>
      </c>
      <c r="G174" s="248"/>
      <c r="H174" s="242">
        <f>VLOOKUP(A174,Questions!B$25:T$295,16,FALSE)</f>
        <v>20</v>
      </c>
      <c r="I174" s="246"/>
    </row>
    <row r="175" spans="1:9" ht="48" customHeight="1" x14ac:dyDescent="0.2">
      <c r="A175" s="69" t="str">
        <f>'HECVAT - Full | Vendor Response'!A171</f>
        <v>DCTR-07</v>
      </c>
      <c r="B175" s="69" t="str">
        <f>'HECVAT - Full | Vendor Response'!B171</f>
        <v>If outsourced or co-located, is there a contract in place to prevent data from leaving the Institution's Data Zone?</v>
      </c>
      <c r="C175" s="142" t="str">
        <f>'HECVAT - Full | Vendor Response'!C171</f>
        <v>Yes</v>
      </c>
      <c r="D175" s="168" t="str">
        <f>'HECVAT - Full | Vendor Response'!D171</f>
        <v>Instructure has complete control over the data hosting model. All data resides within our customers' geographical region.</v>
      </c>
      <c r="E175" s="181" t="s">
        <v>2399</v>
      </c>
      <c r="F175" s="241" t="str">
        <f>VLOOKUP($A175,Questions!B$3:T$256,12,FALSE)</f>
        <v>Yes</v>
      </c>
      <c r="G175" s="248"/>
      <c r="H175" s="242">
        <f>VLOOKUP(A175,Questions!B$25:T$295,16,FALSE)</f>
        <v>20</v>
      </c>
      <c r="I175" s="247"/>
    </row>
    <row r="176" spans="1:9" ht="48" customHeight="1" x14ac:dyDescent="0.2">
      <c r="A176" s="264" t="str">
        <f>'HECVAT - Full | Vendor Response'!A172</f>
        <v>DCTR-08</v>
      </c>
      <c r="B176" s="264" t="str">
        <f>'HECVAT - Full | Vendor Response'!B172</f>
        <v>What Tier Level is your data center (per levels defined by the Uptime Institute)?</v>
      </c>
      <c r="C176" s="264">
        <f>'HECVAT - Full | Vendor Response'!C172</f>
        <v>0</v>
      </c>
      <c r="D176" s="265">
        <f>'HECVAT - Full | Vendor Response'!D172</f>
        <v>0</v>
      </c>
      <c r="E176" s="181" t="s">
        <v>2399</v>
      </c>
      <c r="F176" s="243" t="s">
        <v>2570</v>
      </c>
      <c r="G176" s="266"/>
      <c r="H176" s="266">
        <f>VLOOKUP(A176,Questions!B$25:T$295,16,FALSE)</f>
        <v>20</v>
      </c>
      <c r="I176" s="267"/>
    </row>
    <row r="177" spans="1:9" ht="48" customHeight="1" x14ac:dyDescent="0.2">
      <c r="A177" s="69" t="str">
        <f>'HECVAT - Full | Vendor Response'!A173</f>
        <v>DCTR-09</v>
      </c>
      <c r="B177" s="69" t="str">
        <f>'HECVAT - Full | Vendor Response'!B173</f>
        <v>Is the service hosted in a high availability environment?</v>
      </c>
      <c r="C177" s="142" t="str">
        <f>'HECVAT - Full | Vendor Response'!C173</f>
        <v>Yes</v>
      </c>
      <c r="D177" s="168" t="str">
        <f>'HECVAT - Full | Vendor Response'!D173</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77" s="181" t="s">
        <v>2399</v>
      </c>
      <c r="F177" s="243" t="str">
        <f>VLOOKUP($A177,Questions!B$3:T$256,12,FALSE)</f>
        <v>Yes</v>
      </c>
      <c r="G177" s="248"/>
      <c r="H177" s="244">
        <f>VLOOKUP(A177,Questions!B$25:T$295,16,FALSE)</f>
        <v>20</v>
      </c>
      <c r="I177" s="246"/>
    </row>
    <row r="178" spans="1:9" ht="48" customHeight="1" x14ac:dyDescent="0.2">
      <c r="A178" s="161" t="str">
        <f>'HECVAT - Full | Vendor Response'!A174</f>
        <v>DCTR-10</v>
      </c>
      <c r="B178" s="161" t="str">
        <f>'HECVAT - Full | Vendor Response'!B174</f>
        <v xml:space="preserve">Is redundant power available for all datacenters where institution data will reside? </v>
      </c>
      <c r="C178" s="161">
        <f>'HECVAT - Full | Vendor Response'!C174</f>
        <v>0</v>
      </c>
      <c r="D178" s="168">
        <f>'HECVAT - Full | Vendor Response'!D174</f>
        <v>0</v>
      </c>
      <c r="E178" s="181" t="s">
        <v>2399</v>
      </c>
      <c r="F178" s="243" t="str">
        <f>VLOOKUP($A178,Questions!B$3:T$256,12,FALSE)</f>
        <v>Yes</v>
      </c>
      <c r="G178" s="248"/>
      <c r="H178" s="244">
        <f>VLOOKUP(A178,Questions!B$25:T$295,16,FALSE)</f>
        <v>20</v>
      </c>
      <c r="I178" s="247"/>
    </row>
    <row r="179" spans="1:9" ht="48" customHeight="1" x14ac:dyDescent="0.2">
      <c r="A179" s="69" t="str">
        <f>'HECVAT - Full | Vendor Response'!A175</f>
        <v>DCTR-11</v>
      </c>
      <c r="B179" s="69" t="str">
        <f>'HECVAT - Full | Vendor Response'!B175</f>
        <v>Are redundant power strategies tested?</v>
      </c>
      <c r="C179" s="142">
        <f>'HECVAT - Full | Vendor Response'!C175</f>
        <v>0</v>
      </c>
      <c r="D179" s="168">
        <f>'HECVAT - Full | Vendor Response'!D175</f>
        <v>0</v>
      </c>
      <c r="E179" s="181" t="s">
        <v>2399</v>
      </c>
      <c r="F179" s="243" t="str">
        <f>VLOOKUP($A179,Questions!B$3:T$256,12,FALSE)</f>
        <v>Yes</v>
      </c>
      <c r="G179" s="248"/>
      <c r="H179" s="244">
        <f>VLOOKUP(A179,Questions!B$25:T$295,16,FALSE)</f>
        <v>25</v>
      </c>
      <c r="I179" s="246"/>
    </row>
    <row r="180" spans="1:9" ht="48" customHeight="1" x14ac:dyDescent="0.2">
      <c r="A180" s="264" t="str">
        <f>'HECVAT - Full | Vendor Response'!A176</f>
        <v>DCTR-12</v>
      </c>
      <c r="B180" s="264" t="str">
        <f>'HECVAT - Full | Vendor Response'!B176</f>
        <v>Describe or provide a reference to the availability of cooling and fire suppression systems in all datacenters where institution data will reside.</v>
      </c>
      <c r="C180" s="264">
        <f>'HECVAT - Full | Vendor Response'!C176</f>
        <v>0</v>
      </c>
      <c r="D180" s="265"/>
      <c r="E180" s="181" t="s">
        <v>2399</v>
      </c>
      <c r="F180" s="243" t="s">
        <v>2570</v>
      </c>
      <c r="G180" s="266"/>
      <c r="H180" s="266">
        <f>VLOOKUP(A180,Questions!B$25:T$295,16,FALSE)</f>
        <v>20</v>
      </c>
      <c r="I180" s="267"/>
    </row>
    <row r="181" spans="1:9" ht="48" customHeight="1" x14ac:dyDescent="0.2">
      <c r="A181" s="69" t="str">
        <f>'HECVAT - Full | Vendor Response'!A177</f>
        <v>DCTR-13</v>
      </c>
      <c r="B181" s="69" t="str">
        <f>'HECVAT - Full | Vendor Response'!B177</f>
        <v>Do you have Internet Service Provider (ISP) Redundancy?</v>
      </c>
      <c r="C181" s="142">
        <f>'HECVAT - Full | Vendor Response'!C177</f>
        <v>0</v>
      </c>
      <c r="D181" s="168">
        <f>'HECVAT - Full | Vendor Response'!D177</f>
        <v>0</v>
      </c>
      <c r="E181" s="181" t="s">
        <v>2399</v>
      </c>
      <c r="F181" s="241" t="str">
        <f>VLOOKUP($A181,Questions!B$3:T$256,12,FALSE)</f>
        <v>Yes</v>
      </c>
      <c r="G181" s="248"/>
      <c r="H181" s="242">
        <f>VLOOKUP(A181,Questions!B$25:T$295,16,FALSE)</f>
        <v>20</v>
      </c>
      <c r="I181" s="246"/>
    </row>
    <row r="182" spans="1:9" ht="48" customHeight="1" x14ac:dyDescent="0.2">
      <c r="A182" s="69" t="s">
        <v>244</v>
      </c>
      <c r="B182" s="69" t="str">
        <f>'HECVAT - Full | Vendor Response'!B178</f>
        <v>Does every datacenter where the Institution's data will reside have multiple telephone company or network provider entrances to the facility?</v>
      </c>
      <c r="C182" s="142">
        <f>'HECVAT - Full | Vendor Response'!C178</f>
        <v>0</v>
      </c>
      <c r="D182" s="168">
        <f>'HECVAT - Full | Vendor Response'!D178</f>
        <v>0</v>
      </c>
      <c r="E182" s="181" t="s">
        <v>2399</v>
      </c>
      <c r="F182" s="241" t="str">
        <f>VLOOKUP($A182,Questions!B$3:T$256,12,FALSE)</f>
        <v>Yes</v>
      </c>
      <c r="G182" s="248"/>
      <c r="H182" s="242">
        <f>VLOOKUP(A182,Questions!B$25:T$295,16,FALSE)</f>
        <v>20</v>
      </c>
      <c r="I182" s="246"/>
    </row>
    <row r="183" spans="1:9" ht="48" customHeight="1" x14ac:dyDescent="0.2">
      <c r="A183" s="69" t="s">
        <v>245</v>
      </c>
      <c r="B183" s="69" t="str">
        <f>'HECVAT - Full | Vendor Response'!B179</f>
        <v>Are you requiring multi-factor authentication for administrators of your cloud environment?</v>
      </c>
      <c r="C183" s="142" t="str">
        <f>'HECVAT - Full | Vendor Response'!C179</f>
        <v>Yes</v>
      </c>
      <c r="D183" s="168" t="str">
        <f>'HECVAT - Full | Vendor Response'!D179</f>
        <v>Access to the Canvas cloud architecture back-end is via a combination of VPN, MFA, SSH, and digital keys managed using Amazon's KMS (KMS is certified via the Cryptographic Module Validation Program).</v>
      </c>
      <c r="E183" s="181" t="s">
        <v>2399</v>
      </c>
      <c r="F183" s="241" t="str">
        <f>VLOOKUP($A183,Questions!B$3:T$256,12,FALSE)</f>
        <v>Yes</v>
      </c>
      <c r="G183" s="248"/>
      <c r="H183" s="242">
        <f>VLOOKUP(A183,Questions!B$25:T$295,16,FALSE)</f>
        <v>20</v>
      </c>
      <c r="I183" s="246"/>
    </row>
    <row r="184" spans="1:9" ht="48" customHeight="1" x14ac:dyDescent="0.2">
      <c r="A184" s="69" t="s">
        <v>246</v>
      </c>
      <c r="B184" s="69" t="str">
        <f>'HECVAT - Full | Vendor Response'!B180</f>
        <v>Are you using your cloud providers available hardening tools or pre-hardened images?</v>
      </c>
      <c r="C184" s="142" t="str">
        <f>'HECVAT - Full | Vendor Response'!C180</f>
        <v>Yes</v>
      </c>
      <c r="D184" s="168" t="str">
        <f>'HECVAT - Full | Vendor Response'!D180</f>
        <v>We utilize AWS Machine Images (AMIs) and further harden these images with internal configuration and hardening by default.</v>
      </c>
      <c r="E184" s="181" t="s">
        <v>2399</v>
      </c>
      <c r="F184" s="241" t="str">
        <f>VLOOKUP($A184,Questions!B$3:T$256,12,FALSE)</f>
        <v>Yes</v>
      </c>
      <c r="G184" s="248"/>
      <c r="H184" s="242">
        <f>VLOOKUP(A184,Questions!B$25:T$295,16,FALSE)</f>
        <v>20</v>
      </c>
      <c r="I184" s="246"/>
    </row>
    <row r="185" spans="1:9" ht="48" customHeight="1" x14ac:dyDescent="0.2">
      <c r="A185" s="69" t="str">
        <f>'HECVAT - Full | Vendor Response'!A181</f>
        <v>DCTR-17</v>
      </c>
      <c r="B185" s="69" t="str">
        <f>'HECVAT - Full | Vendor Response'!B181</f>
        <v>Does your cloud vendor have access to your encryption keys?</v>
      </c>
      <c r="C185" s="142" t="str">
        <f>'HECVAT - Full | Vendor Response'!C181</f>
        <v>No</v>
      </c>
      <c r="D185" s="168" t="str">
        <f>'HECVAT - Full | Vendor Response'!D181</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85" s="181" t="s">
        <v>2399</v>
      </c>
      <c r="F185" s="241" t="str">
        <f>VLOOKUP($A185,Questions!B$3:T$256,12,FALSE)</f>
        <v>No</v>
      </c>
      <c r="G185" s="248"/>
      <c r="H185" s="242">
        <f>VLOOKUP(A185,Questions!B$25:T$295,16,FALSE)</f>
        <v>20</v>
      </c>
      <c r="I185" s="246"/>
    </row>
    <row r="186" spans="1:9" ht="48" customHeight="1" x14ac:dyDescent="0.2">
      <c r="A186" s="349" t="str">
        <f>'HECVAT - Full | Vendor Response'!A182</f>
        <v>DRP - Respond to as many questions below as possible.</v>
      </c>
      <c r="B186" s="349"/>
      <c r="C186" s="163" t="s">
        <v>1791</v>
      </c>
      <c r="D186" s="169" t="s">
        <v>14</v>
      </c>
      <c r="E186" s="172" t="s">
        <v>3107</v>
      </c>
      <c r="F186" s="173" t="s">
        <v>2560</v>
      </c>
      <c r="G186" s="163" t="s">
        <v>2561</v>
      </c>
      <c r="H186" s="163" t="s">
        <v>2379</v>
      </c>
      <c r="I186" s="174" t="s">
        <v>2562</v>
      </c>
    </row>
    <row r="187" spans="1:9" ht="48" customHeight="1" x14ac:dyDescent="0.2">
      <c r="A187" s="161" t="str">
        <f>'HECVAT - Full | Vendor Response'!A183</f>
        <v>DRPL-01</v>
      </c>
      <c r="B187" s="161" t="str">
        <f>'HECVAT - Full | Vendor Response'!B183</f>
        <v>Describe or provide a reference to your Disaster Recovery Plan (DRP).</v>
      </c>
      <c r="C187" s="332" t="str">
        <f>'HECVAT - Full | Vendor Response'!C183</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located at: https://www.instructure.com/canvas/security</v>
      </c>
      <c r="D187" s="333"/>
      <c r="E187" s="182" t="s">
        <v>2399</v>
      </c>
      <c r="F187" s="243" t="s">
        <v>2570</v>
      </c>
      <c r="G187" s="248" t="s">
        <v>16</v>
      </c>
      <c r="H187" s="244">
        <f>VLOOKUP(A187,Questions!B$25:T$295,16,FALSE)</f>
        <v>20</v>
      </c>
      <c r="I187" s="246"/>
    </row>
    <row r="188" spans="1:9" ht="48" customHeight="1" x14ac:dyDescent="0.2">
      <c r="A188" s="69" t="str">
        <f>'HECVAT - Full | Vendor Response'!A184</f>
        <v>DRPL-02</v>
      </c>
      <c r="B188" s="69" t="str">
        <f>'HECVAT - Full | Vendor Response'!B184</f>
        <v>Is an owner assigned who is responsible for the maintenance and review of the DRP?</v>
      </c>
      <c r="C188" s="142" t="str">
        <f>'HECVAT - Full | Vendor Response'!C184</f>
        <v>Yes</v>
      </c>
      <c r="D188" s="168" t="str">
        <f>'HECVAT - Full | Vendor Response'!D184</f>
        <v>Instructure's Disaster Recovery Plan is owned by the Security and Compliance Team and reviewed annually. It is provided to stakeholders for review and supported by both the Executive Leadership Team and Engineering Team.</v>
      </c>
      <c r="E188" s="181" t="s">
        <v>2399</v>
      </c>
      <c r="F188" s="243" t="str">
        <f>VLOOKUP($A188,Questions!B$3:T$256,12,FALSE)</f>
        <v>Yes</v>
      </c>
      <c r="G188" s="248"/>
      <c r="H188" s="244">
        <f>VLOOKUP(A188,Questions!B$25:T$295,16,FALSE)</f>
        <v>15</v>
      </c>
      <c r="I188" s="246"/>
    </row>
    <row r="189" spans="1:9" ht="48" customHeight="1" x14ac:dyDescent="0.2">
      <c r="A189" s="69" t="str">
        <f>'HECVAT - Full | Vendor Response'!A185</f>
        <v>DRPL-03</v>
      </c>
      <c r="B189" s="69" t="str">
        <f>'HECVAT - Full | Vendor Response'!B185</f>
        <v>Can the Institution review your DRP and supporting documentation?</v>
      </c>
      <c r="C189" s="142" t="str">
        <f>'HECVAT - Full | Vendor Response'!C185</f>
        <v>Yes</v>
      </c>
      <c r="D189" s="168" t="str">
        <f>'HECVAT - Full | Vendor Response'!D185</f>
        <v>Please see our Instructure Business Continuity and Disaster Recovery Paper located at: https://www.instructure.com/canvas/security</v>
      </c>
      <c r="E189" s="181" t="s">
        <v>2399</v>
      </c>
      <c r="F189" s="243" t="str">
        <f>VLOOKUP($A189,Questions!B$3:T$256,12,FALSE)</f>
        <v>Yes</v>
      </c>
      <c r="G189" s="248"/>
      <c r="H189" s="244">
        <f>VLOOKUP(A189,Questions!B$25:T$295,16,FALSE)</f>
        <v>25</v>
      </c>
      <c r="I189" s="246"/>
    </row>
    <row r="190" spans="1:9" ht="48" customHeight="1" x14ac:dyDescent="0.2">
      <c r="A190" s="69" t="str">
        <f>'HECVAT - Full | Vendor Response'!A186</f>
        <v>DRPL-04</v>
      </c>
      <c r="B190" s="69" t="str">
        <f>'HECVAT - Full | Vendor Response'!B186</f>
        <v>Are any disaster recovery locations outside the Institution's geographic region?</v>
      </c>
      <c r="C190" s="142" t="str">
        <f>'HECVAT - Full | Vendor Response'!C186</f>
        <v>No</v>
      </c>
      <c r="D190" s="168" t="str">
        <f>'HECVAT - Full | Vendor Response'!D186</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90" s="181" t="s">
        <v>2399</v>
      </c>
      <c r="F190" s="243" t="str">
        <f>VLOOKUP($A190,Questions!B$3:T$256,12,FALSE)</f>
        <v>No</v>
      </c>
      <c r="G190" s="248"/>
      <c r="H190" s="244">
        <f>VLOOKUP(A190,Questions!B$25:T$295,16,FALSE)</f>
        <v>20</v>
      </c>
      <c r="I190" s="246"/>
    </row>
    <row r="191" spans="1:9" ht="48" customHeight="1" x14ac:dyDescent="0.2">
      <c r="A191" s="69" t="str">
        <f>'HECVAT - Full | Vendor Response'!A187</f>
        <v>DRPL-05</v>
      </c>
      <c r="B191" s="69" t="str">
        <f>'HECVAT - Full | Vendor Response'!B187</f>
        <v>Does your organization have a disaster recovery site or a contracted Disaster Recovery provider?</v>
      </c>
      <c r="C191" s="142" t="str">
        <f>'HECVAT - Full | Vendor Response'!C187</f>
        <v>Yes</v>
      </c>
      <c r="D191" s="168" t="str">
        <f>'HECVAT - Full | Vendor Response'!D187</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is hosted in multiple regions around the world.  For each region, there is a designated Disaster Recovery site.</v>
      </c>
      <c r="E191" s="181" t="s">
        <v>2399</v>
      </c>
      <c r="F191" s="243" t="str">
        <f>VLOOKUP($A191,Questions!B$3:T$256,12,FALSE)</f>
        <v>Yes</v>
      </c>
      <c r="G191" s="248"/>
      <c r="H191" s="244">
        <f>VLOOKUP(A191,Questions!B$25:T$295,16,FALSE)</f>
        <v>20</v>
      </c>
      <c r="I191" s="246"/>
    </row>
    <row r="192" spans="1:9" ht="48" customHeight="1" x14ac:dyDescent="0.2">
      <c r="A192" s="69" t="str">
        <f>'HECVAT - Full | Vendor Response'!A188</f>
        <v>DRPL-06</v>
      </c>
      <c r="B192" s="69" t="str">
        <f>'HECVAT - Full | Vendor Response'!B188</f>
        <v>Does your organization conduct an annual test of relocating to this site for disaster recovery purposes?</v>
      </c>
      <c r="C192" s="142" t="str">
        <f>'HECVAT - Full | Vendor Response'!C188</f>
        <v>Yes</v>
      </c>
      <c r="D192" s="168" t="str">
        <f>'HECVAT - Full | Vendor Response'!D188</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provided Instructure Business Continuity and Disaster Recovery Paper documentation.</v>
      </c>
      <c r="E192" s="181" t="s">
        <v>2399</v>
      </c>
      <c r="F192" s="243" t="str">
        <f>VLOOKUP($A192,Questions!B$3:T$256,12,FALSE)</f>
        <v>Yes</v>
      </c>
      <c r="G192" s="248"/>
      <c r="H192" s="244">
        <f>VLOOKUP(A192,Questions!B$25:T$295,16,FALSE)</f>
        <v>20</v>
      </c>
      <c r="I192" s="246"/>
    </row>
    <row r="193" spans="1:9" ht="48" customHeight="1" x14ac:dyDescent="0.2">
      <c r="A193" s="69" t="str">
        <f>'HECVAT - Full | Vendor Response'!A189</f>
        <v>DRPL-07</v>
      </c>
      <c r="B193" s="69" t="str">
        <f>'HECVAT - Full | Vendor Response'!B189</f>
        <v>Is there a defined problem/issue escalation plan in your DRP for impacted clients?</v>
      </c>
      <c r="C193" s="142" t="str">
        <f>'HECVAT - Full | Vendor Response'!C189</f>
        <v>Yes</v>
      </c>
      <c r="D193" s="168" t="str">
        <f>'HECVAT - Full | Vendor Response'!D189</f>
        <v>Please see our Instructure Business Continuity and Disaster Recovery Paper located at: https://www.instructure.com/canvas/security</v>
      </c>
      <c r="E193" s="181" t="s">
        <v>2399</v>
      </c>
      <c r="F193" s="243" t="str">
        <f>VLOOKUP($A193,Questions!B$3:T$256,12,FALSE)</f>
        <v>Yes</v>
      </c>
      <c r="G193" s="248"/>
      <c r="H193" s="244">
        <f>VLOOKUP(A193,Questions!B$25:T$295,16,FALSE)</f>
        <v>20</v>
      </c>
      <c r="I193" s="246"/>
    </row>
    <row r="194" spans="1:9" ht="48" customHeight="1" x14ac:dyDescent="0.2">
      <c r="A194" s="69" t="str">
        <f>'HECVAT - Full | Vendor Response'!A190</f>
        <v>DRPL-08</v>
      </c>
      <c r="B194" s="69" t="str">
        <f>'HECVAT - Full | Vendor Response'!B190</f>
        <v>Is there a documented communication plan in your DRP for impacted clients?</v>
      </c>
      <c r="C194" s="142" t="str">
        <f>'HECVAT - Full | Vendor Response'!C190</f>
        <v>Yes</v>
      </c>
      <c r="D194" s="168" t="str">
        <f>'HECVAT - Full | Vendor Response'!D190</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(https://status.instructure.com).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94" s="181" t="s">
        <v>2399</v>
      </c>
      <c r="F194" s="243" t="str">
        <f>VLOOKUP($A194,Questions!B$3:T$256,12,FALSE)</f>
        <v>Yes</v>
      </c>
      <c r="G194" s="248"/>
      <c r="H194" s="244">
        <f>VLOOKUP(A194,Questions!B$25:T$295,16,FALSE)</f>
        <v>20</v>
      </c>
      <c r="I194" s="246"/>
    </row>
    <row r="195" spans="1:9" ht="48" customHeight="1" x14ac:dyDescent="0.2">
      <c r="A195" s="161" t="str">
        <f>'HECVAT - Full | Vendor Response'!A191</f>
        <v>DRPL-09</v>
      </c>
      <c r="B195" s="161" t="str">
        <f>'HECVAT - Full | Vendor Response'!B191</f>
        <v>Describe or provide a reference to how your disaster recovery plan is tested? (i.e. scope of DR tests, end-to-end testing, etc.)</v>
      </c>
      <c r="C195" s="332" t="str">
        <f>'HECVAT - Full | Vendor Response'!C191</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D195" s="333"/>
      <c r="E195" s="181" t="s">
        <v>2399</v>
      </c>
      <c r="F195" s="243" t="s">
        <v>2570</v>
      </c>
      <c r="G195" s="248" t="s">
        <v>16</v>
      </c>
      <c r="H195" s="244">
        <f>VLOOKUP(A195,Questions!B$25:T$295,16,FALSE)</f>
        <v>20</v>
      </c>
      <c r="I195" s="246"/>
    </row>
    <row r="196" spans="1:9" ht="48" customHeight="1" x14ac:dyDescent="0.2">
      <c r="A196" s="69" t="str">
        <f>'HECVAT - Full | Vendor Response'!A192</f>
        <v>DRPL-10</v>
      </c>
      <c r="B196" s="69" t="str">
        <f>'HECVAT - Full | Vendor Response'!B192</f>
        <v>Has the Disaster Recovery Plan been tested in the last year?</v>
      </c>
      <c r="C196" s="142" t="str">
        <f>'HECVAT - Full | Vendor Response'!C192</f>
        <v>Yes</v>
      </c>
      <c r="D196" s="168" t="str">
        <f>'HECVAT - Full | Vendor Response'!D192</f>
        <v>Tabletop testing occurs every year and typically occurs during the month of December.</v>
      </c>
      <c r="E196" s="181" t="s">
        <v>2399</v>
      </c>
      <c r="F196" s="241" t="str">
        <f>VLOOKUP($A196,Questions!B$3:T$256,12,FALSE)</f>
        <v>Yes</v>
      </c>
      <c r="G196" s="248"/>
      <c r="H196" s="242">
        <f>VLOOKUP(A196,Questions!B$25:T$295,16,FALSE)</f>
        <v>25</v>
      </c>
      <c r="I196" s="246"/>
    </row>
    <row r="197" spans="1:9" ht="48" customHeight="1" x14ac:dyDescent="0.2">
      <c r="A197" s="69" t="str">
        <f>'HECVAT - Full | Vendor Response'!A193</f>
        <v>DRPL-11</v>
      </c>
      <c r="B197" s="69" t="str">
        <f>'HECVAT - Full | Vendor Response'!B193</f>
        <v>Are all components of the DRP reviewed at least annually and updated as needed to reflect change?</v>
      </c>
      <c r="C197" s="142" t="str">
        <f>'HECVAT - Full | Vendor Response'!C193</f>
        <v>Yes</v>
      </c>
      <c r="D197" s="168" t="str">
        <f>'HECVAT - Full | Vendor Response'!D193</f>
        <v>Instructure's DRP is reviewed in its entirety at least annually and updated to reflect any changes needed.</v>
      </c>
      <c r="E197" s="181" t="s">
        <v>2399</v>
      </c>
      <c r="F197" s="241" t="str">
        <f>VLOOKUP($A197,Questions!B$3:T$256,12,FALSE)</f>
        <v>Yes</v>
      </c>
      <c r="G197" s="248"/>
      <c r="H197" s="242">
        <f>VLOOKUP(A197,Questions!B$25:T$295,16,FALSE)</f>
        <v>25</v>
      </c>
      <c r="I197" s="246"/>
    </row>
    <row r="198" spans="1:9" ht="48" customHeight="1" x14ac:dyDescent="0.2">
      <c r="A198" s="166" t="str">
        <f>'HECVAT - Full | Vendor Response'!A194</f>
        <v>Firewalls, IDS, IPS, and Networking</v>
      </c>
      <c r="B198" s="166"/>
      <c r="C198" s="163" t="s">
        <v>1791</v>
      </c>
      <c r="D198" s="169" t="s">
        <v>14</v>
      </c>
      <c r="E198" s="172" t="s">
        <v>3107</v>
      </c>
      <c r="F198" s="173" t="s">
        <v>2560</v>
      </c>
      <c r="G198" s="163" t="s">
        <v>2561</v>
      </c>
      <c r="H198" s="163" t="s">
        <v>2379</v>
      </c>
      <c r="I198" s="174" t="s">
        <v>2562</v>
      </c>
    </row>
    <row r="199" spans="1:9" ht="48" customHeight="1" x14ac:dyDescent="0.2">
      <c r="A199" s="69" t="str">
        <f>'HECVAT - Full | Vendor Response'!A195</f>
        <v>FIDP-01</v>
      </c>
      <c r="B199" s="69" t="str">
        <f>'HECVAT - Full | Vendor Response'!B195</f>
        <v>Are you utilizing a stateful packet inspection (SPI) firewall?</v>
      </c>
      <c r="C199" s="142" t="str">
        <f>'HECVAT - Full | Vendor Response'!C195</f>
        <v>Yes</v>
      </c>
      <c r="D199" s="168" t="str">
        <f>'HECVAT - Full | Vendor Response'!D195</f>
        <v>Canvas utilizes AWS Security Groups which perform stateful packet inspection on all rules. The AWS SG firewall keeps track of the state of network connections (such as TCP streams, UDP communication) traveling across it.</v>
      </c>
      <c r="E199" s="181" t="s">
        <v>2399</v>
      </c>
      <c r="F199" s="241" t="str">
        <f>VLOOKUP($A199,Questions!B$3:T$256,12,FALSE)</f>
        <v>Yes</v>
      </c>
      <c r="G199" s="248"/>
      <c r="H199" s="242">
        <f>VLOOKUP(A199,Questions!B$25:T$295,16,FALSE)</f>
        <v>25</v>
      </c>
      <c r="I199" s="246"/>
    </row>
    <row r="200" spans="1:9" ht="48" customHeight="1" x14ac:dyDescent="0.2">
      <c r="A200" s="69" t="str">
        <f>'HECVAT - Full | Vendor Response'!A196</f>
        <v>FIDP-02</v>
      </c>
      <c r="B200" s="69" t="str">
        <f>'HECVAT - Full | Vendor Response'!B196</f>
        <v>Is authority for firewall change approval documented?  Please list approver names or titles in Additional Info</v>
      </c>
      <c r="C200" s="142" t="str">
        <f>'HECVAT - Full | Vendor Response'!C196</f>
        <v>Yes</v>
      </c>
      <c r="D200" s="168" t="str">
        <f>'HECVAT - Full | Vendor Response'!D196</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200" s="181" t="s">
        <v>2399</v>
      </c>
      <c r="F200" s="241" t="str">
        <f>VLOOKUP($A200,Questions!B$3:T$256,12,FALSE)</f>
        <v>Yes</v>
      </c>
      <c r="G200" s="248"/>
      <c r="H200" s="242">
        <f>VLOOKUP(A200,Questions!B$25:T$295,16,FALSE)</f>
        <v>20</v>
      </c>
      <c r="I200" s="246"/>
    </row>
    <row r="201" spans="1:9" ht="48" customHeight="1" x14ac:dyDescent="0.2">
      <c r="A201" s="69" t="str">
        <f>'HECVAT - Full | Vendor Response'!A197</f>
        <v>FIDP-03</v>
      </c>
      <c r="B201" s="69" t="str">
        <f>'HECVAT - Full | Vendor Response'!B197</f>
        <v>Do you have a documented policy for firewall change requests?</v>
      </c>
      <c r="C201" s="142" t="str">
        <f>'HECVAT - Full | Vendor Response'!C197</f>
        <v>Yes</v>
      </c>
      <c r="D201" s="168" t="str">
        <f>'HECVAT - Full | Vendor Response'!D197</f>
        <v>Instructure has an internal Network Security Policy document which provides requirements for any changes to the infrastructure.</v>
      </c>
      <c r="E201" s="181" t="s">
        <v>2399</v>
      </c>
      <c r="F201" s="241" t="str">
        <f>VLOOKUP($A201,Questions!B$3:T$256,12,FALSE)</f>
        <v>Yes</v>
      </c>
      <c r="G201" s="248"/>
      <c r="H201" s="242">
        <f>VLOOKUP(A201,Questions!B$25:T$295,16,FALSE)</f>
        <v>25</v>
      </c>
      <c r="I201" s="246"/>
    </row>
    <row r="202" spans="1:9" ht="48" customHeight="1" x14ac:dyDescent="0.2">
      <c r="A202" s="69" t="str">
        <f>'HECVAT - Full | Vendor Response'!A198</f>
        <v>FIDP-04</v>
      </c>
      <c r="B202" s="69" t="str">
        <f>'HECVAT - Full | Vendor Response'!B198</f>
        <v>Have you implemented an Intrusion Detection System (network-based)?</v>
      </c>
      <c r="C202" s="142" t="str">
        <f>'HECVAT - Full | Vendor Response'!C198</f>
        <v>Yes</v>
      </c>
      <c r="D202" s="168" t="str">
        <f>'HECVAT - Full | Vendor Response'!D198</f>
        <v>Instructure leverages Lacework all Instructure AWS accounts, forwarding alerts to the Instructure Security Team.</v>
      </c>
      <c r="E202" s="181" t="s">
        <v>2399</v>
      </c>
      <c r="F202" s="241" t="str">
        <f>VLOOKUP($A202,Questions!B$3:T$256,12,FALSE)</f>
        <v>Yes</v>
      </c>
      <c r="G202" s="248"/>
      <c r="H202" s="242">
        <f>VLOOKUP(A202,Questions!B$25:T$295,16,FALSE)</f>
        <v>25</v>
      </c>
      <c r="I202" s="246"/>
    </row>
    <row r="203" spans="1:9" ht="48" customHeight="1" x14ac:dyDescent="0.2">
      <c r="A203" s="69" t="str">
        <f>'HECVAT - Full | Vendor Response'!A199</f>
        <v>FIDP-05</v>
      </c>
      <c r="B203" s="69" t="str">
        <f>'HECVAT - Full | Vendor Response'!B199</f>
        <v>Have you implemented an Intrusion Prevention System (network-based)?</v>
      </c>
      <c r="C203" s="142" t="str">
        <f>'HECVAT - Full | Vendor Response'!C199</f>
        <v>Yes</v>
      </c>
      <c r="D203" s="168" t="str">
        <f>'HECVAT - Full | Vendor Response'!D199</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203" s="181" t="s">
        <v>2399</v>
      </c>
      <c r="F203" s="241" t="str">
        <f>VLOOKUP($A203,Questions!B$3:T$256,12,FALSE)</f>
        <v>Yes</v>
      </c>
      <c r="G203" s="248"/>
      <c r="H203" s="242">
        <f>VLOOKUP(A203,Questions!B$25:T$295,16,FALSE)</f>
        <v>20</v>
      </c>
      <c r="I203" s="246"/>
    </row>
    <row r="204" spans="1:9" ht="48" customHeight="1" x14ac:dyDescent="0.2">
      <c r="A204" s="69" t="str">
        <f>'HECVAT - Full | Vendor Response'!A200</f>
        <v>FIDP-06</v>
      </c>
      <c r="B204" s="69" t="str">
        <f>'HECVAT - Full | Vendor Response'!B200</f>
        <v>Do you employ host-based intrusion detection?</v>
      </c>
      <c r="C204" s="142" t="str">
        <f>'HECVAT - Full | Vendor Response'!C200</f>
        <v>No</v>
      </c>
      <c r="D204" s="168" t="str">
        <f>'HECVAT - Full | Vendor Response'!D200</f>
        <v>While traditional host-based IDS is not deployed on Instructure's systems, Instructure leverages Lacework IDS all AWS accounts, forwarding alerts to the Instructure Security Team.</v>
      </c>
      <c r="E204" s="181" t="s">
        <v>2399</v>
      </c>
      <c r="F204" s="241" t="str">
        <f>VLOOKUP($A204,Questions!B$3:T$256,12,FALSE)</f>
        <v>Yes</v>
      </c>
      <c r="G204" s="248"/>
      <c r="H204" s="242">
        <f>VLOOKUP(A204,Questions!B$25:T$295,16,FALSE)</f>
        <v>25</v>
      </c>
      <c r="I204" s="246"/>
    </row>
    <row r="205" spans="1:9" ht="48" customHeight="1" x14ac:dyDescent="0.2">
      <c r="A205" s="69" t="str">
        <f>'HECVAT - Full | Vendor Response'!A201</f>
        <v>FIDP-07</v>
      </c>
      <c r="B205" s="69" t="str">
        <f>'HECVAT - Full | Vendor Response'!B201</f>
        <v>Do you employ host-based intrusion prevention?</v>
      </c>
      <c r="C205" s="142" t="str">
        <f>'HECVAT - Full | Vendor Response'!C201</f>
        <v>No</v>
      </c>
      <c r="D205" s="168" t="str">
        <f>'HECVAT - Full | Vendor Response'!D201</f>
        <v>Currently, Instructure does not employ host-based intrusion prevention and relies on AWS GuardDuty and extensive host-based logging to gather data that would identify behavior of a compromised host.</v>
      </c>
      <c r="E205" s="181" t="s">
        <v>2399</v>
      </c>
      <c r="F205" s="241" t="str">
        <f>VLOOKUP($A205,Questions!B$3:T$256,12,FALSE)</f>
        <v>Yes</v>
      </c>
      <c r="G205" s="248"/>
      <c r="H205" s="242">
        <f>VLOOKUP(A205,Questions!B$25:T$295,16,FALSE)</f>
        <v>20</v>
      </c>
      <c r="I205" s="246"/>
    </row>
    <row r="206" spans="1:9" ht="48" customHeight="1" x14ac:dyDescent="0.2">
      <c r="A206" s="69" t="str">
        <f>'HECVAT - Full | Vendor Response'!A202</f>
        <v>FIDP-08</v>
      </c>
      <c r="B206" s="69" t="str">
        <f>'HECVAT - Full | Vendor Response'!B202</f>
        <v>Are you employing any next-generation persistent threat (NGPT) monitoring?</v>
      </c>
      <c r="C206" s="142" t="str">
        <f>'HECVAT - Full | Vendor Response'!C202</f>
        <v>Yes</v>
      </c>
      <c r="D206" s="168" t="str">
        <f>'HECVAT - Full | Vendor Response'!D202</f>
        <v>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206" s="181" t="s">
        <v>2399</v>
      </c>
      <c r="F206" s="241" t="str">
        <f>VLOOKUP($A206,Questions!B$3:T$256,12,FALSE)</f>
        <v>Yes</v>
      </c>
      <c r="G206" s="248"/>
      <c r="H206" s="242">
        <f>VLOOKUP(A206,Questions!B$25:T$295,16,FALSE)</f>
        <v>20</v>
      </c>
      <c r="I206" s="246"/>
    </row>
    <row r="207" spans="1:9" ht="48" customHeight="1" x14ac:dyDescent="0.2">
      <c r="A207" s="69" t="str">
        <f>'HECVAT - Full | Vendor Response'!A203</f>
        <v>FIDP-09</v>
      </c>
      <c r="B207" s="69" t="str">
        <f>'HECVAT - Full | Vendor Response'!B203</f>
        <v>Do you monitor for intrusions on a 24x7x365 basis?</v>
      </c>
      <c r="C207" s="142" t="str">
        <f>'HECVAT - Full | Vendor Response'!C203</f>
        <v>Yes</v>
      </c>
      <c r="D207" s="168" t="str">
        <f>'HECVAT - Full | Vendor Response'!D203</f>
        <v>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v>
      </c>
      <c r="E207" s="181" t="s">
        <v>2399</v>
      </c>
      <c r="F207" s="241" t="str">
        <f>VLOOKUP($A207,Questions!B$3:T$256,12,FALSE)</f>
        <v>Yes</v>
      </c>
      <c r="G207" s="248"/>
      <c r="H207" s="242">
        <f>VLOOKUP(A207,Questions!B$25:T$295,16,FALSE)</f>
        <v>15</v>
      </c>
      <c r="I207" s="246"/>
    </row>
    <row r="208" spans="1:9" ht="48" customHeight="1" x14ac:dyDescent="0.2">
      <c r="A208" s="69" t="str">
        <f>'HECVAT - Full | Vendor Response'!A204</f>
        <v>FIDP-10</v>
      </c>
      <c r="B208" s="69" t="str">
        <f>'HECVAT - Full | Vendor Response'!B204</f>
        <v>Is intrusion monitoring performed internally or by a third-party service?</v>
      </c>
      <c r="C208" s="142" t="str">
        <f>'HECVAT - Full | Vendor Response'!C204</f>
        <v>Yes</v>
      </c>
      <c r="D208" s="168" t="str">
        <f>'HECVAT - Full | Vendor Response'!D204</f>
        <v>Network layer monitoring is provided by Amazon Web Services (AWS). Software layer monitoring is provided internally, by Instructure.</v>
      </c>
      <c r="E208" s="181" t="s">
        <v>2399</v>
      </c>
      <c r="F208" s="241" t="str">
        <f>VLOOKUP($A208,Questions!B$3:T$256,12,FALSE)</f>
        <v>Yes</v>
      </c>
      <c r="G208" s="248"/>
      <c r="H208" s="242">
        <f>VLOOKUP(A208,Questions!B$25:T$295,16,FALSE)</f>
        <v>20</v>
      </c>
      <c r="I208" s="246"/>
    </row>
    <row r="209" spans="1:9" ht="48" customHeight="1" x14ac:dyDescent="0.2">
      <c r="A209" s="69" t="str">
        <f>'HECVAT - Full | Vendor Response'!A205</f>
        <v>FIDP-11</v>
      </c>
      <c r="B209" s="69" t="str">
        <f>'HECVAT - Full | Vendor Response'!B205</f>
        <v>Are audit logs available for all changes to the network, firewall, IDS, and IPS systems?</v>
      </c>
      <c r="C209" s="142" t="str">
        <f>'HECVAT - Full | Vendor Response'!C205</f>
        <v>Yes</v>
      </c>
      <c r="D209" s="168" t="str">
        <f>'HECVAT - Full | Vendor Response'!D205</f>
        <v>All output from these systems is sent to Instructure's centralized logging management system for further analysis and alert generation.</v>
      </c>
      <c r="E209" s="181" t="s">
        <v>2399</v>
      </c>
      <c r="F209" s="241" t="str">
        <f>VLOOKUP($A209,Questions!B$3:T$256,12,FALSE)</f>
        <v>Yes</v>
      </c>
      <c r="G209" s="248"/>
      <c r="H209" s="242">
        <f>VLOOKUP(A209,Questions!B$25:T$295,16,FALSE)</f>
        <v>25</v>
      </c>
      <c r="I209" s="246"/>
    </row>
    <row r="210" spans="1:9" ht="48" customHeight="1" x14ac:dyDescent="0.2">
      <c r="A210" s="349" t="str">
        <f>'HECVAT - Full | Vendor Response'!A206</f>
        <v>Policies, Procedures, and Processes</v>
      </c>
      <c r="B210" s="349"/>
      <c r="C210" s="163" t="s">
        <v>1791</v>
      </c>
      <c r="D210" s="169" t="s">
        <v>14</v>
      </c>
      <c r="E210" s="172" t="s">
        <v>3107</v>
      </c>
      <c r="F210" s="173" t="s">
        <v>2560</v>
      </c>
      <c r="G210" s="163" t="s">
        <v>2561</v>
      </c>
      <c r="H210" s="163" t="s">
        <v>2379</v>
      </c>
      <c r="I210" s="174" t="s">
        <v>2562</v>
      </c>
    </row>
    <row r="211" spans="1:9" ht="48" customHeight="1" x14ac:dyDescent="0.2">
      <c r="A211" s="69" t="str">
        <f>'HECVAT - Full | Vendor Response'!A207</f>
        <v>PPPR-01</v>
      </c>
      <c r="B211" s="69" t="str">
        <f>'HECVAT - Full | Vendor Response'!B207</f>
        <v>Can you share the organization chart, mission statement, and policies for your information security unit?</v>
      </c>
      <c r="C211" s="142" t="str">
        <f>'HECVAT - Full | Vendor Response'!C207</f>
        <v>Yes</v>
      </c>
      <c r="D211" s="168" t="str">
        <f>'HECVAT - Full | Vendor Response'!D207</f>
        <v>Instructure's security program is overseen by our CISO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211" s="181" t="s">
        <v>2399</v>
      </c>
      <c r="F211" s="241" t="str">
        <f>VLOOKUP($A211,Questions!B$3:T$256,12,FALSE)</f>
        <v>Yes</v>
      </c>
      <c r="G211" s="248"/>
      <c r="H211" s="242">
        <f>VLOOKUP(A211,Questions!B$25:T$295,16,FALSE)</f>
        <v>20</v>
      </c>
      <c r="I211" s="246"/>
    </row>
    <row r="212" spans="1:9" ht="48" customHeight="1" x14ac:dyDescent="0.2">
      <c r="A212" s="69" t="str">
        <f>'HECVAT - Full | Vendor Response'!A208</f>
        <v>PPPR-02</v>
      </c>
      <c r="B212" s="69" t="str">
        <f>'HECVAT - Full | Vendor Response'!B208</f>
        <v>Do you have a documented patch management process?</v>
      </c>
      <c r="C212" s="142" t="str">
        <f>'HECVAT - Full | Vendor Response'!C208</f>
        <v>Yes</v>
      </c>
      <c r="D212" s="168" t="str">
        <f>'HECVAT - Full | Vendor Response'!D208</f>
        <v>Regular vulnerability scans of the Canvas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Note, for any security vulnerabilities deemed Low in priority (e.g. not presenting an immediate and present security risk,) these are placed in our backlog for deployment.</v>
      </c>
      <c r="E212" s="181" t="s">
        <v>2399</v>
      </c>
      <c r="F212" s="241" t="str">
        <f>VLOOKUP($A212,Questions!B$3:T$256,12,FALSE)</f>
        <v>Yes</v>
      </c>
      <c r="G212" s="248"/>
      <c r="H212" s="242">
        <f>VLOOKUP(A212,Questions!B$25:T$295,16,FALSE)</f>
        <v>25</v>
      </c>
      <c r="I212" s="246"/>
    </row>
    <row r="213" spans="1:9" ht="48" customHeight="1" x14ac:dyDescent="0.2">
      <c r="A213" s="69" t="str">
        <f>'HECVAT - Full | Vendor Response'!A209</f>
        <v>PPPR-03</v>
      </c>
      <c r="B213" s="69" t="str">
        <f>'HECVAT - Full | Vendor Response'!B209</f>
        <v>Can you accommodate encryption requirements using open standards?</v>
      </c>
      <c r="C213" s="142" t="str">
        <f>'HECVAT - Full | Vendor Response'!C209</f>
        <v>Yes</v>
      </c>
      <c r="D213" s="168" t="str">
        <f>'HECVAT - Full | Vendor Response'!D209</f>
        <v>Canvas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213" s="181" t="s">
        <v>2399</v>
      </c>
      <c r="F213" s="241" t="str">
        <f>VLOOKUP($A213,Questions!B$3:T$256,12,FALSE)</f>
        <v>Yes</v>
      </c>
      <c r="G213" s="248"/>
      <c r="H213" s="242">
        <f>VLOOKUP(A213,Questions!B$25:T$295,16,FALSE)</f>
        <v>20</v>
      </c>
      <c r="I213" s="246"/>
    </row>
    <row r="214" spans="1:9" ht="48" customHeight="1" x14ac:dyDescent="0.2">
      <c r="A214" s="69" t="str">
        <f>'HECVAT - Full | Vendor Response'!A210</f>
        <v>PPPR-04</v>
      </c>
      <c r="B214" s="69" t="str">
        <f>'HECVAT - Full | Vendor Response'!B210</f>
        <v>Are information security principles designed into the product lifecycle?</v>
      </c>
      <c r="C214" s="142" t="str">
        <f>'HECVAT - Full | Vendor Response'!C210</f>
        <v>Yes</v>
      </c>
      <c r="D214" s="168" t="str">
        <f>'HECVAT - Full | Vendor Response'!D210</f>
        <v>Information security principles are designed into the product lifecycle and are based on the Open Web Application Security Project (OWASP) secure coding practices, security auditing, code review documents, and other community sources on best security practices.</v>
      </c>
      <c r="E214" s="181" t="s">
        <v>2399</v>
      </c>
      <c r="F214" s="241" t="str">
        <f>VLOOKUP($A214,Questions!B$3:T$256,12,FALSE)</f>
        <v>Yes</v>
      </c>
      <c r="G214" s="248"/>
      <c r="H214" s="242">
        <f>VLOOKUP(A214,Questions!B$25:T$295,16,FALSE)</f>
        <v>15</v>
      </c>
      <c r="I214" s="246"/>
    </row>
    <row r="215" spans="1:9" ht="48" customHeight="1" x14ac:dyDescent="0.2">
      <c r="A215" s="69" t="str">
        <f>'HECVAT - Full | Vendor Response'!A211</f>
        <v>PPPR-05</v>
      </c>
      <c r="B215" s="69" t="str">
        <f>'HECVAT - Full | Vendor Response'!B211</f>
        <v>Do you have a documented systems development life cycle (SDLC)?</v>
      </c>
      <c r="C215" s="142" t="str">
        <f>'HECVAT - Full | Vendor Response'!C211</f>
        <v>Yes</v>
      </c>
      <c r="D215" s="168" t="str">
        <f>'HECVAT - Full | Vendor Response'!D211</f>
        <v>Instructure has a documented systems development life cycle (SDLC), based on the Agile methodology, which incorporates industry best-practices and results in twice-monthly production releases.</v>
      </c>
      <c r="E215" s="181" t="s">
        <v>2399</v>
      </c>
      <c r="F215" s="241" t="str">
        <f>VLOOKUP($A215,Questions!B$3:T$256,12,FALSE)</f>
        <v>Yes</v>
      </c>
      <c r="G215" s="248"/>
      <c r="H215" s="242">
        <f>VLOOKUP(A215,Questions!B$25:T$295,16,FALSE)</f>
        <v>20</v>
      </c>
      <c r="I215" s="246"/>
    </row>
    <row r="216" spans="1:9" ht="48" customHeight="1" x14ac:dyDescent="0.2">
      <c r="A216" s="69" t="str">
        <f>'HECVAT - Full | Vendor Response'!A212</f>
        <v>PPPR-06</v>
      </c>
      <c r="B216" s="69" t="str">
        <f>'HECVAT - Full | Vendor Response'!B212</f>
        <v>Will you comply with applicable breach notification laws?</v>
      </c>
      <c r="C216" s="142" t="str">
        <f>'HECVAT - Full | Vendor Response'!C212</f>
        <v>Yes</v>
      </c>
      <c r="D216" s="168" t="str">
        <f>'HECVAT - Full | Vendor Response'!D212</f>
        <v>Instructure will comply with all applicable breach notification laws and response times. Instructure has not experienced a breach to date.</v>
      </c>
      <c r="E216" s="181" t="s">
        <v>2399</v>
      </c>
      <c r="F216" s="241" t="str">
        <f>VLOOKUP($A216,Questions!B$3:T$256,12,FALSE)</f>
        <v>Yes</v>
      </c>
      <c r="G216" s="248"/>
      <c r="H216" s="242">
        <f>VLOOKUP(A216,Questions!B$25:T$295,16,FALSE)</f>
        <v>15</v>
      </c>
      <c r="I216" s="246"/>
    </row>
    <row r="217" spans="1:9" ht="48" customHeight="1" x14ac:dyDescent="0.2">
      <c r="A217" s="69" t="str">
        <f>'HECVAT - Full | Vendor Response'!A213</f>
        <v>PPPR-07</v>
      </c>
      <c r="B217" s="69" t="str">
        <f>'HECVAT - Full | Vendor Response'!B213</f>
        <v>Will you comply with the Institution's IT policies with regards to user privacy and data protection?</v>
      </c>
      <c r="C217" s="142" t="str">
        <f>'HECVAT - Full | Vendor Response'!C213</f>
        <v>Yes</v>
      </c>
      <c r="D217" s="168" t="str">
        <f>'HECVAT - Full | Vendor Response'!D213</f>
        <v>Instructure abides by all applicable laws and regulations in the regions and countries it operates. Additionally, Canvas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217" s="181" t="s">
        <v>2399</v>
      </c>
      <c r="F217" s="241" t="str">
        <f>VLOOKUP($A217,Questions!B$3:T$256,12,FALSE)</f>
        <v>Yes</v>
      </c>
      <c r="G217" s="248"/>
      <c r="H217" s="242">
        <f>VLOOKUP(A217,Questions!B$25:T$295,16,FALSE)</f>
        <v>25</v>
      </c>
      <c r="I217" s="246"/>
    </row>
    <row r="218" spans="1:9" ht="48" customHeight="1" x14ac:dyDescent="0.2">
      <c r="A218" s="69" t="str">
        <f>'HECVAT - Full | Vendor Response'!A214</f>
        <v>PPPR-08</v>
      </c>
      <c r="B218" s="69" t="str">
        <f>'HECVAT - Full | Vendor Response'!B214</f>
        <v>Is your company subject to Institution's geographic region's laws and regulations?</v>
      </c>
      <c r="C218" s="142" t="str">
        <f>'HECVAT - Full | Vendor Response'!C214</f>
        <v>Yes</v>
      </c>
      <c r="D218" s="168">
        <f>'HECVAT - Full | Vendor Response'!D214</f>
        <v>0</v>
      </c>
      <c r="E218" s="181" t="s">
        <v>2399</v>
      </c>
      <c r="F218" s="241" t="str">
        <f>VLOOKUP($A218,Questions!B$3:T$256,12,FALSE)</f>
        <v>Yes</v>
      </c>
      <c r="G218" s="248"/>
      <c r="H218" s="242">
        <f>VLOOKUP(A218,Questions!B$25:T$295,16,FALSE)</f>
        <v>25</v>
      </c>
      <c r="I218" s="246"/>
    </row>
    <row r="219" spans="1:9" ht="48" customHeight="1" x14ac:dyDescent="0.2">
      <c r="A219" s="69" t="str">
        <f>'HECVAT - Full | Vendor Response'!A215</f>
        <v>PPPR-09</v>
      </c>
      <c r="B219" s="69" t="str">
        <f>'HECVAT - Full | Vendor Response'!B215</f>
        <v>Do you perform background screenings or multi-state background checks on all employees prior to their first day of work?</v>
      </c>
      <c r="C219" s="142" t="str">
        <f>'HECVAT - Full | Vendor Response'!C215</f>
        <v>Yes</v>
      </c>
      <c r="D219" s="168" t="str">
        <f>'HECVAT - Full | Vendor Response'!D215</f>
        <v>Instructure performs criminal background checks on all employees and contractors during the hiring process, and employment is contingent based on the results of the background check. Additional credit background checks are performed on key financial employees.</v>
      </c>
      <c r="E219" s="181" t="s">
        <v>2399</v>
      </c>
      <c r="F219" s="241" t="str">
        <f>VLOOKUP($A219,Questions!B$3:T$256,12,FALSE)</f>
        <v>Yes</v>
      </c>
      <c r="G219" s="248"/>
      <c r="H219" s="242">
        <f>VLOOKUP(A219,Questions!B$25:T$295,16,FALSE)</f>
        <v>20</v>
      </c>
      <c r="I219" s="246"/>
    </row>
    <row r="220" spans="1:9" ht="48" customHeight="1" x14ac:dyDescent="0.2">
      <c r="A220" s="69" t="str">
        <f>'HECVAT - Full | Vendor Response'!A216</f>
        <v>PPPR-10</v>
      </c>
      <c r="B220" s="69" t="str">
        <f>'HECVAT - Full | Vendor Response'!B216</f>
        <v>Do you require new employees to fill out agreements and review policies?</v>
      </c>
      <c r="C220" s="142" t="str">
        <f>'HECVAT - Full | Vendor Response'!C216</f>
        <v>Yes</v>
      </c>
      <c r="D220" s="168" t="str">
        <f>'HECVAT - Full | Vendor Response'!D216</f>
        <v>All our employees sign contracts that include clauses on confidentiality of information. Additionally, all on-boarded Instructure employees are required to read, understand, and sign FERPA and COPPA compliance forms.</v>
      </c>
      <c r="E220" s="181" t="s">
        <v>2399</v>
      </c>
      <c r="F220" s="241" t="str">
        <f>VLOOKUP($A220,Questions!B$3:T$256,12,FALSE)</f>
        <v>Yes</v>
      </c>
      <c r="G220" s="248"/>
      <c r="H220" s="242">
        <f>VLOOKUP(A220,Questions!B$25:T$295,16,FALSE)</f>
        <v>20</v>
      </c>
      <c r="I220" s="246"/>
    </row>
    <row r="221" spans="1:9" ht="48" customHeight="1" x14ac:dyDescent="0.2">
      <c r="A221" s="69" t="str">
        <f>'HECVAT - Full | Vendor Response'!A217</f>
        <v>PPPR-11</v>
      </c>
      <c r="B221" s="69" t="str">
        <f>'HECVAT - Full | Vendor Response'!B217</f>
        <v>Do you have a documented information security policy?</v>
      </c>
      <c r="C221" s="142" t="str">
        <f>'HECVAT - Full | Vendor Response'!C217</f>
        <v>Yes</v>
      </c>
      <c r="D221" s="168" t="str">
        <f>'HECVAT - Full | Vendor Response'!D217</f>
        <v>All our employees sign contracts that include clauses on confidentiality of information. Additionally, all on-boarded Instructure employees are required to read, understand, and sign FERPA and COPPA compliance forms.</v>
      </c>
      <c r="E221" s="181" t="s">
        <v>2399</v>
      </c>
      <c r="F221" s="241" t="str">
        <f>VLOOKUP($A221,Questions!B$3:T$256,12,FALSE)</f>
        <v>Yes</v>
      </c>
      <c r="G221" s="248"/>
      <c r="H221" s="242">
        <f>VLOOKUP(A221,Questions!B$25:T$295,16,FALSE)</f>
        <v>20</v>
      </c>
      <c r="I221" s="246"/>
    </row>
    <row r="222" spans="1:9" ht="48" customHeight="1" x14ac:dyDescent="0.2">
      <c r="A222" s="69" t="str">
        <f>'HECVAT - Full | Vendor Response'!A218</f>
        <v>PPPR-12</v>
      </c>
      <c r="B222" s="69" t="str">
        <f>'HECVAT - Full | Vendor Response'!B218</f>
        <v>Do you have an information security awareness program?</v>
      </c>
      <c r="C222" s="142" t="str">
        <f>'HECVAT - Full | Vendor Response'!C218</f>
        <v>Yes</v>
      </c>
      <c r="D222" s="168" t="str">
        <f>'HECVAT - Full | Vendor Response'!D218</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SOC 2 Type II certified.</v>
      </c>
      <c r="E222" s="181" t="s">
        <v>2399</v>
      </c>
      <c r="F222" s="241" t="str">
        <f>VLOOKUP($A222,Questions!B$3:T$256,12,FALSE)</f>
        <v>Yes</v>
      </c>
      <c r="G222" s="248"/>
      <c r="H222" s="242">
        <f>VLOOKUP(A222,Questions!B$25:T$295,16,FALSE)</f>
        <v>15</v>
      </c>
      <c r="I222" s="246"/>
    </row>
    <row r="223" spans="1:9" ht="48" customHeight="1" x14ac:dyDescent="0.2">
      <c r="A223" s="69" t="str">
        <f>'HECVAT - Full | Vendor Response'!A219</f>
        <v>PPPR-13</v>
      </c>
      <c r="B223" s="69" t="str">
        <f>'HECVAT - Full | Vendor Response'!B219</f>
        <v>Is security awareness training mandatory for all employees?</v>
      </c>
      <c r="C223" s="142" t="str">
        <f>'HECVAT - Full | Vendor Response'!C219</f>
        <v>Yes</v>
      </c>
      <c r="D223" s="168" t="str">
        <f>'HECVAT - Full | Vendor Response'!D219</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223" s="181" t="s">
        <v>2399</v>
      </c>
      <c r="F223" s="241" t="str">
        <f>VLOOKUP($A223,Questions!B$3:T$256,12,FALSE)</f>
        <v>Yes</v>
      </c>
      <c r="G223" s="248"/>
      <c r="H223" s="242">
        <f>VLOOKUP(A223,Questions!B$25:T$295,16,FALSE)</f>
        <v>15</v>
      </c>
      <c r="I223" s="246"/>
    </row>
    <row r="224" spans="1:9" ht="48" customHeight="1" x14ac:dyDescent="0.2">
      <c r="A224" s="69" t="str">
        <f>'HECVAT - Full | Vendor Response'!A220</f>
        <v>PPPR-14</v>
      </c>
      <c r="B224" s="69" t="str">
        <f>'HECVAT - Full | Vendor Response'!B220</f>
        <v>Do you have process and procedure(s) documented, and currently followed, that require a review and update of the access-list(s) for privileged accounts?</v>
      </c>
      <c r="C224" s="142" t="str">
        <f>'HECVAT - Full | Vendor Response'!C220</f>
        <v>Yes</v>
      </c>
      <c r="D224" s="168" t="str">
        <f>'HECVAT - Full | Vendor Response'!D220</f>
        <v>Instructure maintains an access policy for the provisioning of all user accounts. This policy is reviewed annually. User account access is reviewed quarterly. The policy is based on the principle of least privilege, meaning we only grant users access confined to their authorised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224" s="181" t="s">
        <v>2399</v>
      </c>
      <c r="F224" s="241" t="str">
        <f>VLOOKUP($A224,Questions!B$3:T$256,12,FALSE)</f>
        <v>Yes</v>
      </c>
      <c r="G224" s="248"/>
      <c r="H224" s="242">
        <f>VLOOKUP(A224,Questions!B$25:T$295,16,FALSE)</f>
        <v>15</v>
      </c>
      <c r="I224" s="246"/>
    </row>
    <row r="225" spans="1:9" ht="48" customHeight="1" x14ac:dyDescent="0.2">
      <c r="A225" s="69" t="str">
        <f>'HECVAT - Full | Vendor Response'!A221</f>
        <v>PPPR-15</v>
      </c>
      <c r="B225" s="69" t="str">
        <f>'HECVAT - Full | Vendor Response'!B221</f>
        <v>Do you have documented, and currently implemented, internal audit processes and procedures?</v>
      </c>
      <c r="C225" s="142" t="str">
        <f>'HECVAT - Full | Vendor Response'!C221</f>
        <v>Yes</v>
      </c>
      <c r="D225" s="168" t="str">
        <f>'HECVAT - Full | Vendor Response'!D221</f>
        <v>Instructure's security team conducts monthly vulnerability audit scans of the production environment and completes an annual assessment of key security controls. The security team conducts thorough, comprehensive, prescriptive, internal security audits. In these audits, the security team:
• Scans the application externally, using both off-the-shelf and custom internally-built tools.
• Documents potential vulnerabilities, recommends fixes, and implements the most advantageous fix. The fixes are then retested, by both the original discoverer(s) and other, new-to-the-problem team members.
• Pushes fixes made in external libraries to the upstream development activities to be immediately applied and included in official packages instead of waiting for the next scheduled release.</v>
      </c>
      <c r="E225" s="181" t="s">
        <v>2399</v>
      </c>
      <c r="F225" s="241" t="str">
        <f>VLOOKUP($A225,Questions!B$3:T$256,12,FALSE)</f>
        <v>Yes</v>
      </c>
      <c r="G225" s="248"/>
      <c r="H225" s="242">
        <f>VLOOKUP(A225,Questions!B$25:T$295,16,FALSE)</f>
        <v>15</v>
      </c>
      <c r="I225" s="246"/>
    </row>
    <row r="226" spans="1:9" ht="48" customHeight="1" x14ac:dyDescent="0.2">
      <c r="A226" s="69" t="str">
        <f>'HECVAT - Full | Vendor Response'!A222</f>
        <v>PPPR-16</v>
      </c>
      <c r="B226" s="69" t="str">
        <f>'HECVAT - Full | Vendor Response'!B222</f>
        <v>Does your organization have physical security controls and policies in place?</v>
      </c>
      <c r="C226" s="142" t="str">
        <f>'HECVAT - Full | Vendor Response'!C222</f>
        <v>Yes</v>
      </c>
      <c r="D226" s="168" t="str">
        <f>'HECVAT - Full | Vendor Response'!D222</f>
        <v>At Instructure offices, where no client data is stored, electronic surveillance, physical authentication mechanisms, and reception desks are implemented. AWS physical security controls include but are not limited to perimeter controls such as fencing, walls, security staff, video surveillance, intrusion detection systems and other electronic means. Refer to ISO 27001 standards; Annex A, domain 11 for further information. AWS has been validated and certified by an independent auditor to confirm alignment with ISO 27001 certification standard.</v>
      </c>
      <c r="E226" s="181" t="s">
        <v>2399</v>
      </c>
      <c r="F226" s="241" t="str">
        <f>VLOOKUP($A226,Questions!B$3:T$256,12,FALSE)</f>
        <v>Yes</v>
      </c>
      <c r="G226" s="248"/>
      <c r="H226" s="242">
        <f>VLOOKUP(A226,Questions!B$25:T$295,16,FALSE)</f>
        <v>15</v>
      </c>
      <c r="I226" s="246"/>
    </row>
    <row r="227" spans="1:9" ht="48" customHeight="1" x14ac:dyDescent="0.2">
      <c r="A227" s="166" t="str">
        <f>'HECVAT - Full | Vendor Response'!A223</f>
        <v>Incident Handling</v>
      </c>
      <c r="B227" s="166"/>
      <c r="C227" s="163" t="s">
        <v>1791</v>
      </c>
      <c r="D227" s="169" t="s">
        <v>14</v>
      </c>
      <c r="E227" s="172" t="s">
        <v>3107</v>
      </c>
      <c r="F227" s="173" t="s">
        <v>2560</v>
      </c>
      <c r="G227" s="163" t="s">
        <v>2561</v>
      </c>
      <c r="H227" s="163" t="s">
        <v>2379</v>
      </c>
      <c r="I227" s="174" t="s">
        <v>2562</v>
      </c>
    </row>
    <row r="228" spans="1:9" ht="48" customHeight="1" x14ac:dyDescent="0.2">
      <c r="A228" s="69" t="str">
        <f>'HECVAT - Full | Vendor Response'!A224</f>
        <v>HFIH-01</v>
      </c>
      <c r="B228" s="69" t="str">
        <f>'HECVAT - Full | Vendor Response'!B224</f>
        <v>Do you have a formal incident response plan?</v>
      </c>
      <c r="C228" s="142" t="str">
        <f>'HECVAT - Full | Vendor Response'!C224</f>
        <v>Yes</v>
      </c>
      <c r="D228" s="168" t="str">
        <f>'HECVAT - Full | Vendor Response'!D224</f>
        <v>Instructure maintains a formal Incident Response Policy and Plan which is reviewed at least annually.</v>
      </c>
      <c r="E228" s="181" t="s">
        <v>2399</v>
      </c>
      <c r="F228" s="241" t="str">
        <f>VLOOKUP($A228,Questions!B$3:T$256,12,FALSE)</f>
        <v>Yes</v>
      </c>
      <c r="G228" s="248"/>
      <c r="H228" s="242">
        <f>VLOOKUP(A228,Questions!B$25:T$295,16,FALSE)</f>
        <v>15</v>
      </c>
      <c r="I228" s="246"/>
    </row>
    <row r="229" spans="1:9" ht="48" customHeight="1" x14ac:dyDescent="0.2">
      <c r="A229" s="69" t="str">
        <f>'HECVAT - Full | Vendor Response'!A225</f>
        <v>HFIH-02</v>
      </c>
      <c r="B229" s="69" t="str">
        <f>'HECVAT - Full | Vendor Response'!B225</f>
        <v>Do you have either an internal incident response team or retain an external team?</v>
      </c>
      <c r="C229" s="142" t="str">
        <f>'HECVAT - Full | Vendor Response'!C225</f>
        <v>Yes</v>
      </c>
      <c r="D229" s="168" t="str">
        <f>'HECVAT - Full | Vendor Response'!D225</f>
        <v>At the first sign of an incident, Instructure’s Chief Information Security Officer will assemble an internal incident response team. The composition and charge of the team will depend upon the type of breach and resulting data exposure. The team conducts a preliminary assessment to help develop a tailored response. Once the incident is contained, this team will also evaluate changes in processes, systems and/or policies to prevent a repeat event.</v>
      </c>
      <c r="E229" s="181" t="s">
        <v>2399</v>
      </c>
      <c r="F229" s="241" t="str">
        <f>VLOOKUP($A229,Questions!B$3:T$256,12,FALSE)</f>
        <v>Yes</v>
      </c>
      <c r="G229" s="248"/>
      <c r="H229" s="242">
        <f>VLOOKUP(A229,Questions!B$25:T$295,16,FALSE)</f>
        <v>15</v>
      </c>
      <c r="I229" s="246"/>
    </row>
    <row r="230" spans="1:9" ht="48" customHeight="1" x14ac:dyDescent="0.2">
      <c r="A230" s="69" t="str">
        <f>'HECVAT - Full | Vendor Response'!A226</f>
        <v>HFIH-03</v>
      </c>
      <c r="B230" s="69" t="str">
        <f>'HECVAT - Full | Vendor Response'!B226</f>
        <v>Do you have the capability to respond to incidents on a 24x7x365 basis?</v>
      </c>
      <c r="C230" s="142" t="str">
        <f>'HECVAT - Full | Vendor Response'!C226</f>
        <v>Yes</v>
      </c>
      <c r="D230" s="168" t="str">
        <f>'HECVAT - Full | Vendor Response'!D226</f>
        <v>PagerDuty sends alerts 24x7x365 for investigation and response around the clock.</v>
      </c>
      <c r="E230" s="181" t="s">
        <v>2399</v>
      </c>
      <c r="F230" s="241" t="str">
        <f>VLOOKUP($A230,Questions!B$3:T$256,12,FALSE)</f>
        <v>Yes</v>
      </c>
      <c r="G230" s="248"/>
      <c r="H230" s="242">
        <f>VLOOKUP(A230,Questions!B$25:T$295,16,FALSE)</f>
        <v>15</v>
      </c>
      <c r="I230" s="246"/>
    </row>
    <row r="231" spans="1:9" ht="48" customHeight="1" x14ac:dyDescent="0.2">
      <c r="A231" s="69" t="str">
        <f>'HECVAT - Full | Vendor Response'!A227</f>
        <v>HFIH-04</v>
      </c>
      <c r="B231" s="69" t="str">
        <f>'HECVAT - Full | Vendor Response'!B227</f>
        <v>Do you carry cyber-risk insurance to protect against unforeseen service outages, data that is lost or stolen, and security incidents?</v>
      </c>
      <c r="C231" s="142" t="str">
        <f>'HECVAT - Full | Vendor Response'!C227</f>
        <v>Yes</v>
      </c>
      <c r="D231" s="168" t="str">
        <f>'HECVAT - Full | Vendor Response'!D227</f>
        <v>Instructure’s general liability insurance includes Cyber Errors &amp; Omissions coverage (referred to as "Professional Errors &amp; Omission"). Instructure’s certificate of liability insurance is provided with the Canvas Security Package.</v>
      </c>
      <c r="E231" s="181" t="s">
        <v>2399</v>
      </c>
      <c r="F231" s="241" t="str">
        <f>VLOOKUP($A231,Questions!B$3:T$256,12,FALSE)</f>
        <v>Yes</v>
      </c>
      <c r="G231" s="248"/>
      <c r="H231" s="242">
        <f>VLOOKUP(A231,Questions!B$25:T$295,16,FALSE)</f>
        <v>15</v>
      </c>
      <c r="I231" s="246"/>
    </row>
    <row r="232" spans="1:9" ht="48" customHeight="1" x14ac:dyDescent="0.2">
      <c r="A232" s="166" t="str">
        <f>'HECVAT - Full | Vendor Response'!A228</f>
        <v>Quality Assurance</v>
      </c>
      <c r="B232" s="166"/>
      <c r="C232" s="163" t="s">
        <v>1791</v>
      </c>
      <c r="D232" s="169" t="s">
        <v>14</v>
      </c>
      <c r="E232" s="172" t="s">
        <v>3107</v>
      </c>
      <c r="F232" s="173" t="s">
        <v>2560</v>
      </c>
      <c r="G232" s="163" t="s">
        <v>2561</v>
      </c>
      <c r="H232" s="163" t="s">
        <v>2379</v>
      </c>
      <c r="I232" s="174" t="s">
        <v>2562</v>
      </c>
    </row>
    <row r="233" spans="1:9" ht="48" customHeight="1" x14ac:dyDescent="0.2">
      <c r="A233" s="69" t="str">
        <f>'HECVAT - Full | Vendor Response'!A229</f>
        <v>QLAS-01</v>
      </c>
      <c r="B233" s="69" t="str">
        <f>'HECVAT - Full | Vendor Response'!B229</f>
        <v>Do you have a documented and currently implemented Quality Assurance program?</v>
      </c>
      <c r="C233" s="142" t="str">
        <f>'HECVAT - Full | Vendor Response'!C229</f>
        <v>Yes</v>
      </c>
      <c r="D233" s="168" t="str">
        <f>'HECVAT - Full | Vendor Response'!D229</f>
        <v>Instructure applies an Agile methodology with an integrated Quality Assurance (QA) program to the design, development, and maintenance of Canvas. Instructure's Quality Assurance Program is documented and implemented, with a review conducted at least annually. Engineers write automated unit and integration tests to cover all new code that is written. In addition, all code changes are run through our full QA test suite before they can be accepted into the product. Code changes are closely reviewed and must be peer-approved by other engineering team members before inclusion in the upgrade/update package.</v>
      </c>
      <c r="E233" s="181" t="s">
        <v>2399</v>
      </c>
      <c r="F233" s="241" t="str">
        <f>VLOOKUP($A233,Questions!B$3:T$256,12,FALSE)</f>
        <v>Yes</v>
      </c>
      <c r="G233" s="248"/>
      <c r="H233" s="242">
        <f>VLOOKUP(A233,Questions!B$25:T$295,16,FALSE)</f>
        <v>10</v>
      </c>
      <c r="I233" s="246"/>
    </row>
    <row r="234" spans="1:9" ht="48" customHeight="1" x14ac:dyDescent="0.2">
      <c r="A234" s="69" t="str">
        <f>'HECVAT - Full | Vendor Response'!A230</f>
        <v>QLAS-02</v>
      </c>
      <c r="B234" s="69" t="str">
        <f>'HECVAT - Full | Vendor Response'!B230</f>
        <v>Do you comply with ISO 9001?</v>
      </c>
      <c r="C234" s="142" t="str">
        <f>'HECVAT - Full | Vendor Response'!C230</f>
        <v>No</v>
      </c>
      <c r="D234" s="168" t="str">
        <f>'HECVAT - Full | Vendor Response'!D230</f>
        <v>Canvas is a SaaS application that is hosted by AWS, which is certified in ISO 9001.</v>
      </c>
      <c r="E234" s="181" t="s">
        <v>2399</v>
      </c>
      <c r="F234" s="241" t="str">
        <f>VLOOKUP($A234,Questions!B$3:T$256,12,FALSE)</f>
        <v>Yes</v>
      </c>
      <c r="G234" s="248"/>
      <c r="H234" s="242">
        <f>VLOOKUP(A234,Questions!B$25:T$295,16,FALSE)</f>
        <v>15</v>
      </c>
      <c r="I234" s="246"/>
    </row>
    <row r="235" spans="1:9" ht="48" customHeight="1" x14ac:dyDescent="0.2">
      <c r="A235" s="69" t="str">
        <f>'HECVAT - Full | Vendor Response'!A231</f>
        <v>QLAS-03</v>
      </c>
      <c r="B235" s="69" t="str">
        <f>'HECVAT - Full | Vendor Response'!B231</f>
        <v>Will your company provide quality and performance metrics in relation to the scope of services and performance expectations for the services you are offering?</v>
      </c>
      <c r="C235" s="142" t="str">
        <f>'HECVAT - Full | Vendor Response'!C231</f>
        <v>Yes</v>
      </c>
      <c r="D235" s="168" t="str">
        <f>'HECVAT - Full | Vendor Response'!D231</f>
        <v>Our figures for uptime, performance, and overall availability are completely transparent, which means that all users can track our performance at https://status.instructure.com/ on demand. Instructure guarantees a 99.9% uptime.</v>
      </c>
      <c r="E235" s="181" t="s">
        <v>2399</v>
      </c>
      <c r="F235" s="241" t="str">
        <f>VLOOKUP($A235,Questions!B$3:T$256,12,FALSE)</f>
        <v>Yes</v>
      </c>
      <c r="G235" s="248"/>
      <c r="H235" s="242">
        <f>VLOOKUP(A235,Questions!B$25:T$295,16,FALSE)</f>
        <v>20</v>
      </c>
      <c r="I235" s="246"/>
    </row>
    <row r="236" spans="1:9" ht="48" customHeight="1" x14ac:dyDescent="0.2">
      <c r="A236" s="69" t="str">
        <f>'HECVAT - Full | Vendor Response'!A232</f>
        <v>QLAS-04</v>
      </c>
      <c r="B236" s="69" t="str">
        <f>'HECVAT - Full | Vendor Response'!B232</f>
        <v>Do you incorporate customer feedback into security feature requests?</v>
      </c>
      <c r="C236" s="142" t="str">
        <f>'HECVAT - Full | Vendor Response'!C232</f>
        <v>Yes</v>
      </c>
      <c r="D236" s="168" t="str">
        <f>'HECVAT - Full | Vendor Response'!D232</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36" s="181" t="s">
        <v>2399</v>
      </c>
      <c r="F236" s="241" t="str">
        <f>VLOOKUP($A236,Questions!B$3:T$256,12,FALSE)</f>
        <v>Yes</v>
      </c>
      <c r="G236" s="248"/>
      <c r="H236" s="242">
        <f>VLOOKUP(A236,Questions!B$25:T$295,16,FALSE)</f>
        <v>25</v>
      </c>
      <c r="I236" s="246"/>
    </row>
    <row r="237" spans="1:9" ht="48" customHeight="1" x14ac:dyDescent="0.2">
      <c r="A237" s="69" t="str">
        <f>'HECVAT - Full | Vendor Response'!A233</f>
        <v>QLAS-05</v>
      </c>
      <c r="B237" s="69" t="str">
        <f>'HECVAT - Full | Vendor Response'!B233</f>
        <v>Can you provide an evaluation site to the institution for testing?</v>
      </c>
      <c r="C237" s="142" t="str">
        <f>'HECVAT - Full | Vendor Response'!C233</f>
        <v>Yes</v>
      </c>
      <c r="D237" s="168" t="str">
        <f>'HECVAT - Full | Vendor Response'!D233</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37" s="181" t="s">
        <v>2399</v>
      </c>
      <c r="F237" s="241" t="str">
        <f>VLOOKUP($A237,Questions!B$3:T$256,12,FALSE)</f>
        <v>Yes</v>
      </c>
      <c r="G237" s="248"/>
      <c r="H237" s="242">
        <f>VLOOKUP(A237,Questions!B$25:T$295,16,FALSE)</f>
        <v>20</v>
      </c>
      <c r="I237" s="246"/>
    </row>
    <row r="238" spans="1:9" ht="48" customHeight="1" x14ac:dyDescent="0.2">
      <c r="A238" s="166" t="str">
        <f>'HECVAT - Full | Vendor Response'!A234</f>
        <v>Vulnerability Scanning</v>
      </c>
      <c r="B238" s="166"/>
      <c r="C238" s="163" t="s">
        <v>1791</v>
      </c>
      <c r="D238" s="169" t="s">
        <v>14</v>
      </c>
      <c r="E238" s="172" t="s">
        <v>3107</v>
      </c>
      <c r="F238" s="173" t="s">
        <v>2560</v>
      </c>
      <c r="G238" s="163" t="s">
        <v>2561</v>
      </c>
      <c r="H238" s="163" t="s">
        <v>2379</v>
      </c>
      <c r="I238" s="174" t="s">
        <v>2562</v>
      </c>
    </row>
    <row r="239" spans="1:9" ht="48" customHeight="1" x14ac:dyDescent="0.2">
      <c r="A239" s="69" t="str">
        <f>'HECVAT - Full | Vendor Response'!A235</f>
        <v>VULN-01</v>
      </c>
      <c r="B239" s="69" t="str">
        <f>'HECVAT - Full | Vendor Response'!B235</f>
        <v>Are your systems and applications regularly scanned externally for vulnerabilities?</v>
      </c>
      <c r="C239" s="142" t="str">
        <f>'HECVAT - Full | Vendor Response'!C235</f>
        <v>Yes</v>
      </c>
      <c r="D239" s="168" t="str">
        <f>'HECVAT - Full | Vendor Response'!D235</f>
        <v>Third-party vulnerability testing occurs year round and is performed by BugCrowd, utilizing a collection of crowd sourced security professionals to conduct human application vulnerability testing on an ongoing basis via our bug bounty program.</v>
      </c>
      <c r="E239" s="181" t="s">
        <v>2399</v>
      </c>
      <c r="F239" s="241" t="str">
        <f>VLOOKUP($A239,Questions!B$3:T$256,12,FALSE)</f>
        <v>Yes</v>
      </c>
      <c r="G239" s="248"/>
      <c r="H239" s="242">
        <f>VLOOKUP(A239,Questions!B$25:T$295,16,FALSE)</f>
        <v>15</v>
      </c>
      <c r="I239" s="246"/>
    </row>
    <row r="240" spans="1:9" ht="48" customHeight="1" x14ac:dyDescent="0.2">
      <c r="A240" s="69" t="str">
        <f>'HECVAT - Full | Vendor Response'!A236</f>
        <v>VULN-02</v>
      </c>
      <c r="B240" s="69" t="str">
        <f>'HECVAT - Full | Vendor Response'!B236</f>
        <v>Have your systems and applications had a third party security assessment completed in the last year?</v>
      </c>
      <c r="C240" s="142" t="str">
        <f>'HECVAT - Full | Vendor Response'!C236</f>
        <v>Yes</v>
      </c>
      <c r="D240" s="168" t="str">
        <f>'HECVAT - Full | Vendor Response'!D236</f>
        <v>Third-party vulnerability testing occurs year round and is performed by BugCrowd, the results of which we publish publicly online as the only LMS with that level of transparency. The most recent security audit report is available on our company website and included in our Canvas Security Package.</v>
      </c>
      <c r="E240" s="181" t="s">
        <v>2399</v>
      </c>
      <c r="F240" s="241" t="str">
        <f>VLOOKUP($A240,Questions!B$3:T$256,12,FALSE)</f>
        <v>Yes</v>
      </c>
      <c r="G240" s="248"/>
      <c r="H240" s="242">
        <f>VLOOKUP(A240,Questions!B$25:T$295,16,FALSE)</f>
        <v>20</v>
      </c>
      <c r="I240" s="246"/>
    </row>
    <row r="241" spans="1:9" ht="48" customHeight="1" x14ac:dyDescent="0.2">
      <c r="A241" s="69" t="str">
        <f>'HECVAT - Full | Vendor Response'!A237</f>
        <v>VULN-03</v>
      </c>
      <c r="B241" s="69" t="str">
        <f>'HECVAT - Full | Vendor Response'!B237</f>
        <v>Are your systems and applications scanned with an authenticated user account for vulnerabilities [that are remediated] prior to new releases?</v>
      </c>
      <c r="C241" s="142" t="str">
        <f>'HECVAT - Full | Vendor Response'!C237</f>
        <v>Yes</v>
      </c>
      <c r="D241" s="168" t="str">
        <f>'HECVAT - Full | Vendor Response'!D237</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41" s="181" t="s">
        <v>2399</v>
      </c>
      <c r="F241" s="241" t="str">
        <f>VLOOKUP($A241,Questions!B$3:T$256,12,FALSE)</f>
        <v>Yes</v>
      </c>
      <c r="G241" s="248"/>
      <c r="H241" s="242">
        <f>VLOOKUP(A241,Questions!B$25:T$295,16,FALSE)</f>
        <v>25</v>
      </c>
      <c r="I241" s="246"/>
    </row>
    <row r="242" spans="1:9" ht="48" customHeight="1" x14ac:dyDescent="0.2">
      <c r="A242" s="69" t="str">
        <f>'HECVAT - Full | Vendor Response'!A238</f>
        <v>VULN-04</v>
      </c>
      <c r="B242" s="69" t="str">
        <f>'HECVAT - Full | Vendor Response'!B238</f>
        <v>Will you provide results of application and system vulnerability scans to the Institution?</v>
      </c>
      <c r="C242" s="142" t="str">
        <f>'HECVAT - Full | Vendor Response'!C238</f>
        <v>Yes</v>
      </c>
      <c r="D242" s="168" t="str">
        <f>'HECVAT - Full | Vendor Response'!D238</f>
        <v>See VULN-02</v>
      </c>
      <c r="E242" s="181" t="s">
        <v>2399</v>
      </c>
      <c r="F242" s="241" t="str">
        <f>VLOOKUP($A242,Questions!B$3:T$256,12,FALSE)</f>
        <v>Yes</v>
      </c>
      <c r="G242" s="248"/>
      <c r="H242" s="242">
        <f>VLOOKUP(A242,Questions!B$25:T$295,16,FALSE)</f>
        <v>25</v>
      </c>
      <c r="I242" s="246"/>
    </row>
    <row r="243" spans="1:9" ht="48" customHeight="1" x14ac:dyDescent="0.2">
      <c r="A243" s="69" t="str">
        <f>'HECVAT - Full | Vendor Response'!A239</f>
        <v>VULN-05</v>
      </c>
      <c r="B243" s="69" t="str">
        <f>'HECVAT - Full | Vendor Response'!B239</f>
        <v>Describe or provide a reference to how you monitor for and protect against common web application security vulnerabilities (e.g. SQL injection, XSS, XSRF, etc.).</v>
      </c>
      <c r="C243" s="142" t="str">
        <f>'HECVAT - Full | Vendor Response'!C239</f>
        <v>Yes</v>
      </c>
      <c r="D243" s="168" t="str">
        <f>'HECVAT - Full | Vendor Response'!D239</f>
        <v>Instructure conducts regular application-layer vulnerability scans using tools like Invicti for dynamic code scanning. Invicti crawls the Canvas application and tests for SQL Injection, XSS, XXE, SSRF, Host Header Injection and over 7,000 other web vulnerabilities. Instructure also uses tools such as InsightVM to scan endpoints and perform attacker-based risk analyses and Snyk to scan third-party libraries and dependencies used by the Canvas application. Log files from these vulnerability scans are then aggregated into our SIEM, Splunk, which allows Instructure's Security Team to manage and review logs in a single location.</v>
      </c>
      <c r="E243" s="181" t="s">
        <v>2399</v>
      </c>
      <c r="F243" s="241" t="str">
        <f>VLOOKUP($A243,Questions!B$3:T$256,12,FALSE)</f>
        <v>Yes</v>
      </c>
      <c r="G243" s="248"/>
      <c r="H243" s="242">
        <f>VLOOKUP(A243,Questions!B$25:T$295,16,FALSE)</f>
        <v>20</v>
      </c>
      <c r="I243" s="246"/>
    </row>
    <row r="244" spans="1:9" ht="48" customHeight="1" x14ac:dyDescent="0.2">
      <c r="A244" s="69" t="str">
        <f>'HECVAT - Full | Vendor Response'!A240</f>
        <v>VULN-06</v>
      </c>
      <c r="B244" s="69" t="str">
        <f>'HECVAT - Full | Vendor Response'!B240</f>
        <v>Will you allow the institution to perform its own vulnerability testing and/or scanning of your systems and/or application provided that testing is performed at a mutually agreed upon time and date?</v>
      </c>
      <c r="C244" s="142" t="str">
        <f>'HECVAT - Full | Vendor Response'!C240</f>
        <v>Yes</v>
      </c>
      <c r="D244" s="168" t="str">
        <f>'HECVAT - Full | Vendor Response'!D240</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Under no circumstances is testing in Production allowed. Should we observe testing targeting the production environment, the source IPs of the testing will be blocked.</v>
      </c>
      <c r="E244" s="181" t="s">
        <v>2399</v>
      </c>
      <c r="F244" s="241" t="str">
        <f>VLOOKUP($A244,Questions!B$3:T$256,12,FALSE)</f>
        <v>Yes</v>
      </c>
      <c r="G244" s="248"/>
      <c r="H244" s="242">
        <f>VLOOKUP(A244,Questions!B$25:T$295,16,FALSE)</f>
        <v>25</v>
      </c>
      <c r="I244" s="246"/>
    </row>
    <row r="245" spans="1:9" ht="48" customHeight="1" x14ac:dyDescent="0.2">
      <c r="A245" s="166" t="str">
        <f>'HECVAT - Full | Vendor Response'!A241</f>
        <v>HIPAA - Optional based on QUALIFIER response.</v>
      </c>
      <c r="B245" s="166"/>
      <c r="C245" s="163" t="s">
        <v>1791</v>
      </c>
      <c r="D245" s="169" t="s">
        <v>14</v>
      </c>
      <c r="E245" s="172" t="s">
        <v>3107</v>
      </c>
      <c r="F245" s="173" t="s">
        <v>2560</v>
      </c>
      <c r="G245" s="163" t="s">
        <v>2561</v>
      </c>
      <c r="H245" s="163" t="s">
        <v>2379</v>
      </c>
      <c r="I245" s="174" t="s">
        <v>2562</v>
      </c>
    </row>
    <row r="246" spans="1:9" ht="48" customHeight="1" x14ac:dyDescent="0.2">
      <c r="A246" s="268" t="str">
        <f>'HECVAT - Full | Vendor Response'!A242</f>
        <v>HIPA-01</v>
      </c>
      <c r="B246" s="268" t="str">
        <f>'HECVAT - Full | Vendor Response'!B242</f>
        <v>Do your workforce members receive regular training related to the HIPAA Privacy and Security Rules and the HITECH Act?</v>
      </c>
      <c r="C246" s="264">
        <f>'HECVAT - Full | Vendor Response'!C242</f>
        <v>0</v>
      </c>
      <c r="D246" s="265">
        <f>'HECVAT - Full | Vendor Response'!D242</f>
        <v>0</v>
      </c>
      <c r="E246" s="181" t="s">
        <v>2399</v>
      </c>
      <c r="F246" s="241" t="str">
        <f>VLOOKUP($A246,Questions!B$3:T$256,12,FALSE)</f>
        <v>Yes</v>
      </c>
      <c r="G246" s="266"/>
      <c r="H246" s="266">
        <f>VLOOKUP(A246,Questions!B$25:T$295,16,FALSE)</f>
        <v>25</v>
      </c>
      <c r="I246" s="269"/>
    </row>
    <row r="247" spans="1:9" ht="48" customHeight="1" x14ac:dyDescent="0.2">
      <c r="A247" s="268" t="str">
        <f>'HECVAT - Full | Vendor Response'!A243</f>
        <v>HIPA-02</v>
      </c>
      <c r="B247" s="268" t="str">
        <f>'HECVAT - Full | Vendor Response'!B243</f>
        <v>Do you monitor or receive information regarding changes in HIPAA regulations?</v>
      </c>
      <c r="C247" s="264">
        <f>'HECVAT - Full | Vendor Response'!C243</f>
        <v>0</v>
      </c>
      <c r="D247" s="265">
        <f>'HECVAT - Full | Vendor Response'!D243</f>
        <v>0</v>
      </c>
      <c r="E247" s="181" t="s">
        <v>2399</v>
      </c>
      <c r="F247" s="241" t="str">
        <f>VLOOKUP($A247,Questions!B$3:T$256,12,FALSE)</f>
        <v>Yes</v>
      </c>
      <c r="G247" s="266"/>
      <c r="H247" s="266">
        <f>VLOOKUP(A247,Questions!B$25:T$295,16,FALSE)</f>
        <v>20</v>
      </c>
      <c r="I247" s="269"/>
    </row>
    <row r="248" spans="1:9" ht="48" customHeight="1" x14ac:dyDescent="0.2">
      <c r="A248" s="268" t="str">
        <f>'HECVAT - Full | Vendor Response'!A244</f>
        <v>HIPA-03</v>
      </c>
      <c r="B248" s="268" t="str">
        <f>'HECVAT - Full | Vendor Response'!B244</f>
        <v>Has your organization designated HIPAA Privacy and Security officers as required by the Rules?</v>
      </c>
      <c r="C248" s="264">
        <f>'HECVAT - Full | Vendor Response'!C244</f>
        <v>0</v>
      </c>
      <c r="D248" s="265">
        <f>'HECVAT - Full | Vendor Response'!D244</f>
        <v>0</v>
      </c>
      <c r="E248" s="181" t="s">
        <v>2399</v>
      </c>
      <c r="F248" s="241" t="str">
        <f>VLOOKUP($A248,Questions!B$3:T$256,12,FALSE)</f>
        <v>Yes</v>
      </c>
      <c r="G248" s="266"/>
      <c r="H248" s="266">
        <f>VLOOKUP(A248,Questions!B$25:T$295,16,FALSE)</f>
        <v>20</v>
      </c>
      <c r="I248" s="269"/>
    </row>
    <row r="249" spans="1:9" ht="48" customHeight="1" x14ac:dyDescent="0.2">
      <c r="A249" s="268" t="str">
        <f>'HECVAT - Full | Vendor Response'!A245</f>
        <v>HIPA-04</v>
      </c>
      <c r="B249" s="268" t="str">
        <f>'HECVAT - Full | Vendor Response'!B245</f>
        <v>Do you comply with the requirements of the Health Information Technology for Economic and Clinical Health Act (HITECH)?</v>
      </c>
      <c r="C249" s="264">
        <f>'HECVAT - Full | Vendor Response'!C245</f>
        <v>0</v>
      </c>
      <c r="D249" s="265">
        <f>'HECVAT - Full | Vendor Response'!D245</f>
        <v>0</v>
      </c>
      <c r="E249" s="181" t="s">
        <v>2399</v>
      </c>
      <c r="F249" s="241" t="str">
        <f>VLOOKUP($A249,Questions!B$3:T$256,12,FALSE)</f>
        <v>Yes</v>
      </c>
      <c r="G249" s="266"/>
      <c r="H249" s="266">
        <f>VLOOKUP(A249,Questions!B$25:T$295,16,FALSE)</f>
        <v>20</v>
      </c>
      <c r="I249" s="269"/>
    </row>
    <row r="250" spans="1:9" ht="48" customHeight="1" x14ac:dyDescent="0.2">
      <c r="A250" s="268" t="str">
        <f>'HECVAT - Full | Vendor Response'!A246</f>
        <v>HIPA-05</v>
      </c>
      <c r="B250" s="268" t="str">
        <f>'HECVAT - Full | Vendor Response'!B246</f>
        <v>Have you conducted a risk analysis as required under the Security Rule?</v>
      </c>
      <c r="C250" s="264">
        <f>'HECVAT - Full | Vendor Response'!C246</f>
        <v>0</v>
      </c>
      <c r="D250" s="265">
        <f>'HECVAT - Full | Vendor Response'!D246</f>
        <v>0</v>
      </c>
      <c r="E250" s="181" t="s">
        <v>2399</v>
      </c>
      <c r="F250" s="241" t="str">
        <f>VLOOKUP($A250,Questions!B$3:T$256,12,FALSE)</f>
        <v>Yes</v>
      </c>
      <c r="G250" s="266"/>
      <c r="H250" s="266">
        <f>VLOOKUP(A250,Questions!B$25:T$295,16,FALSE)</f>
        <v>20</v>
      </c>
      <c r="I250" s="269"/>
    </row>
    <row r="251" spans="1:9" ht="48" customHeight="1" x14ac:dyDescent="0.2">
      <c r="A251" s="268" t="str">
        <f>'HECVAT - Full | Vendor Response'!A247</f>
        <v>HIPA-06</v>
      </c>
      <c r="B251" s="268" t="str">
        <f>'HECVAT - Full | Vendor Response'!B247</f>
        <v>Have you identified areas of risks?</v>
      </c>
      <c r="C251" s="264">
        <f>'HECVAT - Full | Vendor Response'!C247</f>
        <v>0</v>
      </c>
      <c r="D251" s="265">
        <f>'HECVAT - Full | Vendor Response'!D247</f>
        <v>0</v>
      </c>
      <c r="E251" s="181" t="s">
        <v>2399</v>
      </c>
      <c r="F251" s="241" t="str">
        <f>VLOOKUP($A251,Questions!B$3:T$256,12,FALSE)</f>
        <v>Yes</v>
      </c>
      <c r="G251" s="266"/>
      <c r="H251" s="266">
        <f>VLOOKUP(A251,Questions!B$25:T$295,16,FALSE)</f>
        <v>25</v>
      </c>
      <c r="I251" s="269"/>
    </row>
    <row r="252" spans="1:9" ht="48" customHeight="1" x14ac:dyDescent="0.2">
      <c r="A252" s="268" t="str">
        <f>'HECVAT - Full | Vendor Response'!A248</f>
        <v>HIPA-07</v>
      </c>
      <c r="B252" s="268" t="str">
        <f>'HECVAT - Full | Vendor Response'!B248</f>
        <v>Have you taken actions to mitigate the identified risks?</v>
      </c>
      <c r="C252" s="264">
        <f>'HECVAT - Full | Vendor Response'!C248</f>
        <v>0</v>
      </c>
      <c r="D252" s="265">
        <f>'HECVAT - Full | Vendor Response'!D248</f>
        <v>0</v>
      </c>
      <c r="E252" s="181" t="s">
        <v>2399</v>
      </c>
      <c r="F252" s="241" t="str">
        <f>VLOOKUP($A252,Questions!B$3:T$256,12,FALSE)</f>
        <v>Yes</v>
      </c>
      <c r="G252" s="266"/>
      <c r="H252" s="266">
        <f>VLOOKUP(A252,Questions!B$25:T$295,16,FALSE)</f>
        <v>20</v>
      </c>
      <c r="I252" s="269"/>
    </row>
    <row r="253" spans="1:9" ht="48" customHeight="1" x14ac:dyDescent="0.2">
      <c r="A253" s="268" t="str">
        <f>'HECVAT - Full | Vendor Response'!A249</f>
        <v>HIPA-08</v>
      </c>
      <c r="B253" s="268" t="str">
        <f>'HECVAT - Full | Vendor Response'!B249</f>
        <v>Does your application require user and system administrator password changes at a frequency no greater than 90 days?</v>
      </c>
      <c r="C253" s="264">
        <f>'HECVAT - Full | Vendor Response'!C249</f>
        <v>0</v>
      </c>
      <c r="D253" s="265">
        <f>'HECVAT - Full | Vendor Response'!D249</f>
        <v>0</v>
      </c>
      <c r="E253" s="181" t="s">
        <v>2399</v>
      </c>
      <c r="F253" s="241" t="str">
        <f>VLOOKUP($A253,Questions!B$3:T$256,12,FALSE)</f>
        <v>Yes</v>
      </c>
      <c r="G253" s="266"/>
      <c r="H253" s="266">
        <f>VLOOKUP(A253,Questions!B$25:T$295,16,FALSE)</f>
        <v>20</v>
      </c>
      <c r="I253" s="269"/>
    </row>
    <row r="254" spans="1:9" ht="48" customHeight="1" x14ac:dyDescent="0.2">
      <c r="A254" s="268" t="str">
        <f>'HECVAT - Full | Vendor Response'!A250</f>
        <v>HIPA-09</v>
      </c>
      <c r="B254" s="268" t="str">
        <f>'HECVAT - Full | Vendor Response'!B250</f>
        <v>Does your application require a user to set their own password after an administrator reset or on first use of the account?</v>
      </c>
      <c r="C254" s="264">
        <f>'HECVAT - Full | Vendor Response'!C250</f>
        <v>0</v>
      </c>
      <c r="D254" s="265">
        <f>'HECVAT - Full | Vendor Response'!D250</f>
        <v>0</v>
      </c>
      <c r="E254" s="181" t="s">
        <v>2399</v>
      </c>
      <c r="F254" s="241" t="str">
        <f>VLOOKUP($A254,Questions!B$3:T$256,12,FALSE)</f>
        <v>Yes</v>
      </c>
      <c r="G254" s="266"/>
      <c r="H254" s="266">
        <f>VLOOKUP(A254,Questions!B$25:T$295,16,FALSE)</f>
        <v>20</v>
      </c>
      <c r="I254" s="269"/>
    </row>
    <row r="255" spans="1:9" ht="48" customHeight="1" x14ac:dyDescent="0.2">
      <c r="A255" s="268" t="str">
        <f>'HECVAT - Full | Vendor Response'!A251</f>
        <v>HIPA-10</v>
      </c>
      <c r="B255" s="268" t="str">
        <f>'HECVAT - Full | Vendor Response'!B251</f>
        <v xml:space="preserve">Does your application lock-out an account after a number of failed login attempts? </v>
      </c>
      <c r="C255" s="264">
        <f>'HECVAT - Full | Vendor Response'!C251</f>
        <v>0</v>
      </c>
      <c r="D255" s="265">
        <f>'HECVAT - Full | Vendor Response'!D251</f>
        <v>0</v>
      </c>
      <c r="E255" s="181" t="s">
        <v>2399</v>
      </c>
      <c r="F255" s="241" t="str">
        <f>VLOOKUP($A255,Questions!B$3:T$256,12,FALSE)</f>
        <v>Yes</v>
      </c>
      <c r="G255" s="266"/>
      <c r="H255" s="266">
        <f>VLOOKUP(A255,Questions!B$25:T$295,16,FALSE)</f>
        <v>20</v>
      </c>
      <c r="I255" s="269"/>
    </row>
    <row r="256" spans="1:9" ht="48" customHeight="1" x14ac:dyDescent="0.2">
      <c r="A256" s="268" t="str">
        <f>'HECVAT - Full | Vendor Response'!A252</f>
        <v>HIPA-11</v>
      </c>
      <c r="B256" s="268" t="str">
        <f>'HECVAT - Full | Vendor Response'!B252</f>
        <v>Does your application automatically lock or log-out an account after a period of inactivity?</v>
      </c>
      <c r="C256" s="264">
        <f>'HECVAT - Full | Vendor Response'!C252</f>
        <v>0</v>
      </c>
      <c r="D256" s="265">
        <f>'HECVAT - Full | Vendor Response'!D252</f>
        <v>0</v>
      </c>
      <c r="E256" s="181" t="s">
        <v>2399</v>
      </c>
      <c r="F256" s="241" t="str">
        <f>VLOOKUP($A256,Questions!B$3:T$256,12,FALSE)</f>
        <v>No</v>
      </c>
      <c r="G256" s="266"/>
      <c r="H256" s="266">
        <f>VLOOKUP(A256,Questions!B$25:T$295,16,FALSE)</f>
        <v>20</v>
      </c>
      <c r="I256" s="269"/>
    </row>
    <row r="257" spans="1:9" ht="48" customHeight="1" x14ac:dyDescent="0.2">
      <c r="A257" s="268" t="str">
        <f>'HECVAT - Full | Vendor Response'!A253</f>
        <v>HIPA-12</v>
      </c>
      <c r="B257" s="268" t="str">
        <f>'HECVAT - Full | Vendor Response'!B253</f>
        <v>Are passwords visible in plain text, whether when stored or entered, including service level accounts (i.e. database accounts, etc.)?</v>
      </c>
      <c r="C257" s="264">
        <f>'HECVAT - Full | Vendor Response'!C253</f>
        <v>0</v>
      </c>
      <c r="D257" s="265">
        <f>'HECVAT - Full | Vendor Response'!D253</f>
        <v>0</v>
      </c>
      <c r="E257" s="181" t="s">
        <v>2399</v>
      </c>
      <c r="F257" s="241" t="str">
        <f>VLOOKUP($A257,Questions!B$3:T$256,12,FALSE)</f>
        <v>Yes</v>
      </c>
      <c r="G257" s="266"/>
      <c r="H257" s="266">
        <f>VLOOKUP(A257,Questions!B$25:T$295,16,FALSE)</f>
        <v>20</v>
      </c>
      <c r="I257" s="269"/>
    </row>
    <row r="258" spans="1:9" ht="48" customHeight="1" x14ac:dyDescent="0.2">
      <c r="A258" s="268" t="str">
        <f>'HECVAT - Full | Vendor Response'!A254</f>
        <v>HIPA-13</v>
      </c>
      <c r="B258" s="268" t="str">
        <f>'HECVAT - Full | Vendor Response'!B254</f>
        <v>If the application is institution-hosted, can all service level and administrative account passwords be changed by the institution?</v>
      </c>
      <c r="C258" s="264">
        <f>'HECVAT - Full | Vendor Response'!C254</f>
        <v>0</v>
      </c>
      <c r="D258" s="265">
        <f>'HECVAT - Full | Vendor Response'!D254</f>
        <v>0</v>
      </c>
      <c r="E258" s="181" t="s">
        <v>2399</v>
      </c>
      <c r="F258" s="241" t="str">
        <f>VLOOKUP($A258,Questions!B$3:T$256,12,FALSE)</f>
        <v>Yes</v>
      </c>
      <c r="G258" s="266"/>
      <c r="H258" s="266">
        <f>VLOOKUP(A258,Questions!B$25:T$295,16,FALSE)</f>
        <v>20</v>
      </c>
      <c r="I258" s="269"/>
    </row>
    <row r="259" spans="1:9" ht="48" customHeight="1" x14ac:dyDescent="0.2">
      <c r="A259" s="268" t="str">
        <f>'HECVAT - Full | Vendor Response'!A255</f>
        <v>HIPA-14</v>
      </c>
      <c r="B259" s="268" t="str">
        <f>'HECVAT - Full | Vendor Response'!B255</f>
        <v>Does your application provide the ability to define user access levels?</v>
      </c>
      <c r="C259" s="264">
        <f>'HECVAT - Full | Vendor Response'!C255</f>
        <v>0</v>
      </c>
      <c r="D259" s="265">
        <f>'HECVAT - Full | Vendor Response'!D255</f>
        <v>0</v>
      </c>
      <c r="E259" s="181" t="s">
        <v>2399</v>
      </c>
      <c r="F259" s="241" t="str">
        <f>VLOOKUP($A259,Questions!B$3:T$256,12,FALSE)</f>
        <v>Yes</v>
      </c>
      <c r="G259" s="266"/>
      <c r="H259" s="266">
        <f>VLOOKUP(A259,Questions!B$25:T$295,16,FALSE)</f>
        <v>20</v>
      </c>
      <c r="I259" s="269"/>
    </row>
    <row r="260" spans="1:9" ht="48" customHeight="1" x14ac:dyDescent="0.2">
      <c r="A260" s="268" t="str">
        <f>'HECVAT - Full | Vendor Response'!A256</f>
        <v>HIPA-15</v>
      </c>
      <c r="B260" s="268" t="str">
        <f>'HECVAT - Full | Vendor Response'!B256</f>
        <v>Does your application support varying levels of access to administrative tasks defined individually per user?</v>
      </c>
      <c r="C260" s="264">
        <f>'HECVAT - Full | Vendor Response'!C256</f>
        <v>0</v>
      </c>
      <c r="D260" s="265">
        <f>'HECVAT - Full | Vendor Response'!D256</f>
        <v>0</v>
      </c>
      <c r="E260" s="181" t="s">
        <v>2399</v>
      </c>
      <c r="F260" s="241" t="str">
        <f>VLOOKUP($A260,Questions!B$3:T$256,12,FALSE)</f>
        <v>Yes</v>
      </c>
      <c r="G260" s="266"/>
      <c r="H260" s="266">
        <f>VLOOKUP(A260,Questions!B$25:T$295,16,FALSE)</f>
        <v>20</v>
      </c>
      <c r="I260" s="269"/>
    </row>
    <row r="261" spans="1:9" ht="48" customHeight="1" x14ac:dyDescent="0.2">
      <c r="A261" s="268" t="str">
        <f>'HECVAT - Full | Vendor Response'!A257</f>
        <v>HIPA-16</v>
      </c>
      <c r="B261" s="268" t="str">
        <f>'HECVAT - Full | Vendor Response'!B257</f>
        <v>Does your application support varying levels of access to records based on user ID?</v>
      </c>
      <c r="C261" s="264">
        <f>'HECVAT - Full | Vendor Response'!C257</f>
        <v>0</v>
      </c>
      <c r="D261" s="265">
        <f>'HECVAT - Full | Vendor Response'!D257</f>
        <v>0</v>
      </c>
      <c r="E261" s="181" t="s">
        <v>2399</v>
      </c>
      <c r="F261" s="241" t="str">
        <f>VLOOKUP($A261,Questions!B$3:T$256,12,FALSE)</f>
        <v>No</v>
      </c>
      <c r="G261" s="266"/>
      <c r="H261" s="266">
        <f>VLOOKUP(A261,Questions!B$25:T$295,16,FALSE)</f>
        <v>20</v>
      </c>
      <c r="I261" s="269"/>
    </row>
    <row r="262" spans="1:9" ht="48" customHeight="1" x14ac:dyDescent="0.2">
      <c r="A262" s="268" t="str">
        <f>'HECVAT - Full | Vendor Response'!A258</f>
        <v>HIPA-17</v>
      </c>
      <c r="B262" s="268" t="str">
        <f>'HECVAT - Full | Vendor Response'!B258</f>
        <v>Is there a limit to the number of groups a user can be assigned?</v>
      </c>
      <c r="C262" s="264">
        <f>'HECVAT - Full | Vendor Response'!C258</f>
        <v>0</v>
      </c>
      <c r="D262" s="265">
        <f>'HECVAT - Full | Vendor Response'!D258</f>
        <v>0</v>
      </c>
      <c r="E262" s="181" t="s">
        <v>2399</v>
      </c>
      <c r="F262" s="241" t="str">
        <f>VLOOKUP($A262,Questions!B$3:T$256,12,FALSE)</f>
        <v>Yes</v>
      </c>
      <c r="G262" s="266"/>
      <c r="H262" s="266">
        <f>VLOOKUP(A262,Questions!B$25:T$295,16,FALSE)</f>
        <v>20</v>
      </c>
      <c r="I262" s="269"/>
    </row>
    <row r="263" spans="1:9" ht="48" customHeight="1" x14ac:dyDescent="0.2">
      <c r="A263" s="268" t="str">
        <f>'HECVAT - Full | Vendor Response'!A259</f>
        <v>HIPA-18</v>
      </c>
      <c r="B263" s="268" t="str">
        <f>'HECVAT - Full | Vendor Response'!B259</f>
        <v>Do accounts used for vendor supplied remote support abide by the same authentication policies and access logging as the rest of the system?</v>
      </c>
      <c r="C263" s="264">
        <f>'HECVAT - Full | Vendor Response'!C259</f>
        <v>0</v>
      </c>
      <c r="D263" s="265">
        <f>'HECVAT - Full | Vendor Response'!D259</f>
        <v>0</v>
      </c>
      <c r="E263" s="181" t="s">
        <v>2399</v>
      </c>
      <c r="F263" s="241" t="str">
        <f>VLOOKUP($A263,Questions!B$3:T$256,12,FALSE)</f>
        <v>Yes</v>
      </c>
      <c r="G263" s="266"/>
      <c r="H263" s="266">
        <f>VLOOKUP(A263,Questions!B$25:T$295,16,FALSE)</f>
        <v>20</v>
      </c>
      <c r="I263" s="269"/>
    </row>
    <row r="264" spans="1:9" ht="48" customHeight="1" x14ac:dyDescent="0.2">
      <c r="A264" s="268" t="str">
        <f>'HECVAT - Full | Vendor Response'!A260</f>
        <v>HIPA-19</v>
      </c>
      <c r="B264" s="268" t="str">
        <f>'HECVAT - Full | Vendor Response'!B260</f>
        <v xml:space="preserve">Does the application log record access including specific user, date/time of access, and originating IP or device? </v>
      </c>
      <c r="C264" s="264">
        <f>'HECVAT - Full | Vendor Response'!C260</f>
        <v>0</v>
      </c>
      <c r="D264" s="265">
        <f>'HECVAT - Full | Vendor Response'!D260</f>
        <v>0</v>
      </c>
      <c r="E264" s="181" t="s">
        <v>2399</v>
      </c>
      <c r="F264" s="241" t="str">
        <f>VLOOKUP($A264,Questions!B$3:T$256,12,FALSE)</f>
        <v>Yes</v>
      </c>
      <c r="G264" s="266"/>
      <c r="H264" s="266">
        <f>VLOOKUP(A264,Questions!B$25:T$295,16,FALSE)</f>
        <v>20</v>
      </c>
      <c r="I264" s="269"/>
    </row>
    <row r="265" spans="1:9" ht="48" customHeight="1" x14ac:dyDescent="0.2">
      <c r="A265" s="268" t="str">
        <f>'HECVAT - Full | Vendor Response'!A261</f>
        <v>HIPA-20</v>
      </c>
      <c r="B265" s="268" t="str">
        <f>'HECVAT - Full | Vendor Response'!B261</f>
        <v>Does the application log administrative activity, such user account access changes and password changes, including specific user, date/time of changes, and originating IP or device?</v>
      </c>
      <c r="C265" s="264">
        <f>'HECVAT - Full | Vendor Response'!C261</f>
        <v>0</v>
      </c>
      <c r="D265" s="265">
        <f>'HECVAT - Full | Vendor Response'!D261</f>
        <v>0</v>
      </c>
      <c r="E265" s="181" t="s">
        <v>2399</v>
      </c>
      <c r="F265" s="241" t="str">
        <f>VLOOKUP($A265,Questions!B$3:T$256,12,FALSE)</f>
        <v>Yes</v>
      </c>
      <c r="G265" s="266"/>
      <c r="H265" s="266">
        <f>VLOOKUP(A265,Questions!B$25:T$295,16,FALSE)</f>
        <v>20</v>
      </c>
      <c r="I265" s="269"/>
    </row>
    <row r="266" spans="1:9" ht="48" customHeight="1" x14ac:dyDescent="0.2">
      <c r="A266" s="268" t="str">
        <f>'HECVAT - Full | Vendor Response'!A262</f>
        <v>HIPA-21</v>
      </c>
      <c r="B266" s="268" t="str">
        <f>'HECVAT - Full | Vendor Response'!B262</f>
        <v>How long does the application keep access/change logs?</v>
      </c>
      <c r="C266" s="264">
        <f>'HECVAT - Full | Vendor Response'!C262</f>
        <v>0</v>
      </c>
      <c r="D266" s="265">
        <f>'HECVAT - Full | Vendor Response'!D262</f>
        <v>0</v>
      </c>
      <c r="E266" s="181" t="s">
        <v>2399</v>
      </c>
      <c r="F266" s="241" t="str">
        <f>VLOOKUP($A266,Questions!B$3:T$256,12,FALSE)</f>
        <v>Yes</v>
      </c>
      <c r="G266" s="266"/>
      <c r="H266" s="266">
        <f>VLOOKUP(A266,Questions!B$25:T$295,16,FALSE)</f>
        <v>20</v>
      </c>
      <c r="I266" s="269"/>
    </row>
    <row r="267" spans="1:9" ht="48" customHeight="1" x14ac:dyDescent="0.2">
      <c r="A267" s="268" t="str">
        <f>'HECVAT - Full | Vendor Response'!A263</f>
        <v>HIPA-22</v>
      </c>
      <c r="B267" s="268" t="str">
        <f>'HECVAT - Full | Vendor Response'!B263</f>
        <v xml:space="preserve">Can the application logs be archived? </v>
      </c>
      <c r="C267" s="264">
        <f>'HECVAT - Full | Vendor Response'!C263</f>
        <v>0</v>
      </c>
      <c r="D267" s="265">
        <f>'HECVAT - Full | Vendor Response'!D263</f>
        <v>0</v>
      </c>
      <c r="E267" s="181" t="s">
        <v>2399</v>
      </c>
      <c r="F267" s="241" t="str">
        <f>VLOOKUP($A267,Questions!B$3:T$256,12,FALSE)</f>
        <v>Yes</v>
      </c>
      <c r="G267" s="266"/>
      <c r="H267" s="266">
        <f>VLOOKUP(A267,Questions!B$25:T$295,16,FALSE)</f>
        <v>20</v>
      </c>
      <c r="I267" s="269"/>
    </row>
    <row r="268" spans="1:9" ht="48" customHeight="1" x14ac:dyDescent="0.2">
      <c r="A268" s="268" t="str">
        <f>'HECVAT - Full | Vendor Response'!A264</f>
        <v>HIPA-23</v>
      </c>
      <c r="B268" s="268" t="str">
        <f>'HECVAT - Full | Vendor Response'!B264</f>
        <v xml:space="preserve">Can the application logs be saved externally? </v>
      </c>
      <c r="C268" s="264">
        <f>'HECVAT - Full | Vendor Response'!C264</f>
        <v>0</v>
      </c>
      <c r="D268" s="265">
        <f>'HECVAT - Full | Vendor Response'!D264</f>
        <v>0</v>
      </c>
      <c r="E268" s="181" t="s">
        <v>2399</v>
      </c>
      <c r="F268" s="241" t="str">
        <f>VLOOKUP($A268,Questions!B$3:T$256,12,FALSE)</f>
        <v>Yes</v>
      </c>
      <c r="G268" s="266"/>
      <c r="H268" s="266">
        <f>VLOOKUP(A268,Questions!B$25:T$295,16,FALSE)</f>
        <v>20</v>
      </c>
      <c r="I268" s="269"/>
    </row>
    <row r="269" spans="1:9" ht="48" customHeight="1" x14ac:dyDescent="0.2">
      <c r="A269" s="268" t="str">
        <f>'HECVAT - Full | Vendor Response'!A265</f>
        <v>HIPA-24</v>
      </c>
      <c r="B269" s="268" t="str">
        <f>'HECVAT - Full | Vendor Response'!B265</f>
        <v>Does your data backup and retention policies and practices meet HIPAA requirements?</v>
      </c>
      <c r="C269" s="264">
        <f>'HECVAT - Full | Vendor Response'!C265</f>
        <v>0</v>
      </c>
      <c r="D269" s="265">
        <f>'HECVAT - Full | Vendor Response'!D265</f>
        <v>0</v>
      </c>
      <c r="E269" s="181" t="s">
        <v>2399</v>
      </c>
      <c r="F269" s="241" t="str">
        <f>VLOOKUP($A269,Questions!B$3:T$256,12,FALSE)</f>
        <v>Yes</v>
      </c>
      <c r="G269" s="266"/>
      <c r="H269" s="266">
        <f>VLOOKUP(A269,Questions!B$25:T$295,16,FALSE)</f>
        <v>15</v>
      </c>
      <c r="I269" s="269"/>
    </row>
    <row r="270" spans="1:9" ht="48" customHeight="1" x14ac:dyDescent="0.2">
      <c r="A270" s="268" t="str">
        <f>'HECVAT - Full | Vendor Response'!A266</f>
        <v>HIPA-25</v>
      </c>
      <c r="B270" s="268" t="str">
        <f>'HECVAT - Full | Vendor Response'!B266</f>
        <v>Do you have a disaster recovery plan and emergency mode operation plan?</v>
      </c>
      <c r="C270" s="264">
        <f>'HECVAT - Full | Vendor Response'!C266</f>
        <v>0</v>
      </c>
      <c r="D270" s="265">
        <f>'HECVAT - Full | Vendor Response'!D266</f>
        <v>0</v>
      </c>
      <c r="E270" s="181" t="s">
        <v>2399</v>
      </c>
      <c r="F270" s="241" t="str">
        <f>VLOOKUP($A270,Questions!B$3:T$256,12,FALSE)</f>
        <v>Yes</v>
      </c>
      <c r="G270" s="266"/>
      <c r="H270" s="266">
        <f>VLOOKUP(A270,Questions!B$25:T$295,16,FALSE)</f>
        <v>20</v>
      </c>
      <c r="I270" s="269"/>
    </row>
    <row r="271" spans="1:9" ht="48" customHeight="1" x14ac:dyDescent="0.2">
      <c r="A271" s="268" t="str">
        <f>'HECVAT - Full | Vendor Response'!A267</f>
        <v>HIPA-26</v>
      </c>
      <c r="B271" s="268" t="str">
        <f>'HECVAT - Full | Vendor Response'!B267</f>
        <v>Have the policies/plans mentioned above been tested?</v>
      </c>
      <c r="C271" s="264">
        <f>'HECVAT - Full | Vendor Response'!C267</f>
        <v>0</v>
      </c>
      <c r="D271" s="265">
        <f>'HECVAT - Full | Vendor Response'!D267</f>
        <v>0</v>
      </c>
      <c r="E271" s="181" t="s">
        <v>2399</v>
      </c>
      <c r="F271" s="241" t="str">
        <f>VLOOKUP($A271,Questions!B$3:T$256,12,FALSE)</f>
        <v>Yes</v>
      </c>
      <c r="G271" s="266"/>
      <c r="H271" s="266">
        <f>VLOOKUP(A271,Questions!B$25:T$295,16,FALSE)</f>
        <v>25</v>
      </c>
      <c r="I271" s="269"/>
    </row>
    <row r="272" spans="1:9" ht="48" customHeight="1" x14ac:dyDescent="0.2">
      <c r="A272" s="268" t="str">
        <f>'HECVAT - Full | Vendor Response'!A268</f>
        <v>HIPA-27</v>
      </c>
      <c r="B272" s="268" t="str">
        <f>'HECVAT - Full | Vendor Response'!B268</f>
        <v>Can you provide a HIPAA compliance attestation document?</v>
      </c>
      <c r="C272" s="264">
        <f>'HECVAT - Full | Vendor Response'!C268</f>
        <v>0</v>
      </c>
      <c r="D272" s="265">
        <f>'HECVAT - Full | Vendor Response'!D268</f>
        <v>0</v>
      </c>
      <c r="E272" s="181" t="s">
        <v>2399</v>
      </c>
      <c r="F272" s="241" t="str">
        <f>VLOOKUP($A272,Questions!B$3:T$256,12,FALSE)</f>
        <v>Yes</v>
      </c>
      <c r="G272" s="266"/>
      <c r="H272" s="266">
        <f>VLOOKUP(A272,Questions!B$25:T$295,16,FALSE)</f>
        <v>20</v>
      </c>
      <c r="I272" s="269"/>
    </row>
    <row r="273" spans="1:9" ht="48" customHeight="1" x14ac:dyDescent="0.2">
      <c r="A273" s="268" t="str">
        <f>'HECVAT - Full | Vendor Response'!A269</f>
        <v>HIPA-28</v>
      </c>
      <c r="B273" s="268" t="str">
        <f>'HECVAT - Full | Vendor Response'!B269</f>
        <v>Are you willing to enter into a Business Associate Agreement (BAA)?</v>
      </c>
      <c r="C273" s="264">
        <f>'HECVAT - Full | Vendor Response'!C269</f>
        <v>0</v>
      </c>
      <c r="D273" s="265">
        <f>'HECVAT - Full | Vendor Response'!D269</f>
        <v>0</v>
      </c>
      <c r="E273" s="181" t="s">
        <v>2399</v>
      </c>
      <c r="F273" s="241" t="str">
        <f>VLOOKUP($A273,Questions!B$3:T$256,12,FALSE)</f>
        <v>Yes</v>
      </c>
      <c r="G273" s="266"/>
      <c r="H273" s="266">
        <f>VLOOKUP(A273,Questions!B$25:T$295,16,FALSE)</f>
        <v>20</v>
      </c>
      <c r="I273" s="269"/>
    </row>
    <row r="274" spans="1:9" ht="48" customHeight="1" x14ac:dyDescent="0.2">
      <c r="A274" s="268" t="str">
        <f>'HECVAT - Full | Vendor Response'!A270</f>
        <v>HIPA-29</v>
      </c>
      <c r="B274" s="268" t="str">
        <f>'HECVAT - Full | Vendor Response'!B270</f>
        <v>Have you entered into a BAA with all subcontractors who may have access to protected health information (PHI)?</v>
      </c>
      <c r="C274" s="264">
        <f>'HECVAT - Full | Vendor Response'!C270</f>
        <v>0</v>
      </c>
      <c r="D274" s="265">
        <f>'HECVAT - Full | Vendor Response'!D270</f>
        <v>0</v>
      </c>
      <c r="E274" s="181" t="s">
        <v>2399</v>
      </c>
      <c r="F274" s="241" t="str">
        <f>VLOOKUP($A274,Questions!B$3:T$256,12,FALSE)</f>
        <v>Yes</v>
      </c>
      <c r="G274" s="266"/>
      <c r="H274" s="266">
        <f>VLOOKUP(A274,Questions!B$25:T$295,16,FALSE)</f>
        <v>25</v>
      </c>
      <c r="I274" s="269"/>
    </row>
    <row r="275" spans="1:9" ht="48" customHeight="1" x14ac:dyDescent="0.2">
      <c r="A275" s="166" t="str">
        <f>'HECVAT - Full | Vendor Response'!A271</f>
        <v>PCI DSS</v>
      </c>
      <c r="B275" s="166"/>
      <c r="C275" s="163" t="s">
        <v>1791</v>
      </c>
      <c r="D275" s="169" t="s">
        <v>14</v>
      </c>
      <c r="E275" s="172" t="s">
        <v>3107</v>
      </c>
      <c r="F275" s="173" t="s">
        <v>2560</v>
      </c>
      <c r="G275" s="163" t="s">
        <v>2561</v>
      </c>
      <c r="H275" s="163" t="s">
        <v>2379</v>
      </c>
      <c r="I275" s="174" t="s">
        <v>2562</v>
      </c>
    </row>
    <row r="276" spans="1:9" ht="48" customHeight="1" x14ac:dyDescent="0.2">
      <c r="A276" s="268" t="str">
        <f>'HECVAT - Full | Vendor Response'!A272</f>
        <v>PCID-01</v>
      </c>
      <c r="B276" s="268" t="str">
        <f>'HECVAT - Full | Vendor Response'!B272</f>
        <v>Do your systems or products store, process, or transmit cardholder (payment/credit/debt card) data?</v>
      </c>
      <c r="C276" s="264">
        <f>'HECVAT - Full | Vendor Response'!C272</f>
        <v>0</v>
      </c>
      <c r="D276" s="265">
        <f>'HECVAT - Full | Vendor Response'!D272</f>
        <v>0</v>
      </c>
      <c r="E276" s="181" t="s">
        <v>2399</v>
      </c>
      <c r="F276" s="241" t="str">
        <f>VLOOKUP($A276,Questions!B$3:T$256,12,FALSE)</f>
        <v>Yes</v>
      </c>
      <c r="G276" s="270"/>
      <c r="H276" s="266">
        <f>VLOOKUP(A276,Questions!B$25:T$295,16,FALSE)</f>
        <v>20</v>
      </c>
      <c r="I276" s="269"/>
    </row>
    <row r="277" spans="1:9" ht="48" customHeight="1" x14ac:dyDescent="0.2">
      <c r="A277" s="268" t="str">
        <f>'HECVAT - Full | Vendor Response'!A273</f>
        <v>PCID-02</v>
      </c>
      <c r="B277" s="268" t="str">
        <f>'HECVAT - Full | Vendor Response'!B273</f>
        <v>Are you compliant with the Payment Card Industry Data Security Standard (PCI DSS)?</v>
      </c>
      <c r="C277" s="264">
        <f>'HECVAT - Full | Vendor Response'!C273</f>
        <v>0</v>
      </c>
      <c r="D277" s="265">
        <f>'HECVAT - Full | Vendor Response'!D273</f>
        <v>0</v>
      </c>
      <c r="E277" s="181" t="s">
        <v>2399</v>
      </c>
      <c r="F277" s="241" t="str">
        <f>VLOOKUP($A277,Questions!B$3:T$256,12,FALSE)</f>
        <v>Yes</v>
      </c>
      <c r="G277" s="270"/>
      <c r="H277" s="266">
        <f>VLOOKUP(A277,Questions!B$25:T$295,16,FALSE)</f>
        <v>20</v>
      </c>
      <c r="I277" s="269"/>
    </row>
    <row r="278" spans="1:9" ht="48" customHeight="1" x14ac:dyDescent="0.2">
      <c r="A278" s="268" t="str">
        <f>'HECVAT - Full | Vendor Response'!A274</f>
        <v>PCID-03</v>
      </c>
      <c r="B278" s="268" t="str">
        <f>'HECVAT - Full | Vendor Response'!B274</f>
        <v>Do you have a current, executed within the past year, Attestation of Compliance (AoC) or Report on Compliance (RoC)?</v>
      </c>
      <c r="C278" s="264">
        <f>'HECVAT - Full | Vendor Response'!C274</f>
        <v>0</v>
      </c>
      <c r="D278" s="265">
        <f>'HECVAT - Full | Vendor Response'!D274</f>
        <v>0</v>
      </c>
      <c r="E278" s="181" t="s">
        <v>2399</v>
      </c>
      <c r="F278" s="241" t="str">
        <f>VLOOKUP($A278,Questions!B$3:T$256,12,FALSE)</f>
        <v>Yes</v>
      </c>
      <c r="G278" s="270"/>
      <c r="H278" s="266">
        <f>VLOOKUP(A278,Questions!B$25:T$295,16,FALSE)</f>
        <v>25</v>
      </c>
      <c r="I278" s="269"/>
    </row>
    <row r="279" spans="1:9" ht="48" customHeight="1" x14ac:dyDescent="0.2">
      <c r="A279" s="268" t="str">
        <f>'HECVAT - Full | Vendor Response'!A275</f>
        <v>PCID-04</v>
      </c>
      <c r="B279" s="268" t="str">
        <f>'HECVAT - Full | Vendor Response'!B275</f>
        <v>Are you classified as a service provider?</v>
      </c>
      <c r="C279" s="264">
        <f>'HECVAT - Full | Vendor Response'!C275</f>
        <v>0</v>
      </c>
      <c r="D279" s="265">
        <f>'HECVAT - Full | Vendor Response'!D275</f>
        <v>0</v>
      </c>
      <c r="E279" s="181" t="s">
        <v>2399</v>
      </c>
      <c r="F279" s="241" t="str">
        <f>VLOOKUP($A279,Questions!B$3:T$256,12,FALSE)</f>
        <v>Yes</v>
      </c>
      <c r="G279" s="270"/>
      <c r="H279" s="266">
        <f>VLOOKUP(A279,Questions!B$25:T$295,16,FALSE)</f>
        <v>20</v>
      </c>
      <c r="I279" s="269"/>
    </row>
    <row r="280" spans="1:9" ht="48" customHeight="1" x14ac:dyDescent="0.2">
      <c r="A280" s="268" t="str">
        <f>'HECVAT - Full | Vendor Response'!A276</f>
        <v>PCID-05</v>
      </c>
      <c r="B280" s="268" t="str">
        <f>'HECVAT - Full | Vendor Response'!B276</f>
        <v xml:space="preserve">Are you on the list of VISA approved service providers? </v>
      </c>
      <c r="C280" s="264">
        <f>'HECVAT - Full | Vendor Response'!C276</f>
        <v>0</v>
      </c>
      <c r="D280" s="265">
        <f>'HECVAT - Full | Vendor Response'!D276</f>
        <v>0</v>
      </c>
      <c r="E280" s="181" t="s">
        <v>2399</v>
      </c>
      <c r="F280" s="241" t="str">
        <f>VLOOKUP($A280,Questions!B$3:T$256,12,FALSE)</f>
        <v>Yes</v>
      </c>
      <c r="G280" s="270"/>
      <c r="H280" s="266">
        <f>VLOOKUP(A280,Questions!B$25:T$295,16,FALSE)</f>
        <v>20</v>
      </c>
      <c r="I280" s="269"/>
    </row>
    <row r="281" spans="1:9" ht="48" customHeight="1" x14ac:dyDescent="0.2">
      <c r="A281" s="268" t="str">
        <f>'HECVAT - Full | Vendor Response'!A277</f>
        <v>PCID-06</v>
      </c>
      <c r="B281" s="268" t="str">
        <f>'HECVAT - Full | Vendor Response'!B277</f>
        <v>Are you classified as a merchant?  If so, what level (1, 2, 3, 4)?</v>
      </c>
      <c r="C281" s="347">
        <f>'HECVAT - Full | Vendor Response'!C277</f>
        <v>0</v>
      </c>
      <c r="D281" s="348"/>
      <c r="E281" s="181" t="s">
        <v>2399</v>
      </c>
      <c r="F281" s="243" t="s">
        <v>2570</v>
      </c>
      <c r="G281" s="270"/>
      <c r="H281" s="266">
        <f>VLOOKUP(A281,Questions!B$25:T$295,16,FALSE)</f>
        <v>20</v>
      </c>
      <c r="I281" s="267"/>
    </row>
    <row r="282" spans="1:9" ht="48" customHeight="1" x14ac:dyDescent="0.2">
      <c r="A282" s="268" t="str">
        <f>'HECVAT - Full | Vendor Response'!A278</f>
        <v>PCID-07</v>
      </c>
      <c r="B282" s="268" t="str">
        <f>'HECVAT - Full | Vendor Response'!B278</f>
        <v>Describe the architecture employed by the system to verify and authorize credit card transactions.</v>
      </c>
      <c r="C282" s="347">
        <f>'HECVAT - Full | Vendor Response'!C278</f>
        <v>0</v>
      </c>
      <c r="D282" s="348"/>
      <c r="E282" s="181" t="s">
        <v>2399</v>
      </c>
      <c r="F282" s="243" t="s">
        <v>2570</v>
      </c>
      <c r="G282" s="270"/>
      <c r="H282" s="266">
        <f>VLOOKUP(A282,Questions!B$25:T$295,16,FALSE)</f>
        <v>10</v>
      </c>
      <c r="I282" s="267"/>
    </row>
    <row r="283" spans="1:9" ht="48" customHeight="1" x14ac:dyDescent="0.2">
      <c r="A283" s="268" t="str">
        <f>'HECVAT - Full | Vendor Response'!A279</f>
        <v>PCID-08</v>
      </c>
      <c r="B283" s="268" t="str">
        <f>'HECVAT - Full | Vendor Response'!B279</f>
        <v xml:space="preserve">What payment processors/gateways does the system support? </v>
      </c>
      <c r="C283" s="347">
        <f>'HECVAT - Full | Vendor Response'!C279</f>
        <v>0</v>
      </c>
      <c r="D283" s="348"/>
      <c r="E283" s="181" t="s">
        <v>2399</v>
      </c>
      <c r="F283" s="243" t="s">
        <v>2570</v>
      </c>
      <c r="G283" s="270"/>
      <c r="H283" s="266">
        <f>VLOOKUP(A283,Questions!B$25:T$295,16,FALSE)</f>
        <v>10</v>
      </c>
      <c r="I283" s="267"/>
    </row>
    <row r="284" spans="1:9" ht="48" customHeight="1" x14ac:dyDescent="0.2">
      <c r="A284" s="268" t="str">
        <f>'HECVAT - Full | Vendor Response'!A280</f>
        <v>PCID-09</v>
      </c>
      <c r="B284" s="268" t="str">
        <f>'HECVAT - Full | Vendor Response'!B280</f>
        <v>Can the application be installed in a PCI DSS compliant manner ?</v>
      </c>
      <c r="C284" s="264">
        <f>'HECVAT - Full | Vendor Response'!C280</f>
        <v>0</v>
      </c>
      <c r="D284" s="265">
        <f>'HECVAT - Full | Vendor Response'!D280</f>
        <v>0</v>
      </c>
      <c r="E284" s="181" t="s">
        <v>2399</v>
      </c>
      <c r="F284" s="243" t="str">
        <f>VLOOKUP($A284,Questions!B$3:T$256,12,FALSE)</f>
        <v>Yes</v>
      </c>
      <c r="G284" s="270"/>
      <c r="H284" s="266">
        <f>VLOOKUP(A284,Questions!B$25:T$295,16,FALSE)</f>
        <v>10</v>
      </c>
      <c r="I284" s="269"/>
    </row>
    <row r="285" spans="1:9" ht="48" customHeight="1" x14ac:dyDescent="0.2">
      <c r="A285" s="268" t="str">
        <f>'HECVAT - Full | Vendor Response'!A281</f>
        <v>PCID-10</v>
      </c>
      <c r="B285" s="268" t="str">
        <f>'HECVAT - Full | Vendor Response'!B281</f>
        <v xml:space="preserve">Is the application listed as an approved PA-DSS application? </v>
      </c>
      <c r="C285" s="264">
        <f>'HECVAT - Full | Vendor Response'!C281</f>
        <v>0</v>
      </c>
      <c r="D285" s="265">
        <f>'HECVAT - Full | Vendor Response'!D281</f>
        <v>0</v>
      </c>
      <c r="E285" s="181" t="s">
        <v>2399</v>
      </c>
      <c r="F285" s="243" t="str">
        <f>VLOOKUP($A285,Questions!B$3:T$256,12,FALSE)</f>
        <v>No</v>
      </c>
      <c r="G285" s="270"/>
      <c r="H285" s="266">
        <f>VLOOKUP(A285,Questions!B$25:T$295,16,FALSE)</f>
        <v>25</v>
      </c>
      <c r="I285" s="269"/>
    </row>
    <row r="286" spans="1:9" ht="48" customHeight="1" x14ac:dyDescent="0.2">
      <c r="A286" s="268" t="str">
        <f>'HECVAT - Full | Vendor Response'!A282</f>
        <v>PCID-11</v>
      </c>
      <c r="B286" s="268" t="str">
        <f>'HECVAT - Full | Vendor Response'!B282</f>
        <v>Does the system or products use a third party to collect, store, process, or transmit cardholder (payment/credit/debt card) data?</v>
      </c>
      <c r="C286" s="264">
        <f>'HECVAT - Full | Vendor Response'!C282</f>
        <v>0</v>
      </c>
      <c r="D286" s="265">
        <f>'HECVAT - Full | Vendor Response'!D282</f>
        <v>0</v>
      </c>
      <c r="E286" s="181" t="s">
        <v>2399</v>
      </c>
      <c r="F286" s="243" t="str">
        <f>VLOOKUP($A286,Questions!B$3:T$256,12,FALSE)</f>
        <v>No</v>
      </c>
      <c r="G286" s="270"/>
      <c r="H286" s="266">
        <f>VLOOKUP(A286,Questions!B$25:T$295,16,FALSE)</f>
        <v>25</v>
      </c>
      <c r="I286" s="269"/>
    </row>
    <row r="287" spans="1:9" ht="48" customHeight="1" thickBot="1" x14ac:dyDescent="0.25">
      <c r="A287" s="268" t="str">
        <f>'HECVAT - Full | Vendor Response'!A283</f>
        <v>PCID-12</v>
      </c>
      <c r="B287" s="268" t="str">
        <f>'HECVAT - Full | Vendor Response'!B283</f>
        <v xml:space="preserve">Include documentation describing the systems' abilities to comply with the PCI DSS and any features or capabilities of the system that must be added or changed in order to operate in compliance with the standards. </v>
      </c>
      <c r="C287" s="347">
        <f>'HECVAT - Full | Vendor Response'!C283</f>
        <v>0</v>
      </c>
      <c r="D287" s="348"/>
      <c r="E287" s="183" t="s">
        <v>2399</v>
      </c>
      <c r="F287" s="245" t="s">
        <v>2570</v>
      </c>
      <c r="G287" s="270"/>
      <c r="H287" s="271">
        <f>VLOOKUP(A287,Questions!B$25:T$295,16,FALSE)</f>
        <v>15</v>
      </c>
      <c r="I287" s="272"/>
    </row>
    <row r="288" spans="1:9" x14ac:dyDescent="0.2">
      <c r="C288" s="107"/>
      <c r="D288" s="107"/>
      <c r="E288" s="107"/>
    </row>
    <row r="290" spans="5:5" ht="17" x14ac:dyDescent="0.2">
      <c r="E290" t="s">
        <v>2399</v>
      </c>
    </row>
  </sheetData>
  <mergeCells count="62">
    <mergeCell ref="C282:D282"/>
    <mergeCell ref="C283:D283"/>
    <mergeCell ref="C287:D287"/>
    <mergeCell ref="A210:B210"/>
    <mergeCell ref="A55:B55"/>
    <mergeCell ref="A127:B127"/>
    <mergeCell ref="C281:D281"/>
    <mergeCell ref="C157:D157"/>
    <mergeCell ref="C115:D115"/>
    <mergeCell ref="A168:B168"/>
    <mergeCell ref="A186:B186"/>
    <mergeCell ref="C114:D114"/>
    <mergeCell ref="A65:B65"/>
    <mergeCell ref="A71:B71"/>
    <mergeCell ref="A81:B81"/>
    <mergeCell ref="C150:D150"/>
    <mergeCell ref="B8:C8"/>
    <mergeCell ref="A35:D35"/>
    <mergeCell ref="C187:D187"/>
    <mergeCell ref="A37:B37"/>
    <mergeCell ref="A43:B43"/>
    <mergeCell ref="A10:B10"/>
    <mergeCell ref="E30:F30"/>
    <mergeCell ref="E12:F12"/>
    <mergeCell ref="C195:D195"/>
    <mergeCell ref="A11:C11"/>
    <mergeCell ref="C67:D67"/>
    <mergeCell ref="C68:D68"/>
    <mergeCell ref="F35:I35"/>
    <mergeCell ref="C38:D38"/>
    <mergeCell ref="E18:F18"/>
    <mergeCell ref="E19:F19"/>
    <mergeCell ref="E31:F31"/>
    <mergeCell ref="E32:F32"/>
    <mergeCell ref="E33:F33"/>
    <mergeCell ref="C42:D42"/>
    <mergeCell ref="E27:F27"/>
    <mergeCell ref="E26:F26"/>
    <mergeCell ref="G8:I8"/>
    <mergeCell ref="E13:F13"/>
    <mergeCell ref="E22:F22"/>
    <mergeCell ref="E23:F23"/>
    <mergeCell ref="E14:F14"/>
    <mergeCell ref="E16:F16"/>
    <mergeCell ref="E17:F17"/>
    <mergeCell ref="A2:I2"/>
    <mergeCell ref="A1:H1"/>
    <mergeCell ref="B6:C6"/>
    <mergeCell ref="B5:C5"/>
    <mergeCell ref="B7:C7"/>
    <mergeCell ref="A3:I3"/>
    <mergeCell ref="A4:I4"/>
    <mergeCell ref="G5:I5"/>
    <mergeCell ref="G6:I6"/>
    <mergeCell ref="G7:I7"/>
    <mergeCell ref="E28:F28"/>
    <mergeCell ref="E29:F29"/>
    <mergeCell ref="E15:F15"/>
    <mergeCell ref="E20:F20"/>
    <mergeCell ref="E21:F21"/>
    <mergeCell ref="E24:F24"/>
    <mergeCell ref="E25:F25"/>
  </mergeCells>
  <conditionalFormatting sqref="G13">
    <cfRule type="dataBar" priority="18">
      <dataBar>
        <cfvo type="num" val="0"/>
        <cfvo type="num" val="1"/>
        <color rgb="FF638EC6"/>
      </dataBar>
      <extLst>
        <ext xmlns:x14="http://schemas.microsoft.com/office/spreadsheetml/2009/9/main" uri="{B025F937-C7B1-47D3-B67F-A62EFF666E3E}">
          <x14:id>{9F790BD4-183E-4119-9436-A01EA1594D8C}</x14:id>
        </ext>
      </extLst>
    </cfRule>
  </conditionalFormatting>
  <conditionalFormatting sqref="G32:G33">
    <cfRule type="dataBar" priority="17">
      <dataBar>
        <cfvo type="num" val="0"/>
        <cfvo type="num" val="1"/>
        <color rgb="FF638EC6"/>
      </dataBar>
      <extLst>
        <ext xmlns:x14="http://schemas.microsoft.com/office/spreadsheetml/2009/9/main" uri="{B025F937-C7B1-47D3-B67F-A62EFF666E3E}">
          <x14:id>{DEDB6CB6-F46C-4E16-9A05-AB63190D1DA2}</x14:id>
        </ext>
      </extLst>
    </cfRule>
  </conditionalFormatting>
  <conditionalFormatting sqref="G14:G22">
    <cfRule type="dataBar" priority="16">
      <dataBar>
        <cfvo type="num" val="0"/>
        <cfvo type="num" val="1"/>
        <color rgb="FF638EC6"/>
      </dataBar>
      <extLst>
        <ext xmlns:x14="http://schemas.microsoft.com/office/spreadsheetml/2009/9/main" uri="{B025F937-C7B1-47D3-B67F-A62EFF666E3E}">
          <x14:id>{A280AE77-B966-4601-A0A9-608CEBA57142}</x14:id>
        </ext>
      </extLst>
    </cfRule>
  </conditionalFormatting>
  <conditionalFormatting sqref="G23:G26">
    <cfRule type="dataBar" priority="15">
      <dataBar>
        <cfvo type="num" val="0"/>
        <cfvo type="num" val="1"/>
        <color rgb="FF638EC6"/>
      </dataBar>
      <extLst>
        <ext xmlns:x14="http://schemas.microsoft.com/office/spreadsheetml/2009/9/main" uri="{B025F937-C7B1-47D3-B67F-A62EFF666E3E}">
          <x14:id>{6FB108EB-1255-4BA4-896D-28323D780216}</x14:id>
        </ext>
      </extLst>
    </cfRule>
  </conditionalFormatting>
  <conditionalFormatting sqref="G27">
    <cfRule type="dataBar" priority="14">
      <dataBar>
        <cfvo type="num" val="0"/>
        <cfvo type="num" val="1"/>
        <color rgb="FF638EC6"/>
      </dataBar>
      <extLst>
        <ext xmlns:x14="http://schemas.microsoft.com/office/spreadsheetml/2009/9/main" uri="{B025F937-C7B1-47D3-B67F-A62EFF666E3E}">
          <x14:id>{61EF2B7C-82E6-4BA3-9164-42512B8564C0}</x14:id>
        </ext>
      </extLst>
    </cfRule>
  </conditionalFormatting>
  <conditionalFormatting sqref="G28">
    <cfRule type="dataBar" priority="13">
      <dataBar>
        <cfvo type="num" val="0"/>
        <cfvo type="num" val="1"/>
        <color rgb="FF638EC6"/>
      </dataBar>
      <extLst>
        <ext xmlns:x14="http://schemas.microsoft.com/office/spreadsheetml/2009/9/main" uri="{B025F937-C7B1-47D3-B67F-A62EFF666E3E}">
          <x14:id>{B96DDA50-C8DE-4885-8DB8-4738F673A312}</x14:id>
        </ext>
      </extLst>
    </cfRule>
  </conditionalFormatting>
  <conditionalFormatting sqref="G29">
    <cfRule type="dataBar" priority="12">
      <dataBar>
        <cfvo type="num" val="0"/>
        <cfvo type="num" val="1"/>
        <color rgb="FF638EC6"/>
      </dataBar>
      <extLst>
        <ext xmlns:x14="http://schemas.microsoft.com/office/spreadsheetml/2009/9/main" uri="{B025F937-C7B1-47D3-B67F-A62EFF666E3E}">
          <x14:id>{F9CE7CCA-8CC7-43E0-A872-0AB561892638}</x14:id>
        </ext>
      </extLst>
    </cfRule>
  </conditionalFormatting>
  <conditionalFormatting sqref="G30">
    <cfRule type="dataBar" priority="11">
      <dataBar>
        <cfvo type="num" val="0"/>
        <cfvo type="num" val="1"/>
        <color rgb="FF638EC6"/>
      </dataBar>
      <extLst>
        <ext xmlns:x14="http://schemas.microsoft.com/office/spreadsheetml/2009/9/main" uri="{B025F937-C7B1-47D3-B67F-A62EFF666E3E}">
          <x14:id>{B79EE5BF-6AAB-49E0-9D31-51B128B2B97D}</x14:id>
        </ext>
      </extLst>
    </cfRule>
  </conditionalFormatting>
  <conditionalFormatting sqref="G31">
    <cfRule type="dataBar" priority="10">
      <dataBar>
        <cfvo type="num" val="0"/>
        <cfvo type="num" val="1"/>
        <color rgb="FF638EC6"/>
      </dataBar>
      <extLst>
        <ext xmlns:x14="http://schemas.microsoft.com/office/spreadsheetml/2009/9/main" uri="{B025F937-C7B1-47D3-B67F-A62EFF666E3E}">
          <x14:id>{8908BCCD-78F9-4DC8-AF66-2A22D3B12D8C}</x14:id>
        </ext>
      </extLst>
    </cfRule>
  </conditionalFormatting>
  <pageMargins left="0.7" right="0.7" top="0.75" bottom="0.75" header="0.3" footer="0.3"/>
  <pageSetup orientation="portrait" horizontalDpi="300" verticalDpi="300" r:id="rId1"/>
  <extLst>
    <ext xmlns:x14="http://schemas.microsoft.com/office/spreadsheetml/2009/9/main" uri="{78C0D931-6437-407d-A8EE-F0AAD7539E65}">
      <x14:conditionalFormattings>
        <x14:conditionalFormatting xmlns:xm="http://schemas.microsoft.com/office/excel/2006/main">
          <x14:cfRule type="dataBar" id="{9F790BD4-183E-4119-9436-A01EA1594D8C}">
            <x14:dataBar minLength="0" maxLength="100" gradient="0" direction="leftToRight" axisPosition="none">
              <x14:cfvo type="num">
                <xm:f>0</xm:f>
              </x14:cfvo>
              <x14:cfvo type="num">
                <xm:f>1</xm:f>
              </x14:cfvo>
              <x14:negativeFillColor rgb="FFFF0000"/>
            </x14:dataBar>
          </x14:cfRule>
          <xm:sqref>G13</xm:sqref>
        </x14:conditionalFormatting>
        <x14:conditionalFormatting xmlns:xm="http://schemas.microsoft.com/office/excel/2006/main">
          <x14:cfRule type="dataBar" id="{DEDB6CB6-F46C-4E16-9A05-AB63190D1DA2}">
            <x14:dataBar minLength="0" maxLength="100" gradient="0" direction="leftToRight" axisPosition="none">
              <x14:cfvo type="num">
                <xm:f>0</xm:f>
              </x14:cfvo>
              <x14:cfvo type="num">
                <xm:f>1</xm:f>
              </x14:cfvo>
              <x14:negativeFillColor rgb="FFFF0000"/>
            </x14:dataBar>
          </x14:cfRule>
          <xm:sqref>G32:G33</xm:sqref>
        </x14:conditionalFormatting>
        <x14:conditionalFormatting xmlns:xm="http://schemas.microsoft.com/office/excel/2006/main">
          <x14:cfRule type="dataBar" id="{A280AE77-B966-4601-A0A9-608CEBA57142}">
            <x14:dataBar minLength="0" maxLength="100" gradient="0" direction="leftToRight" axisPosition="none">
              <x14:cfvo type="num">
                <xm:f>0</xm:f>
              </x14:cfvo>
              <x14:cfvo type="num">
                <xm:f>1</xm:f>
              </x14:cfvo>
              <x14:negativeFillColor rgb="FFFF0000"/>
            </x14:dataBar>
          </x14:cfRule>
          <xm:sqref>G14:G22</xm:sqref>
        </x14:conditionalFormatting>
        <x14:conditionalFormatting xmlns:xm="http://schemas.microsoft.com/office/excel/2006/main">
          <x14:cfRule type="dataBar" id="{6FB108EB-1255-4BA4-896D-28323D780216}">
            <x14:dataBar minLength="0" maxLength="100" gradient="0" direction="leftToRight" axisPosition="none">
              <x14:cfvo type="num">
                <xm:f>0</xm:f>
              </x14:cfvo>
              <x14:cfvo type="num">
                <xm:f>1</xm:f>
              </x14:cfvo>
              <x14:negativeFillColor rgb="FFFF0000"/>
            </x14:dataBar>
          </x14:cfRule>
          <xm:sqref>G23:G26</xm:sqref>
        </x14:conditionalFormatting>
        <x14:conditionalFormatting xmlns:xm="http://schemas.microsoft.com/office/excel/2006/main">
          <x14:cfRule type="dataBar" id="{61EF2B7C-82E6-4BA3-9164-42512B8564C0}">
            <x14:dataBar minLength="0" maxLength="100" gradient="0" direction="leftToRight" axisPosition="none">
              <x14:cfvo type="num">
                <xm:f>0</xm:f>
              </x14:cfvo>
              <x14:cfvo type="num">
                <xm:f>1</xm:f>
              </x14:cfvo>
              <x14:negativeFillColor rgb="FFFF0000"/>
            </x14:dataBar>
          </x14:cfRule>
          <xm:sqref>G27</xm:sqref>
        </x14:conditionalFormatting>
        <x14:conditionalFormatting xmlns:xm="http://schemas.microsoft.com/office/excel/2006/main">
          <x14:cfRule type="dataBar" id="{B96DDA50-C8DE-4885-8DB8-4738F673A312}">
            <x14:dataBar minLength="0" maxLength="100" gradient="0" direction="leftToRight" axisPosition="none">
              <x14:cfvo type="num">
                <xm:f>0</xm:f>
              </x14:cfvo>
              <x14:cfvo type="num">
                <xm:f>1</xm:f>
              </x14:cfvo>
              <x14:negativeFillColor rgb="FFFF0000"/>
            </x14:dataBar>
          </x14:cfRule>
          <xm:sqref>G28</xm:sqref>
        </x14:conditionalFormatting>
        <x14:conditionalFormatting xmlns:xm="http://schemas.microsoft.com/office/excel/2006/main">
          <x14:cfRule type="dataBar" id="{F9CE7CCA-8CC7-43E0-A872-0AB561892638}">
            <x14:dataBar minLength="0" maxLength="100" gradient="0" direction="leftToRight" axisPosition="none">
              <x14:cfvo type="num">
                <xm:f>0</xm:f>
              </x14:cfvo>
              <x14:cfvo type="num">
                <xm:f>1</xm:f>
              </x14:cfvo>
              <x14:negativeFillColor rgb="FFFF0000"/>
            </x14:dataBar>
          </x14:cfRule>
          <xm:sqref>G29</xm:sqref>
        </x14:conditionalFormatting>
        <x14:conditionalFormatting xmlns:xm="http://schemas.microsoft.com/office/excel/2006/main">
          <x14:cfRule type="dataBar" id="{B79EE5BF-6AAB-49E0-9D31-51B128B2B97D}">
            <x14:dataBar minLength="0" maxLength="100" gradient="0" direction="leftToRight" axisPosition="none">
              <x14:cfvo type="num">
                <xm:f>0</xm:f>
              </x14:cfvo>
              <x14:cfvo type="num">
                <xm:f>1</xm:f>
              </x14:cfvo>
              <x14:negativeFillColor rgb="FFFF0000"/>
            </x14:dataBar>
          </x14:cfRule>
          <xm:sqref>G30</xm:sqref>
        </x14:conditionalFormatting>
        <x14:conditionalFormatting xmlns:xm="http://schemas.microsoft.com/office/excel/2006/main">
          <x14:cfRule type="dataBar" id="{8908BCCD-78F9-4DC8-AF66-2A22D3B12D8C}">
            <x14:dataBar minLength="0" maxLength="100" gradient="0" direction="leftToRight" axisPosition="none">
              <x14:cfvo type="num">
                <xm:f>0</xm:f>
              </x14:cfvo>
              <x14:cfvo type="num">
                <xm:f>1</xm:f>
              </x14:cfvo>
              <x14:negativeFillColor rgb="FFFF0000"/>
            </x14:dataBar>
          </x14:cfRule>
          <xm:sqref>G31</xm:sqref>
        </x14:conditionalFormatting>
        <x14:conditionalFormatting xmlns:xm="http://schemas.microsoft.com/office/excel/2006/main">
          <x14:cfRule type="expression" priority="20" id="{00000000-000E-0000-0300-000014000000}">
            <xm:f>VLOOKUP($A169,Questions!$B$18:$L$309,10,TRUE)=0</xm:f>
            <x14:dxf>
              <font>
                <strike/>
                <color theme="2" tint="-0.49995422223578601"/>
              </font>
              <fill>
                <patternFill>
                  <bgColor theme="2"/>
                </patternFill>
              </fill>
            </x14:dxf>
          </x14:cfRule>
          <xm:sqref>F281:F283 F287 A281:C283 A287:C287 G169:I175 A169:D175 A181:D185 G181:I185 A177:D179 G177:I179 H287:I287 H281:I283</xm:sqref>
        </x14:conditionalFormatting>
        <x14:conditionalFormatting xmlns:xm="http://schemas.microsoft.com/office/excel/2006/main">
          <x14:cfRule type="expression" priority="7" id="{00000000-000E-0000-0300-000007000000}">
            <xm:f>VLOOKUP($A97,Questions!$B$18:$L$309,10,FALSE)=0</xm:f>
            <x14:dxf>
              <font>
                <strike/>
                <color theme="2" tint="-0.49995422223578601"/>
              </font>
            </x14:dxf>
          </x14:cfRule>
          <xm:sqref>A114:I115 G97:I113 A109:E113 A97:D108</xm:sqref>
        </x14:conditionalFormatting>
        <x14:conditionalFormatting xmlns:xm="http://schemas.microsoft.com/office/excel/2006/main">
          <x14:cfRule type="expression" priority="6" id="{00000000-000E-0000-0300-000006000000}">
            <xm:f>'HECVAT - Full | Vendor Response'!$C$26="No"</xm:f>
            <x14:dxf>
              <font>
                <color theme="0"/>
              </font>
            </x14:dxf>
          </x14:cfRule>
          <xm:sqref>C30:D30 G30</xm:sqref>
        </x14:conditionalFormatting>
        <x14:conditionalFormatting xmlns:xm="http://schemas.microsoft.com/office/excel/2006/main">
          <x14:cfRule type="expression" priority="5" id="{00000000-000E-0000-0300-000005000000}">
            <xm:f>'HECVAT - Full | Vendor Response'!$C$30="No"</xm:f>
            <x14:dxf>
              <font>
                <color theme="0"/>
              </font>
            </x14:dxf>
          </x14:cfRule>
          <xm:sqref>C31:D31 G31</xm:sqref>
        </x14:conditionalFormatting>
        <x14:conditionalFormatting xmlns:xm="http://schemas.microsoft.com/office/excel/2006/main">
          <x14:cfRule type="expression" priority="4" id="{00000000-000E-0000-0300-000004000000}">
            <xm:f>'HECVAT - Full | Vendor Response'!$C$27="No"</xm:f>
            <x14:dxf>
              <font>
                <color theme="0"/>
              </font>
            </x14:dxf>
          </x14:cfRule>
          <xm:sqref>C16:D16 G16</xm:sqref>
        </x14:conditionalFormatting>
        <x14:conditionalFormatting xmlns:xm="http://schemas.microsoft.com/office/excel/2006/main">
          <x14:cfRule type="expression" priority="3" id="{00000000-000E-0000-0300-000003000000}">
            <xm:f>'HECVAT - Full | Vendor Response'!$C$28="No"</xm:f>
            <x14:dxf>
              <font>
                <color theme="0"/>
              </font>
            </x14:dxf>
          </x14:cfRule>
          <xm:sqref>C20:D20 G20</xm:sqref>
        </x14:conditionalFormatting>
        <x14:conditionalFormatting xmlns:xm="http://schemas.microsoft.com/office/excel/2006/main">
          <x14:cfRule type="expression" priority="2" id="{00000000-000E-0000-0300-000002000000}">
            <xm:f>'HECVAT - Full | Vendor Response'!$C$31="No"</xm:f>
            <x14:dxf>
              <font>
                <color theme="0"/>
              </font>
            </x14:dxf>
          </x14:cfRule>
          <xm:sqref>C17:D17 G17</xm:sqref>
        </x14:conditionalFormatting>
        <x14:conditionalFormatting xmlns:xm="http://schemas.microsoft.com/office/excel/2006/main">
          <x14:cfRule type="expression" priority="1" id="{00000000-000E-0000-0300-000001000000}">
            <xm:f>'HECVAT - Full | Vendor Response'!$C$29="No"</xm:f>
            <x14:dxf>
              <font>
                <color theme="0"/>
              </font>
            </x14:dxf>
          </x14:cfRule>
          <xm:sqref>C24:D24 G24</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Values!$A$4:$A$5</xm:f>
          </x14:formula1>
          <xm:sqref>G38:G42 G56:G64 G72:G80 G199:G209 G82:G95 G117:G126 G128:G142 G144:G167 G169:G185 G187:G197 G66:G70 G211:G226 G228:G231 G233:G237 G239:G244 G246:G274 G276:G287 G44:G54 G99:G115</xm:sqref>
        </x14:dataValidation>
        <x14:dataValidation type="list" allowBlank="1" showInputMessage="1" showErrorMessage="1" xr:uid="{00000000-0002-0000-0300-000001000000}">
          <x14:formula1>
            <xm:f>Values!$A$42:$A$48</xm:f>
          </x14:formula1>
          <xm:sqref>I38:I42 I56:I64 I72:I80 I97:I115 I82:I95 I117:I126 I128:I142 I144:I167 I169:I185 I187:I197 I66:I70 I211:I226 I228:I231 I233:I237 I239:I244 I246:I274 I276:I287 I44:I54 I199:I209</xm:sqref>
        </x14:dataValidation>
        <x14:dataValidation type="list" allowBlank="1" showInputMessage="1" showErrorMessage="1" xr:uid="{00000000-0002-0000-0300-000002000000}">
          <x14:formula1>
            <xm:f>Values!$A$60:$A$66</xm:f>
          </x14:formula1>
          <xm:sqref>C10</xm:sqref>
        </x14:dataValidation>
        <x14:dataValidation type="list" allowBlank="1" showInputMessage="1" showErrorMessage="1" xr:uid="{00000000-0002-0000-0300-000003000000}">
          <x14:formula1>
            <xm:f>Values!$C$26:$C$29</xm:f>
          </x14:formula1>
          <xm:sqref>G98</xm:sqref>
        </x14:dataValidation>
        <x14:dataValidation type="list" allowBlank="1" showInputMessage="1" showErrorMessage="1" xr:uid="{00000000-0002-0000-0300-000004000000}">
          <x14:formula1>
            <xm:f>Values!$C$26:$C$27</xm:f>
          </x14:formula1>
          <xm:sqref>G97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75"/>
  <sheetViews>
    <sheetView zoomScale="98" zoomScaleNormal="98" workbookViewId="0">
      <selection activeCell="D26" sqref="D26"/>
    </sheetView>
  </sheetViews>
  <sheetFormatPr baseColWidth="10" defaultColWidth="6.625" defaultRowHeight="16" x14ac:dyDescent="0.15"/>
  <cols>
    <col min="1" max="1" width="11.25" customWidth="1"/>
    <col min="2" max="2" width="56.75" style="4" customWidth="1"/>
    <col min="3" max="3" width="40.75" style="19" customWidth="1"/>
    <col min="4" max="4" width="40.75" style="6" customWidth="1"/>
  </cols>
  <sheetData>
    <row r="1" spans="1:4" ht="36" customHeight="1" x14ac:dyDescent="0.2">
      <c r="A1" s="317" t="s">
        <v>3159</v>
      </c>
      <c r="B1" s="317"/>
      <c r="C1" s="317"/>
      <c r="D1" s="317"/>
    </row>
    <row r="2" spans="1:4" ht="36" customHeight="1" x14ac:dyDescent="0.2">
      <c r="A2" s="280" t="s">
        <v>3161</v>
      </c>
      <c r="B2" s="280"/>
      <c r="C2" s="280"/>
      <c r="D2" s="280"/>
    </row>
    <row r="3" spans="1:4" ht="2" customHeight="1" x14ac:dyDescent="0.2">
      <c r="A3" s="18"/>
      <c r="B3" s="120"/>
      <c r="C3" s="121"/>
      <c r="D3" s="121"/>
    </row>
    <row r="4" spans="1:4" ht="2" customHeight="1" x14ac:dyDescent="0.2">
      <c r="A4" s="122"/>
      <c r="B4" s="122"/>
      <c r="C4" s="123"/>
      <c r="D4" s="124"/>
    </row>
    <row r="5" spans="1:4" ht="2" customHeight="1" x14ac:dyDescent="0.2">
      <c r="A5" s="125"/>
      <c r="B5" s="125"/>
      <c r="C5" s="125"/>
      <c r="D5" s="125"/>
    </row>
    <row r="6" spans="1:4" ht="2" customHeight="1" x14ac:dyDescent="0.2">
      <c r="A6" s="126"/>
      <c r="B6" s="126"/>
      <c r="C6" s="126"/>
      <c r="D6" s="126"/>
    </row>
    <row r="7" spans="1:4" ht="2" customHeight="1" x14ac:dyDescent="0.2">
      <c r="A7" s="92"/>
      <c r="B7" s="127"/>
      <c r="C7" s="128"/>
      <c r="D7" s="128"/>
    </row>
    <row r="8" spans="1:4" ht="2" customHeight="1" x14ac:dyDescent="0.2">
      <c r="A8" s="92"/>
      <c r="B8" s="127"/>
      <c r="C8" s="128"/>
      <c r="D8" s="128"/>
    </row>
    <row r="9" spans="1:4" ht="2" customHeight="1" x14ac:dyDescent="0.2">
      <c r="A9" s="92"/>
      <c r="B9" s="127"/>
      <c r="C9" s="128"/>
      <c r="D9" s="128"/>
    </row>
    <row r="10" spans="1:4" ht="2" customHeight="1" x14ac:dyDescent="0.2">
      <c r="A10" s="92"/>
      <c r="B10" s="127"/>
      <c r="C10" s="128"/>
      <c r="D10" s="128"/>
    </row>
    <row r="11" spans="1:4" ht="2" customHeight="1" x14ac:dyDescent="0.2">
      <c r="A11" s="92"/>
      <c r="B11" s="127"/>
      <c r="C11" s="128"/>
      <c r="D11" s="128"/>
    </row>
    <row r="12" spans="1:4" ht="2" customHeight="1" x14ac:dyDescent="0.2">
      <c r="A12" s="92"/>
      <c r="B12" s="127"/>
      <c r="C12" s="128"/>
      <c r="D12" s="128"/>
    </row>
    <row r="13" spans="1:4" ht="2" customHeight="1" x14ac:dyDescent="0.2">
      <c r="A13" s="92"/>
      <c r="B13" s="127"/>
      <c r="C13" s="128"/>
      <c r="D13" s="128"/>
    </row>
    <row r="14" spans="1:4" ht="2" customHeight="1" x14ac:dyDescent="0.2">
      <c r="A14" s="92"/>
      <c r="B14" s="127"/>
      <c r="C14" s="128"/>
      <c r="D14" s="128"/>
    </row>
    <row r="15" spans="1:4" ht="2" customHeight="1" x14ac:dyDescent="0.2">
      <c r="A15" s="92"/>
      <c r="B15" s="127"/>
      <c r="C15" s="128"/>
      <c r="D15" s="128"/>
    </row>
    <row r="16" spans="1:4" ht="2" customHeight="1" x14ac:dyDescent="0.2">
      <c r="A16" s="92"/>
      <c r="B16" s="127"/>
      <c r="C16" s="128"/>
      <c r="D16" s="128"/>
    </row>
    <row r="17" spans="1:5" ht="2" customHeight="1" x14ac:dyDescent="0.2">
      <c r="A17" s="126"/>
      <c r="B17" s="126"/>
      <c r="C17" s="126"/>
      <c r="D17" s="126"/>
    </row>
    <row r="18" spans="1:5" ht="2" customHeight="1" x14ac:dyDescent="0.2">
      <c r="A18" s="92"/>
      <c r="B18" s="127"/>
      <c r="C18" s="128"/>
      <c r="D18" s="128"/>
    </row>
    <row r="19" spans="1:5" ht="2" customHeight="1" x14ac:dyDescent="0.2">
      <c r="A19" s="92"/>
      <c r="B19" s="127"/>
      <c r="C19" s="129"/>
      <c r="D19" s="129"/>
    </row>
    <row r="20" spans="1:5" ht="36" customHeight="1" x14ac:dyDescent="0.2">
      <c r="A20" s="288" t="s">
        <v>11</v>
      </c>
      <c r="B20" s="288"/>
      <c r="C20" s="20"/>
      <c r="D20" s="21"/>
    </row>
    <row r="21" spans="1:5" ht="186" customHeight="1" x14ac:dyDescent="0.2">
      <c r="A21" s="292" t="s">
        <v>2303</v>
      </c>
      <c r="B21" s="292"/>
      <c r="C21" s="292"/>
      <c r="D21" s="292"/>
    </row>
    <row r="22" spans="1:5" ht="37.25" customHeight="1" x14ac:dyDescent="0.2">
      <c r="A22" s="288" t="s">
        <v>12</v>
      </c>
      <c r="B22" s="288"/>
      <c r="C22" s="20" t="s">
        <v>2304</v>
      </c>
      <c r="D22" s="20" t="s">
        <v>2305</v>
      </c>
    </row>
    <row r="23" spans="1:5" ht="56" customHeight="1" x14ac:dyDescent="0.2">
      <c r="A23" s="292" t="s">
        <v>2306</v>
      </c>
      <c r="B23" s="292"/>
      <c r="C23" s="292"/>
      <c r="D23" s="292"/>
    </row>
    <row r="24" spans="1:5" ht="60" customHeight="1" x14ac:dyDescent="0.2">
      <c r="A24" s="25" t="s">
        <v>124</v>
      </c>
      <c r="B24" s="25" t="str">
        <f>VLOOKUP($A24,Questions!$B$3:$I$256,2,FALSE)</f>
        <v>Does your product process protected health information (PHI) or any data covered by the Health Insurance Portability and Accountability Act?</v>
      </c>
      <c r="C24" s="25" t="str">
        <f>VLOOKUP($A24,Questions!$B$3:$I$256,7,FALSE)</f>
        <v>This qualifier determines the presence of PHI in the solution and sets the HIPAA section as required appropriately.</v>
      </c>
      <c r="D24" s="25" t="str">
        <f>VLOOKUP($A24,Questions!$B$3:$I$256,8,FALSE)</f>
        <v>Reference the HIPAA section for follow-up review.</v>
      </c>
    </row>
    <row r="25" spans="1:5" ht="82" customHeight="1" x14ac:dyDescent="0.2">
      <c r="A25" s="25" t="s">
        <v>125</v>
      </c>
      <c r="B25" s="25" t="str">
        <f>VLOOKUP($A25,Questions!$B$3:$I$256,2,FALSE)</f>
        <v>Will institution data be shared with or hosted by any third parties? (e.g. any entity not wholly-owned by your company is considered a third-party)</v>
      </c>
      <c r="C25" s="25" t="str">
        <f>VLOOKUP($A25,Questions!$B$3:$I$256,7,FALSE)</f>
        <v>Vendors oftentimes use other vendors to supplement and/or host their infrastructures and it is important to know what, if any, institutional data is shared with fourth-parties. Responses to this qualifier set the response requirement for the Third Parties section.</v>
      </c>
      <c r="D25" s="25" t="str">
        <f>VLOOKUP($A25,Questions!$B$3:$I$256,8,FALSE)</f>
        <v>Reference the Third Parties section for follow-up review.</v>
      </c>
    </row>
    <row r="26" spans="1:5" ht="84" customHeight="1" x14ac:dyDescent="0.2">
      <c r="A26" s="25" t="s">
        <v>126</v>
      </c>
      <c r="B26" s="25" t="str">
        <f>VLOOKUP($A26,Questions!$B$3:$I$256,2,FALSE)</f>
        <v>Do you have a well documented Business Continuity Plan (BCP) that is tested annually?</v>
      </c>
      <c r="C26" s="25" t="str">
        <f>VLOOKUP($A26,Questions!$B$3:$I$256,7,FALSE)</f>
        <v>This qualifier determines the existence of a complete, fully-populated BCP, maintained by the vendor, and sets the Business Continuity Plan section as required appropriately.</v>
      </c>
      <c r="D26" s="25" t="str">
        <f>VLOOKUP($A26,Questions!$B$3:$I$256,8,FALSE)</f>
        <v>Reference the Business Continuity Plan section for follow-up review.</v>
      </c>
    </row>
    <row r="27" spans="1:5" ht="84" customHeight="1" x14ac:dyDescent="0.2">
      <c r="A27" s="25" t="s">
        <v>127</v>
      </c>
      <c r="B27" s="25" t="str">
        <f>VLOOKUP($A27,Questions!$B$3:$I$256,2,FALSE)</f>
        <v>Do you have a well documented Disaster Recovery Plan (DRP) that is tested annually?</v>
      </c>
      <c r="C27" s="25" t="str">
        <f>VLOOKUP($A27,Questions!$B$3:$I$256,7,FALSE)</f>
        <v>This qualifier determines the existence of a complete, fully-populated DRP, maintained by the vendor, and sets the Business Continuity Plan section as required appropriately.</v>
      </c>
      <c r="D27" s="25" t="str">
        <f>VLOOKUP($A27,Questions!$B$3:$I$256,8,FALSE)</f>
        <v>Reference the Disaster Recovery Plan section for follow-up review.</v>
      </c>
    </row>
    <row r="28" spans="1:5" ht="84" customHeight="1" x14ac:dyDescent="0.2">
      <c r="A28" s="25" t="s">
        <v>128</v>
      </c>
      <c r="B28" s="25" t="str">
        <f>VLOOKUP($A28,Questions!$B$3:$I$256,2,FALSE)</f>
        <v>Is the vended product designed to process or store Credit Card information?</v>
      </c>
      <c r="C28" s="25" t="str">
        <f>VLOOKUP($A28,Questions!$B$3:$I$256,7,FALSE)</f>
        <v>This qualifier determines the presence of PCI DSS in the solution and sets the PCI DSS section as required appropriately.</v>
      </c>
      <c r="D28" s="25" t="str">
        <f>VLOOKUP($A28,Questions!$B$3:$I$256,8,FALSE)</f>
        <v>Reference the PCI DSS section for follow-up review.</v>
      </c>
    </row>
    <row r="29" spans="1:5" ht="108" customHeight="1" x14ac:dyDescent="0.2">
      <c r="A29" s="25" t="s">
        <v>129</v>
      </c>
      <c r="B29" s="25" t="str">
        <f>VLOOKUP($A29,Questions!$B$3:$I$256,2,FALSE)</f>
        <v>Does your company provide professional services pertaining to this product?</v>
      </c>
      <c r="C29" s="25" t="str">
        <f>VLOOKUP($A29,Questions!$B$3:$I$256,7,FALSE)</f>
        <v>When consultants are given access to a system containing institutional data, the "sharing" of data is not in the same context as traditional data sharing (i.e. hosting, etc.) and thus, many of the HECVAT questions do not apply. When consultants have access to a system (onsite of via remote affiliate-type accounts), the Consulting section is most relevant.</v>
      </c>
      <c r="D29" s="25" t="str">
        <f>VLOOKUP($A29,Questions!$B$3:$I$256,8,FALSE)</f>
        <v>Reference the Consulting section for follow-up review.</v>
      </c>
    </row>
    <row r="30" spans="1:5" ht="112" customHeight="1" x14ac:dyDescent="0.2">
      <c r="A30" s="25" t="s">
        <v>130</v>
      </c>
      <c r="B30" s="25" t="str">
        <f>VLOOKUP($A30,Questions!$B$3:$I$256,2,FALSE)</f>
        <v>Select your hosting option</v>
      </c>
      <c r="C30" s="25" t="str">
        <f>VLOOKUP($A30,Questions!$B$3:$I$256,7,FALSE)</f>
        <v xml:space="preserve"> </v>
      </c>
      <c r="D30" s="25" t="str">
        <f>VLOOKUP($A30,Questions!$B$3:$I$256,8,FALSE)</f>
        <v xml:space="preserve"> </v>
      </c>
      <c r="E30" s="240"/>
    </row>
    <row r="31" spans="1:5" ht="36" customHeight="1" x14ac:dyDescent="0.2">
      <c r="A31" s="288" t="s">
        <v>119</v>
      </c>
      <c r="B31" s="288"/>
      <c r="C31" s="20" t="str">
        <f>$C$22</f>
        <v>Reason for Question</v>
      </c>
      <c r="D31" s="20" t="str">
        <f>$D$22</f>
        <v>Follow-up Inquiries/Responses</v>
      </c>
    </row>
    <row r="32" spans="1:5" ht="72" customHeight="1" x14ac:dyDescent="0.2">
      <c r="A32" s="25" t="s">
        <v>137</v>
      </c>
      <c r="B32" s="25" t="str">
        <f>VLOOKUP($A32,Questions!$B$3:$I$256,2,FALSE)</f>
        <v>Describe your organization’s business background and ownership structure, including all parent and subsidiary relationships.</v>
      </c>
      <c r="C32" s="25" t="str">
        <f>VLOOKUP($A32,Questions!$B$3:$I$256,7,FALSE)</f>
        <v>Defining scale of company (support, resources, skillsets), General information about the organization that may be concerning.</v>
      </c>
      <c r="D32" s="25" t="str">
        <f>VLOOKUP($A32,Questions!$B$3:$I$256,8,FALSE)</f>
        <v>Follow-up responses to this one are normally unique to their response. Vague answers here usually result in some footprinting of a vendor to determine their "reputation".</v>
      </c>
    </row>
    <row r="33" spans="1:5" ht="84" customHeight="1" x14ac:dyDescent="0.2">
      <c r="A33" s="25" t="s">
        <v>138</v>
      </c>
      <c r="B33" s="25" t="str">
        <f>VLOOKUP($A33,Questions!$B$3:$I$256,2,FALSE)</f>
        <v>Have you had an unplanned disruption to this product/service in the last 12 months?</v>
      </c>
      <c r="C33" s="25" t="str">
        <f>VLOOKUP($A33,Questions!$B$3:$I$256,7,FALSE)</f>
        <v>We want transparency from the vendor and an honest answer to this question, regardless of the response, is a good step in building trust.</v>
      </c>
      <c r="D33" s="25" t="str">
        <f>VLOOKUP($A33,Questions!$B$3:$I$256,8,FALSE)</f>
        <v>If a vendor says "No", it is taken at face value. If you organization is capable of conducting reconnaissance, it is encouraged. If a vendor has experienced a breach, evaluate the circumstance of the incident and what the vendor has done in response to the breach.</v>
      </c>
    </row>
    <row r="34" spans="1:5" ht="120" x14ac:dyDescent="0.2">
      <c r="A34" s="25" t="s">
        <v>139</v>
      </c>
      <c r="B34" s="25" t="str">
        <f>VLOOKUP($A34,Questions!$B$3:$I$256,2,FALSE)</f>
        <v>Do you have a dedicated Information Security staff or office?</v>
      </c>
      <c r="C34" s="25" t="str">
        <f>VLOOKUP($A34,Questions!$B$3:$I$256,7,FALSE)</f>
        <v>Understanding the security program size (and capabilities) of a vendor has a significant impact on their ability to respond effectively to a security incident. The size of a vendor will determine their SO size, or lack thereof. Use the knowledge of this response when evaluating other vendor statements.</v>
      </c>
      <c r="D34" s="25" t="str">
        <f>VLOOKUP($A34,Questions!$B$3:$I$256,8,FALSE)</f>
        <v>Vague responses to this question should be investigated further. Vendors without dedicated security personnel commonly have no security or security is embedded or dual-homed within operations (administrators). Ask about separation of duties, principle of least privilege, etc. - there are many ways to get additional program state information from the vendor.</v>
      </c>
    </row>
    <row r="35" spans="1:5" ht="108" customHeight="1" x14ac:dyDescent="0.2">
      <c r="A35" s="25" t="s">
        <v>140</v>
      </c>
      <c r="B35" s="25" t="str">
        <f>VLOOKUP($A35,Questions!$B$3:$I$256,2,FALSE)</f>
        <v>Do you have a dedicated Software and System Development team(s)? (e.g. Customer Support, Implementation, Product Management, etc.)</v>
      </c>
      <c r="C35" s="25" t="str">
        <f>VLOOKUP($A35,Questions!$B$3:$I$256,7,FALSE)</f>
        <v>Understanding the development team size (and capabilities) of a vendor has a significant impact on their ability to produce and maintain code, adhering to secure coding best practices. The size of a vendor will determine their use of dedicated development teams, or lack thereof. Use the knowledge of this response when evaluating other vendor statements.</v>
      </c>
      <c r="D35" s="25" t="str">
        <f>VLOOKUP($A35,Questions!$B$3:$I$256,8,FALSE)</f>
        <v>Follow-up inquiries for vendor team strategies will be unique to your institution and may depend on the underlying infrastructures needed to support a system for your specific use case.</v>
      </c>
    </row>
    <row r="36" spans="1:5" ht="124" customHeight="1" x14ac:dyDescent="0.2">
      <c r="A36" s="25" t="s">
        <v>141</v>
      </c>
      <c r="B36" s="25" t="str">
        <f>VLOOKUP($A36,Questions!$B$3:$I$256,2,FALSE)</f>
        <v>Use this area to share information about your environment that will assist those who are assessing your company data security program.</v>
      </c>
      <c r="C36" s="25" t="str">
        <f>VLOOKUP($A36,Questions!$B$3:$I$256,7,FALSE)</f>
        <v>For the 20% that HECVAT may not cover, this gives the vendor a chance to support their other responses. Beware when this area is populated with sales hype or other non-relevant information. Thorough documentation, supporting evidence, and/or robust responses go a long way in building trust in this assessment process.</v>
      </c>
      <c r="D36" s="25" t="str">
        <f>VLOOKUP($A36,Questions!$B$3:$I$256,8,FALSE)</f>
        <v>This is a freebie to help the vendor state their "case". If a vendor does not add anything here (or it is just sales stuff), we can assume it was filled out by a sales engineer and questions will be evaluated with higher scrutiny.</v>
      </c>
    </row>
    <row r="37" spans="1:5" ht="36" customHeight="1" x14ac:dyDescent="0.2">
      <c r="A37" s="288" t="s">
        <v>17</v>
      </c>
      <c r="B37" s="288"/>
      <c r="C37" s="20" t="str">
        <f>$C$22</f>
        <v>Reason for Question</v>
      </c>
      <c r="D37" s="20" t="str">
        <f>$D$22</f>
        <v>Follow-up Inquiries/Responses</v>
      </c>
    </row>
    <row r="38" spans="1:5" ht="48" customHeight="1" x14ac:dyDescent="0.2">
      <c r="A38" s="25" t="s">
        <v>131</v>
      </c>
      <c r="B38" s="25" t="str">
        <f>VLOOKUP($A38,Questions!$B$3:$I$256,2,FALSE)</f>
        <v>Have you undergone a SSAE 18/SOC 2 audit?</v>
      </c>
      <c r="C38" s="25" t="str">
        <f>VLOOKUP($A38,Questions!$B$3:$I$256,7,FALSE)</f>
        <v>Standard documentation, relevant to institutions requiring a vendor to undergo SSAE 18 audits.</v>
      </c>
      <c r="D38" s="25" t="str">
        <f>VLOOKUP($A38,Questions!$B$3:$I$256,8,FALSE)</f>
        <v>Follow-up inquiries for SSAE 18 content will be institution/implementation specific.</v>
      </c>
    </row>
    <row r="39" spans="1:5" ht="64" customHeight="1" x14ac:dyDescent="0.2">
      <c r="A39" s="25" t="s">
        <v>132</v>
      </c>
      <c r="B39" s="25" t="str">
        <f>VLOOKUP($A39,Questions!$B$3:$I$256,2,FALSE)</f>
        <v>Have you completed the Cloud Security Alliance (CSA) self assessment or CAIQ?</v>
      </c>
      <c r="C39" s="25" t="str">
        <f>VLOOKUP($A39,Questions!$B$3:$I$256,7,FALSE)</f>
        <v>Many vendors have populated a CAIQ or at least a self-assessment. Although lacking in some areas important to Higher Ed, these documents are useful for supplemental assessment.</v>
      </c>
      <c r="D39" s="25" t="str">
        <f>VLOOKUP($A39,Questions!$B$3:$I$256,8,FALSE)</f>
        <v>Follow-up inquiries for CSA content will be institution/implementation specific.</v>
      </c>
    </row>
    <row r="40" spans="1:5" ht="64" customHeight="1" x14ac:dyDescent="0.2">
      <c r="A40" s="25" t="s">
        <v>133</v>
      </c>
      <c r="B40" s="25" t="str">
        <f>VLOOKUP($A40,Questions!$B$3:$I$256,2,FALSE)</f>
        <v>Have you received the Cloud Security Alliance STAR certification?</v>
      </c>
      <c r="C40" s="25" t="str">
        <f>VLOOKUP($A40,Questions!$B$3:$I$256,7,FALSE)</f>
        <v>If a vendor is STAR certified, vendor responses can theoretically be more trusted since CSA has verified their responses. Trust, but verify for yourself, as needed.</v>
      </c>
      <c r="D40" s="25" t="str">
        <f>VLOOKUP($A40,Questions!$B$3:$I$256,8,FALSE)</f>
        <v>If STAR certification is important to your institution you may have specific follow-up details for documentation purposes.</v>
      </c>
    </row>
    <row r="41" spans="1:5" ht="112" customHeight="1" x14ac:dyDescent="0.2">
      <c r="A41" s="25" t="s">
        <v>134</v>
      </c>
      <c r="B41" s="25" t="str">
        <f>VLOOKUP($A41,Questions!$B$3:$I$256,2,FALSE)</f>
        <v>Do you conform with a specific industry standard security framework? (e.g. NIST Cybersecurity Framework, CIS Controls, ISO 27001, etc.)</v>
      </c>
      <c r="C41" s="25" t="str">
        <f>VLOOKUP($A41,Questions!$B$3:$I$256,7,FALSE)</f>
        <v>The details of the standard are not the focus here, it is the fact that a vendor builds their environment around a standard and that they continually evaluate and assess their security programs.</v>
      </c>
      <c r="D41" s="25" t="str">
        <f>VLOOKUP($A41,Questions!$B$3:$I$256,8,FALSE)</f>
        <v>In an ideal world, a vendor will conform to an industry framework that is adopted by an institution. When this synergy does not exist, the interpretation of the vendor's responses must be interpreted in the context of the institution's environment. Follow-up inquires for industry frameworks (and levels of adoption) will be institution/implementation specific.</v>
      </c>
    </row>
    <row r="42" spans="1:5" ht="48" customHeight="1" x14ac:dyDescent="0.2">
      <c r="A42" s="25" t="s">
        <v>135</v>
      </c>
      <c r="B42" s="25" t="str">
        <f>VLOOKUP($A42,Questions!$B$3:$I$256,2,FALSE)</f>
        <v>Can the systems that hold the institution's data be compliant with NIST SP 800-171 and/or CMMC Level 3 standards?</v>
      </c>
      <c r="C42" s="25" t="str">
        <f>VLOOKUP($A42,Questions!$B$3:$I$256,7,FALSE)</f>
        <v>For institutions that collaborate with the United States government, FISMA compliance may be required.</v>
      </c>
      <c r="D42" s="25" t="str">
        <f>VLOOKUP($A42,Questions!$B$3:$I$256,8,FALSE)</f>
        <v>Follow-up inquiries for FISMA compliance will be institution/implementation specific.</v>
      </c>
    </row>
    <row r="43" spans="1:5" ht="96" customHeight="1" x14ac:dyDescent="0.2">
      <c r="A43" s="25" t="s">
        <v>136</v>
      </c>
      <c r="B43" s="25" t="str">
        <f>VLOOKUP($A43,Questions!$B$3:$I$256,2,FALSE)</f>
        <v>Can you provide overall system and/or application architecture diagrams including a full description of the data flow for all components of the system?</v>
      </c>
      <c r="C43" s="25" t="str">
        <f>VLOOKUP($A43,Questions!$B$3:$I$256,7,FALSE)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3" s="25" t="str">
        <f>VLOOKUP($A43,Questions!$B$3:$I$256,8,FALSE)</f>
        <v>Inquire about any privacy language the vendor may have. It may not be ideal but there may be something available to assess or enough to have your legal counsel or policy/privacy professionals review.</v>
      </c>
    </row>
    <row r="44" spans="1:5" ht="96" customHeight="1" x14ac:dyDescent="0.2">
      <c r="A44" s="25" t="s">
        <v>2564</v>
      </c>
      <c r="B44" s="25" t="str">
        <f>VLOOKUP($A44,Questions!$B$3:$I$256,2,FALSE)</f>
        <v>Does your organization have a data privacy policy?</v>
      </c>
      <c r="C44" s="25" t="str">
        <f>VLOOKUP($A44,Questions!$B$3:$I$256,7,FALSE)</f>
        <v>Managing and protecting institution data is the reason organizations perform security and risk assessments. Privacy policies outline how vendors will obtain, use, share, and protect institutional data and as such, should be robust in its language. Beware of vaguely worded privacy policies.</v>
      </c>
      <c r="D44" s="25" t="str">
        <f>VLOOKUP($A44,Questions!$B$3:$I$256,8,FALSE)</f>
        <v>Inquire about any privacy language the vendor may have. It may not be ideal but there may be something available to assess or enough to have your legal counsel or policy/privacy professionals review.</v>
      </c>
    </row>
    <row r="45" spans="1:5" ht="120" x14ac:dyDescent="0.2">
      <c r="A45" s="25" t="s">
        <v>2565</v>
      </c>
      <c r="B45" s="25" t="str">
        <f>VLOOKUP($A45,Questions!$B$3:$I$256,2,FALSE)</f>
        <v>Do you have a documented, and currently implemented, employee onboarding and offboarding policy?</v>
      </c>
      <c r="C45" s="25" t="str">
        <f>VLOOKUP($A45,Questions!$B$3:$I$256,7,FALSE)</f>
        <v>Managing and protecting a vendor's assets through appropriate human resource management is of the upmost importance. Knowing how roles and access controls are implemented (directed by policy) within a vendor's infrastructure during the onboarding and offboarding processes are indicative of how access control is regarded in other areas on the provider (vendor).</v>
      </c>
      <c r="D45" s="25" t="str">
        <f>VLOOKUP($A45,Questions!$B$3:$I$256,8,FALSE)</f>
        <v>Unsatisfactory answers should be met with questions about access control authority, roles and responsibilities (of access grantors), administrative privileges within the vendor's infrastructure(s), etc.</v>
      </c>
    </row>
    <row r="46" spans="1:5" ht="96" customHeight="1" x14ac:dyDescent="0.2">
      <c r="A46" s="25" t="s">
        <v>2566</v>
      </c>
      <c r="B46" s="25" t="str">
        <f>VLOOKUP($A46,Questions!$B$3:$I$256,2,FALSE)</f>
        <v>Do you have a documented change management process?</v>
      </c>
      <c r="C46" s="25" t="str">
        <f>VLOOKUP($A46,Questions!$B$3:$I$256,7,FALSE)</f>
        <v>The lack of a change management function is indicative of immature program processes. Answers to this question can provide insight into how well their responses (on the HECVAT) represent their actual environment(s).</v>
      </c>
      <c r="D46" s="25" t="str">
        <f>VLOOKUP($A46,Questions!$B$3:$I$256,8,FALSE)</f>
        <v>If a weak response is given to this answer, response scrutiny should be increased. Questions about configuration management, system authority, and documentation are appropriate.</v>
      </c>
    </row>
    <row r="47" spans="1:5" ht="156" customHeight="1" x14ac:dyDescent="0.2">
      <c r="A47" s="25" t="s">
        <v>2567</v>
      </c>
      <c r="B47" s="25" t="str">
        <f>VLOOKUP($A47,Questions!$B$3:$I$256,2,FALSE)</f>
        <v>Has a VPAT or ACR been created or updated for the product and version under consideration within the past year?</v>
      </c>
      <c r="C47" s="25" t="str">
        <f>VLOOKUP($A47,Questions!$B$3:$I$256,7,FALSE)</f>
        <v>VPATs (Voluntary Product Accessibility Template) / ACRs (Accessibility Conformance Report, a completed VPAT) are standard accessibility reporting formats from the ITIC &lt;https://www.itic.org/policy/accessibility/vpat&gt;. They can be self-assessments from a vendor, though higher confidence is given if completed by expert third parties. It is important to confirm the version of the product tested and reported on for the VPAT matches the one under consideration.</v>
      </c>
      <c r="D47" s="25" t="str">
        <f>VLOOKUP($A47,Questions!$B$3:$I$256,8,FALSE)</f>
        <v>Cross-reference Accessibility Conformance Reports (ACR) with any answers from ITAC-04 about product roadmaps for accessibility improvements.</v>
      </c>
    </row>
    <row r="48" spans="1:5" ht="120" x14ac:dyDescent="0.2">
      <c r="A48" s="25" t="s">
        <v>2568</v>
      </c>
      <c r="B48" s="25" t="str">
        <f>VLOOKUP($A48,Questions!$B$3:$I$256,2,FALSE)</f>
        <v>Do you have documentation to support the accessibility features of your product?</v>
      </c>
      <c r="C48" s="25" t="str">
        <f>VLOOKUP($A48,Questions!$B$3:$I$256,7,FALSE)</f>
        <v>Has the vendor documented any additional information needed by users in order to create accessible products with the tool or platform? Are there tutorials, if needed, on how assistive technology users can best use the product (platforms tested and works best, shortcuts) etc.? In other words, are they taking care of the end users? Accessibility is more than completing checklists.</v>
      </c>
      <c r="D48" s="25">
        <f>VLOOKUP($A48,Questions!$B$3:$I$256,8,FALSE)</f>
        <v>0</v>
      </c>
      <c r="E48" s="240"/>
    </row>
    <row r="49" spans="1:4" ht="48" customHeight="1" x14ac:dyDescent="0.2">
      <c r="A49" s="296" t="s">
        <v>2569</v>
      </c>
      <c r="B49" s="297"/>
      <c r="C49" s="20" t="str">
        <f>$C$22</f>
        <v>Reason for Question</v>
      </c>
      <c r="D49" s="20" t="str">
        <f>$D$22</f>
        <v>Follow-up Inquiries/Responses</v>
      </c>
    </row>
    <row r="50" spans="1:4" ht="83" customHeight="1" x14ac:dyDescent="0.2">
      <c r="A50" s="25" t="s">
        <v>2443</v>
      </c>
      <c r="B50" s="25" t="str">
        <f>VLOOKUP($A50,Questions!$B$3:$I$256,2,FALSE)</f>
        <v>Has a third party expert conducted an audit of the most recent version of your product?</v>
      </c>
      <c r="C50" s="25" t="str">
        <f>VLOOKUP($A50,Questions!$B$3:$I$256,7,FALSE)</f>
        <v>Many vendors rely on their internal product knowledge and history to complete accessibility self-assessments of their own product rather than utilizing up-to-date, validated testing. Use of an expert, external specialist provides a more robust assessment of the product.</v>
      </c>
      <c r="D50" s="25" t="str">
        <f>VLOOKUP($A50,Questions!$B$3:$I$256,8,FALSE)</f>
        <v>TBD</v>
      </c>
    </row>
    <row r="51" spans="1:4" ht="180" x14ac:dyDescent="0.2">
      <c r="A51" s="25" t="s">
        <v>2449</v>
      </c>
      <c r="B51" s="25" t="str">
        <f>VLOOKUP($A51,Questions!$B$3:$I$256,2,FALSE)</f>
        <v>Do you have a documented and implemented process for verifying accessibility conformance?</v>
      </c>
      <c r="C51" s="25" t="str">
        <f>VLOOKUP($A51,Questions!$B$3:$I$256,7,FALSE)</f>
        <v>A combination of most responses to Q-03 would be ideal and a sign of a mature accessibility program. The goal of accessibility is ultimately usability by persons with disabilities, and so successful testing among that population indicates greater access. Expert staff and automated testing are important, but automated tools can only detect ~25% of issues so must be supplemented with additional methodologies. The use of overlays or plugins to help products ‘automatically conform’ with accessibility guidelines are presently inadequate and should impact scores negatively.</v>
      </c>
      <c r="D51" s="25" t="str">
        <f>VLOOKUP($A51,Questions!$B$3:$I$256,8,FALSE)</f>
        <v>TBD</v>
      </c>
    </row>
    <row r="52" spans="1:4" ht="225" x14ac:dyDescent="0.2">
      <c r="A52" s="25" t="s">
        <v>2454</v>
      </c>
      <c r="B52" s="25" t="str">
        <f>VLOOKUP($A52,Questions!$B$3:$I$256,2,FALSE)</f>
        <v>Have you adopted a technical or legal standard of conformance for the product in question?</v>
      </c>
      <c r="C52" s="25" t="str">
        <f>VLOOKUP($A52,Questions!$B$3:$I$256,7,FALSE)</f>
        <v>The Web Content Accessibility Guidelines (WCAG) &lt;https://www.w3.org/WAI/standards-guidelines/wcag&gt; from the W3C are widely accepted measures of accessibility conformance. WCAG AA conformance is the most common level of accessibility adoption, with preference given to the most recently released version: 2.1 (released 2018) or 2.0 (released 2008). Additionally, some federal or local requirements may incorporate or supplement the technical standards--including Section 508 &lt;https://www.section508.gov/manage/laws-and-policies&gt; of the Rehabilitation Act (U.S), EN 301 549 &lt;https://ec.europa.eu/eip/ageing/standards/ict-and-communication/accessibility-and-design-for-all_en.html&gt; (E.U.) etc.</v>
      </c>
      <c r="D52" s="25" t="str">
        <f>VLOOKUP($A52,Questions!$B$3:$I$256,8,FALSE)</f>
        <v>TBD</v>
      </c>
    </row>
    <row r="53" spans="1:4" ht="108" customHeight="1" x14ac:dyDescent="0.2">
      <c r="A53" s="25" t="s">
        <v>2459</v>
      </c>
      <c r="B53" s="25" t="str">
        <f>VLOOKUP($A53,Questions!$B$3:$I$256,2,FALSE)</f>
        <v>Can you provide a current, detailed accessibility roadmap with delivery timelines?</v>
      </c>
      <c r="C53" s="25" t="str">
        <f>VLOOKUP($A53,Questions!$B$3:$I$256,7,FALSE)</f>
        <v>If products do not fully conform to accessibility standards, it is important that vendors have a roadmap specifying how they will work to achieve it. A roadmap with delivery timelines is best supported by evidence of prior delivery on such timelines. Analysts can better predict time to conformance and institutions can plan accordingly.</v>
      </c>
      <c r="D53" s="25" t="str">
        <f>VLOOKUP($A53,Questions!$B$3:$I$256,8,FALSE)</f>
        <v>TBD</v>
      </c>
    </row>
    <row r="54" spans="1:4" ht="96" customHeight="1" x14ac:dyDescent="0.2">
      <c r="A54" s="25" t="s">
        <v>2464</v>
      </c>
      <c r="B54" s="25" t="str">
        <f>VLOOKUP($A54,Questions!$B$3:$I$256,2,FALSE)</f>
        <v>Do you expect your staff to maintain a current skill set in IT accessibility?</v>
      </c>
      <c r="C54" s="25" t="str">
        <f>VLOOKUP($A54,Questions!$B$3:$I$256,7,FALSE)</f>
        <v>Having accessibility expertise within the staff supports the proactive development of accessible products. If staff lack sufficient accessibility expertise, then accessibility improvements may only be the result of the vendor reacting to issues or reports of access barriers submitted by clients of the vendor.</v>
      </c>
      <c r="D54" s="25" t="str">
        <f>VLOOKUP($A54,Questions!$B$3:$I$256,8,FALSE)</f>
        <v>TBD</v>
      </c>
    </row>
    <row r="55" spans="1:4" ht="144" customHeight="1" x14ac:dyDescent="0.2">
      <c r="A55" s="25" t="s">
        <v>2469</v>
      </c>
      <c r="B55" s="25" t="str">
        <f>VLOOKUP($A55,Questions!$B$3:$I$256,2,FALSE)</f>
        <v>Do you have a documented and implemented process for reporting and tracking accessibility issues?</v>
      </c>
      <c r="C55" s="25" t="str">
        <f>VLOOKUP($A55,Questions!$B$3:$I$256,7,FALSE)</f>
        <v>Tracking and addressing technical issues is a natural part of any web or software product. Critical accessibility issues can cause a product to become unusable. Vendors should have a process to intake, triage and address accessibility issue reports. Vendors that treat accessibility as ‘feature requests’ for future versions of a product or as non-tracked bug reports (i.e. bug reports lacking accessibility tags) should score lower.</v>
      </c>
      <c r="D55" s="25" t="str">
        <f>VLOOKUP($A55,Questions!$B$3:$I$256,8,FALSE)</f>
        <v>TBD</v>
      </c>
    </row>
    <row r="56" spans="1:4" ht="96" customHeight="1" x14ac:dyDescent="0.2">
      <c r="A56" s="25" t="s">
        <v>2474</v>
      </c>
      <c r="B56" s="25" t="str">
        <f>VLOOKUP($A56,Questions!$B$3:$I$256,2,FALSE)</f>
        <v>Do you have documented processes and procedures for implementing accessibility into your development lifecycle?</v>
      </c>
      <c r="C56" s="25" t="str">
        <f>VLOOKUP($A56,Questions!$B$3:$I$256,7,FALSE)</f>
        <v xml:space="preserve">This question is designed to understand how accessibility is included in new versions and features of products, particularly with vendors that implement Agile or similar methodologies where software is updated frequently and continuously.
</v>
      </c>
      <c r="D56" s="25" t="str">
        <f>VLOOKUP($A56,Questions!$B$3:$I$256,8,FALSE)</f>
        <v>TBD</v>
      </c>
    </row>
    <row r="57" spans="1:4" ht="72" customHeight="1" x14ac:dyDescent="0.2">
      <c r="A57" s="25" t="s">
        <v>2478</v>
      </c>
      <c r="B57" s="25" t="str">
        <f>VLOOKUP($A57,Questions!$B$3:$I$256,2,FALSE)</f>
        <v>Can all functions of the application or service be performed using only the keyboard?</v>
      </c>
      <c r="C57" s="25" t="str">
        <f>VLOOKUP($A57,Questions!$B$3:$I$256,7,FALSE)</f>
        <v>One critical accessibility requirement is the full use of a product using only the keyboard--no mouse or trackpad. This requirement is easy for a non-technical or non-accessibility expert to understand and verify.</v>
      </c>
      <c r="D57" s="25" t="str">
        <f>VLOOKUP($A57,Questions!$B$3:$I$256,8,FALSE)</f>
        <v>TBD</v>
      </c>
    </row>
    <row r="58" spans="1:4" ht="175" customHeight="1" x14ac:dyDescent="0.2">
      <c r="A58" s="25" t="s">
        <v>2483</v>
      </c>
      <c r="B58" s="25" t="str">
        <f>VLOOKUP($A58,Questions!$B$3:$I$256,2,FALSE)</f>
        <v>Does your product rely on activating a special ‘accessibility mode,’ a ‘lite version’ or accessing an alternate interface for accessibility purposes?</v>
      </c>
      <c r="C58" s="25" t="str">
        <f>VLOOKUP($A58,Questions!$B$3:$I$256,7,FALSE)</f>
        <v>Separate accessibility modes or interfaces are indicative of a product design creating an attempted ‘separate but equal’ environment for disabled users. In practice, separate modes or interfaces for accessibility almost never have feature parity and typically get new features less frequently and after the primary version. They therefore provide unequal experiences for disabled users compared with their non-disabled peers. Interfaces, overlays or extensions that create a separate experience or mimic such an environment should be avoided.</v>
      </c>
      <c r="D58" s="25" t="str">
        <f>VLOOKUP($A58,Questions!$B$3:$I$256,8,FALSE)</f>
        <v>TBD</v>
      </c>
    </row>
    <row r="59" spans="1:4" ht="36" customHeight="1" x14ac:dyDescent="0.2">
      <c r="A59" s="288" t="str">
        <f>IF($C$26="No","Assessment of Third Parties - Optional based on QUALIFIER response.","Assessment of Third Parties")</f>
        <v>Assessment of Third Parties</v>
      </c>
      <c r="B59" s="288"/>
      <c r="C59" s="20" t="str">
        <f>$C$22</f>
        <v>Reason for Question</v>
      </c>
      <c r="D59" s="20" t="str">
        <f>$D$22</f>
        <v>Follow-up Inquiries/Responses</v>
      </c>
    </row>
    <row r="60" spans="1:4" ht="96" customHeight="1" x14ac:dyDescent="0.2">
      <c r="A60" s="25" t="s">
        <v>142</v>
      </c>
      <c r="B60" s="25" t="str">
        <f>VLOOKUP($A60,Questions!$B$3:$I$256,2,FALSE)</f>
        <v>Do you perform security assessments of third party companies with which you share data? (i.e. hosting providers, cloud services, PaaS, IaaS, SaaS, etc.).</v>
      </c>
      <c r="C60" s="25" t="str">
        <f>VLOOKUP($A60,Questions!$B$3:$I$256,7,FALSE)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60" s="25" t="str">
        <f>VLOOKUP($A60,Questions!$B$3:$I$256,8,FALSE)</f>
        <v>Follow-up with a robust question set if the vendor cannot clearly state full-control of the integrity of their system(s). Questions about administrator access on end-user devices and other maintenance and patching type questions are appropriate.</v>
      </c>
    </row>
    <row r="61" spans="1:4" ht="80" customHeight="1" x14ac:dyDescent="0.2">
      <c r="A61" s="25" t="s">
        <v>143</v>
      </c>
      <c r="B61" s="25" t="str">
        <f>VLOOKUP($A61,Questions!$B$3:$I$256,2,FALSE)</f>
        <v>Provide a brief description for why each of these third parties will have access to institution data.</v>
      </c>
      <c r="C61" s="25" t="str">
        <f>VLOOKUP($A61,Questions!$B$3:$I$256,7,FALSE)</f>
        <v xml:space="preserve"> </v>
      </c>
      <c r="D61" s="25" t="str">
        <f>VLOOKUP($A61,Questions!$B$3:$I$256,8,FALSE)</f>
        <v xml:space="preserve"> </v>
      </c>
    </row>
    <row r="62" spans="1:4" ht="80" customHeight="1" x14ac:dyDescent="0.2">
      <c r="A62" s="25" t="s">
        <v>144</v>
      </c>
      <c r="B62" s="25" t="str">
        <f>VLOOKUP($A62,Questions!$B$3:$I$256,2,FALSE)</f>
        <v>What legal agreements (i.e. contracts) do you have in place with these third parties that address liability in the event of a data breach?</v>
      </c>
      <c r="C62" s="25" t="str">
        <f>VLOOKUP($A62,Questions!$B$3:$I$256,7,FALSE)</f>
        <v xml:space="preserve"> </v>
      </c>
      <c r="D62" s="25" t="str">
        <f>VLOOKUP($A62,Questions!$B$3:$I$256,8,FALSE)</f>
        <v xml:space="preserve"> </v>
      </c>
    </row>
    <row r="63" spans="1:4" ht="112" customHeight="1" x14ac:dyDescent="0.2">
      <c r="A63" s="25" t="s">
        <v>341</v>
      </c>
      <c r="B63" s="25" t="str">
        <f>VLOOKUP($A63,Questions!$B$3:$I$256,2,FALSE)</f>
        <v>Do you have an implemented third party management strategy?</v>
      </c>
      <c r="C63" s="25" t="str">
        <f>VLOOKUP($A63,Questions!$B$3:$I$256,7,FALSE)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63" s="25" t="str">
        <f>VLOOKUP($A63,Questions!$B$3:$I$256,8,FALSE)</f>
        <v>If "No", inquiry if there are plans to implement these processes. Ask the vendor to summarize their decision behind not scanning their assets for vulnerabilities. Be sure that the vendor answers for both systems AND applications. Do not let good practices in one overshadow deficiencies in the other.</v>
      </c>
    </row>
    <row r="64" spans="1:4" ht="112" customHeight="1" x14ac:dyDescent="0.2">
      <c r="A64" s="25" t="s">
        <v>2610</v>
      </c>
      <c r="B64" s="25" t="str">
        <f>VLOOKUP($A64,Questions!$B$3:$I$256,2,FALSE)</f>
        <v>Do you have a process and implemented procedures for managing your hardware supply chain? (e.g., telecommunications equipment, export licensing, computing devices)</v>
      </c>
      <c r="C64" s="25" t="str">
        <f>VLOOKUP($A64,Questions!$B$3:$I$256,7,FALSE)</f>
        <v>Understanding a vendor's hardware supply chain can reveal infrastructure risks that may not be apparent by other means. In some cases, the use of trusted components may be favorable. In others, it may initiate the assessment of the vendor's environment in more detail and/or expand the scope of the institution's assessment.</v>
      </c>
      <c r="D64" s="25" t="str">
        <f>VLOOKUP($A64,Questions!$B$3:$I$256,8,FALSE)</f>
        <v>Follow-up inquiries concerning hardware supply chain will be institution/implementation specific.</v>
      </c>
    </row>
    <row r="65" spans="1:4" ht="36" customHeight="1" x14ac:dyDescent="0.2">
      <c r="A65" s="288" t="str">
        <f>IF($C$30="","Consulting",IF($C$30="Yes","Consulting - All questions after this section are OPTIONAL.","Consulting - Optional based on QUALIFIER response."))</f>
        <v>Consulting - Optional based on QUALIFIER response.</v>
      </c>
      <c r="B65" s="288"/>
      <c r="C65" s="20" t="str">
        <f>$C$22</f>
        <v>Reason for Question</v>
      </c>
      <c r="D65" s="20" t="str">
        <f>$D$22</f>
        <v>Follow-up Inquiries/Responses</v>
      </c>
    </row>
    <row r="66" spans="1:4" ht="36" customHeight="1" x14ac:dyDescent="0.2">
      <c r="A66" s="25" t="str">
        <f>'HECVAT - Full | Vendor Response'!A68</f>
        <v>CONS-01</v>
      </c>
      <c r="B66" s="25" t="str">
        <f>VLOOKUP($A66,Questions!$B$3:$I$256,2,FALSE)</f>
        <v>Will the consulting take place on-premises?</v>
      </c>
      <c r="C66" s="25" t="str">
        <f>VLOOKUP($A66,Questions!$B$3:$I$256,7,FALSE)</f>
        <v xml:space="preserve"> </v>
      </c>
      <c r="D66" s="25" t="str">
        <f>VLOOKUP($A66,Questions!$B$3:$I$256,8,FALSE)</f>
        <v xml:space="preserve"> </v>
      </c>
    </row>
    <row r="67" spans="1:4" ht="36" customHeight="1" x14ac:dyDescent="0.2">
      <c r="A67" s="25" t="str">
        <f>'HECVAT - Full | Vendor Response'!A69</f>
        <v>CONS-02</v>
      </c>
      <c r="B67" s="25" t="str">
        <f>VLOOKUP($A67,Questions!$B$3:$I$256,2,FALSE)</f>
        <v>Will the consultant require access to Institution's network resources?</v>
      </c>
      <c r="C67" s="25" t="str">
        <f>VLOOKUP($A67,Questions!$B$3:$I$256,7,FALSE)</f>
        <v xml:space="preserve"> </v>
      </c>
      <c r="D67" s="25" t="str">
        <f>VLOOKUP($A67,Questions!$B$3:$I$256,8,FALSE)</f>
        <v xml:space="preserve"> </v>
      </c>
    </row>
    <row r="68" spans="1:4" ht="36" customHeight="1" x14ac:dyDescent="0.2">
      <c r="A68" s="25" t="str">
        <f>'HECVAT - Full | Vendor Response'!A70</f>
        <v>CONS-03</v>
      </c>
      <c r="B68" s="25" t="str">
        <f>VLOOKUP($A68,Questions!$B$3:$I$256,2,FALSE)</f>
        <v>Will the consultant require access to hardware in the Institution's data centers?</v>
      </c>
      <c r="C68" s="25" t="str">
        <f>VLOOKUP($A68,Questions!$B$3:$I$256,7,FALSE)</f>
        <v xml:space="preserve"> </v>
      </c>
      <c r="D68" s="25" t="str">
        <f>VLOOKUP($A68,Questions!$B$3:$I$256,8,FALSE)</f>
        <v xml:space="preserve"> </v>
      </c>
    </row>
    <row r="69" spans="1:4" ht="36" customHeight="1" x14ac:dyDescent="0.2">
      <c r="A69" s="25" t="str">
        <f>'HECVAT - Full | Vendor Response'!A71</f>
        <v>CONS-04</v>
      </c>
      <c r="B69" s="25" t="str">
        <f>VLOOKUP($A69,Questions!$B$3:$I$256,2,FALSE)</f>
        <v>Will the consultant require an account within the Institution's domain (@*.edu)?</v>
      </c>
      <c r="C69" s="25" t="str">
        <f>VLOOKUP($A69,Questions!$B$3:$I$256,7,FALSE)</f>
        <v xml:space="preserve"> </v>
      </c>
      <c r="D69" s="25" t="str">
        <f>VLOOKUP($A69,Questions!$B$3:$I$256,8,FALSE)</f>
        <v xml:space="preserve"> </v>
      </c>
    </row>
    <row r="70" spans="1:4" ht="36" customHeight="1" x14ac:dyDescent="0.2">
      <c r="A70" s="25" t="str">
        <f>'HECVAT - Full | Vendor Response'!A72</f>
        <v>CONS-05</v>
      </c>
      <c r="B70" s="25" t="str">
        <f>VLOOKUP($A70,Questions!$B$3:$I$256,2,FALSE)</f>
        <v>Has the consultant received training on [sensitive, HIPAA, PCI, etc.] data handling?</v>
      </c>
      <c r="C70" s="25" t="str">
        <f>VLOOKUP($A70,Questions!$B$3:$I$256,7,FALSE)</f>
        <v xml:space="preserve"> </v>
      </c>
      <c r="D70" s="25" t="str">
        <f>VLOOKUP($A70,Questions!$B$3:$I$256,8,FALSE)</f>
        <v xml:space="preserve"> </v>
      </c>
    </row>
    <row r="71" spans="1:4" ht="36" customHeight="1" x14ac:dyDescent="0.2">
      <c r="A71" s="25" t="str">
        <f>'HECVAT - Full | Vendor Response'!A73</f>
        <v>CONS-06</v>
      </c>
      <c r="B71" s="25" t="str">
        <f>VLOOKUP($A71,Questions!$B$3:$I$256,2,FALSE)</f>
        <v>Will any data be transferred to the consultant's possession?</v>
      </c>
      <c r="C71" s="25" t="str">
        <f>VLOOKUP($A71,Questions!$B$3:$I$256,7,FALSE)</f>
        <v xml:space="preserve"> </v>
      </c>
      <c r="D71" s="25" t="str">
        <f>VLOOKUP($A71,Questions!$B$3:$I$256,8,FALSE)</f>
        <v xml:space="preserve"> </v>
      </c>
    </row>
    <row r="72" spans="1:4" s="2" customFormat="1" ht="36" customHeight="1" x14ac:dyDescent="0.2">
      <c r="A72" s="25" t="str">
        <f>'HECVAT - Full | Vendor Response'!A74</f>
        <v>CONS-07</v>
      </c>
      <c r="B72" s="25" t="str">
        <f>VLOOKUP($A72,Questions!$B$3:$I$256,2,FALSE)</f>
        <v>Is it encrypted (at rest) while in the consultant's possession?</v>
      </c>
      <c r="C72" s="25" t="str">
        <f>VLOOKUP($A72,Questions!$B$3:$I$256,7,FALSE)</f>
        <v xml:space="preserve"> </v>
      </c>
      <c r="D72" s="25" t="str">
        <f>VLOOKUP($A72,Questions!$B$3:$I$256,8,FALSE)</f>
        <v xml:space="preserve"> </v>
      </c>
    </row>
    <row r="73" spans="1:4" ht="36" customHeight="1" x14ac:dyDescent="0.2">
      <c r="A73" s="25" t="str">
        <f>'HECVAT - Full | Vendor Response'!A75</f>
        <v>CONS-08</v>
      </c>
      <c r="B73" s="25" t="str">
        <f>VLOOKUP($A73,Questions!$B$3:$I$256,2,FALSE)</f>
        <v>Will the consultant need remote access to the Institution's network or systems?</v>
      </c>
      <c r="C73" s="25" t="str">
        <f>VLOOKUP($A73,Questions!$B$3:$I$256,7,FALSE)</f>
        <v xml:space="preserve"> </v>
      </c>
      <c r="D73" s="25" t="str">
        <f>VLOOKUP($A73,Questions!$B$3:$I$256,8,FALSE)</f>
        <v xml:space="preserve"> </v>
      </c>
    </row>
    <row r="74" spans="1:4" s="2" customFormat="1" ht="36" customHeight="1" x14ac:dyDescent="0.2">
      <c r="A74" s="25" t="str">
        <f>'HECVAT - Full | Vendor Response'!A76</f>
        <v>CONS-09</v>
      </c>
      <c r="B74" s="25" t="str">
        <f>VLOOKUP($A74,Questions!$B$3:$I$256,2,FALSE)</f>
        <v>Can we restrict that access based on source IP address?</v>
      </c>
      <c r="C74" s="25" t="str">
        <f>VLOOKUP($A74,Questions!$B$3:$I$256,7,FALSE)</f>
        <v xml:space="preserve"> </v>
      </c>
      <c r="D74" s="25" t="str">
        <f>VLOOKUP($A74,Questions!$B$3:$I$256,8,FALSE)</f>
        <v xml:space="preserve"> </v>
      </c>
    </row>
    <row r="75" spans="1:4" ht="36" customHeight="1" x14ac:dyDescent="0.2">
      <c r="A75" s="288" t="str">
        <f>IF($C$30="","Application/Service Security",IF($C$30="Yes","App/Service Security - Optional based on QUALIFIER response.","Application/Service Security"))</f>
        <v>Application/Service Security</v>
      </c>
      <c r="B75" s="288"/>
      <c r="C75" s="20" t="str">
        <f>$C$22</f>
        <v>Reason for Question</v>
      </c>
      <c r="D75" s="20" t="str">
        <f>$D$22</f>
        <v>Follow-up Inquiries/Responses</v>
      </c>
    </row>
    <row r="76" spans="1:4" ht="120" x14ac:dyDescent="0.2">
      <c r="A76" s="25" t="str">
        <f>'HECVAT - Full | Vendor Response'!A78</f>
        <v>APPL-01</v>
      </c>
      <c r="B76" s="25" t="str">
        <f>VLOOKUP($A76,Questions!$B$3:$I$256,2,FALSE)</f>
        <v>Are access controls for institutional accounts based on structured rules, such as role-based access control (RBAC), attribute-based access control (ABAC) or policy-based access control (PBAC)?</v>
      </c>
      <c r="C76" s="25" t="str">
        <f>VLOOKUP($A76,Questions!$B$3:$I$256,7,FALSE)</f>
        <v>Understanding access control capabilities allows an institution to estimate the type of maintenance efforts will be involved to manage a system. Depending on the users, concerns may or not be elevated. The value of this question is largely determined by the deployment strategy and use case of the software/product/service under review. This question is specific to end-users.</v>
      </c>
      <c r="D76" s="25" t="str">
        <f>VLOOKUP($A76,Questions!$B$3:$I$256,8,FALSE)</f>
        <v>Ask the vendor to summarize the best practices to restrict/control the access given to the institution's end-users without the use of RBAC. Make sure to understand the administrative requirements/overhead introduced in the vendor's environment.</v>
      </c>
    </row>
    <row r="77" spans="1:4" ht="112" customHeight="1" x14ac:dyDescent="0.2">
      <c r="A77" s="25" t="str">
        <f>'HECVAT - Full | Vendor Response'!A79</f>
        <v>APPL-02</v>
      </c>
      <c r="B77" s="25" t="str">
        <f>VLOOKUP($A77,Questions!$B$3:$I$256,2,FALSE)</f>
        <v>Are access controls for staff within your organization based on structured rules, such as RBAC, ABAC, or PBAC?</v>
      </c>
      <c r="C77" s="25" t="str">
        <f>VLOOKUP($A77,Questions!$B$3:$I$256,7,FALSE)</f>
        <v>Managing a software/product/service may rely on various professionals to administrate a system. This question is focused on how administration, and the segregation of functions, is implemented within the vendor's infrastructure.</v>
      </c>
      <c r="D77" s="25" t="str">
        <f>VLOOKUP($A77,Questions!$B$3:$I$256,8,FALSE)</f>
        <v>Managing a complex infrastructure requires diligence in protecting access and authority. Unsatisfactory responses may indicate the lack of maturity with a vendor and/or a flat infrastructure with few individuals with broad authority. Inquire about separation of duties and look for areas of inappropriate functional overlap.</v>
      </c>
    </row>
    <row r="78" spans="1:4" ht="112" customHeight="1" x14ac:dyDescent="0.2">
      <c r="A78" s="25" t="str">
        <f>'HECVAT - Full | Vendor Response'!A80</f>
        <v>APPL-03</v>
      </c>
      <c r="B78" s="25" t="str">
        <f>VLOOKUP($A78,Questions!$B$3:$I$256,2,FALSE)</f>
        <v>Does the system provide data input validation and error messages?</v>
      </c>
      <c r="C78" s="25" t="str">
        <f>VLOOKUP($A78,Questions!$B$3:$I$256,7,FALSE)</f>
        <v>Input validation is a secure coding best practices so confirming its implementation is normally a high priority. Error messages (to the system and user) can be used to detect abnormal use and to better protect institutional data. Depending on the criticality of data and the flow of said data, an institution's risk tolerance will be unique to their environment.</v>
      </c>
      <c r="D78" s="25" t="str">
        <f>VLOOKUP($A78,Questions!$B$3:$I$256,8,FALSE)</f>
        <v>Inquire about any planned improvements to these capabilities. Ask about their product(s) roadmap and try to understand how they prioritize security concerns in their environment.</v>
      </c>
    </row>
    <row r="79" spans="1:4" ht="120" x14ac:dyDescent="0.2">
      <c r="A79" s="25" t="str">
        <f>'HECVAT - Full | Vendor Response'!A81</f>
        <v>APPL-04</v>
      </c>
      <c r="B79" s="25" t="str">
        <f>VLOOKUP($A79,Questions!$B$3:$I$256,2,FALSE)</f>
        <v>Are you using a web application firewall (WAF)?</v>
      </c>
      <c r="C79" s="25" t="str">
        <f>VLOOKUP($A79,Questions!$B$3:$I$256,7,FALSE)</f>
        <v>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v>
      </c>
      <c r="D79" s="25" t="str">
        <f>VLOOKUP($A79,Questions!$B$3:$I$256,8,FALSE)</f>
        <v>If a vendors states that they outsource their code development and do not run a WAF, there is elevated reason for concern. Verify how code is tested, monitored, and controlled in production environments.</v>
      </c>
    </row>
    <row r="80" spans="1:4" ht="135" x14ac:dyDescent="0.2">
      <c r="A80" s="25" t="str">
        <f>'HECVAT - Full | Vendor Response'!A82</f>
        <v>APPL-05</v>
      </c>
      <c r="B80" s="25" t="str">
        <f>VLOOKUP($A80,Questions!$B$3:$I$256,2,FALSE)</f>
        <v>Do you have a process and implemented procedures for managing your software supply chain (e.g. libraries, repositories, frameworks, etc)</v>
      </c>
      <c r="C80" s="25" t="str">
        <f>VLOOKUP($A80,Questions!$B$3:$I$256,7,FALSE)</f>
        <v>Understanding system requirements and/or dependencies (e.g., libraries, repositories, frameworks, toolkits, modules, etc.) can reveal infrastructure risks that may not be apparent by other means. In some cases, the use of trusted components may be favorable. In others, it may initiate the assessment of the vendor's environment in more detail and/or expand the scope of the institution's assessment.</v>
      </c>
      <c r="D80" s="25" t="str">
        <f>VLOOKUP($A80,Questions!$B$3:$I$256,8,FALSE)</f>
        <v>Follow-up inquiries concerning software supply chain will be institution/implementation specific.</v>
      </c>
    </row>
    <row r="81" spans="1:4" ht="136" customHeight="1" x14ac:dyDescent="0.2">
      <c r="A81" s="25" t="str">
        <f>'HECVAT - Full | Vendor Response'!A83</f>
        <v>APPL-06</v>
      </c>
      <c r="B81" s="25" t="str">
        <f>VLOOKUP($A81,Questions!$B$3:$I$256,2,FALSE)</f>
        <v>Are only currently supported operating system(s), software, and libraries leveraged by the system(s)/application(s) that will have access to institution's data?</v>
      </c>
      <c r="C81" s="25" t="str">
        <f>VLOOKUP($A81,Questions!$B$3:$I$256,7,FALSE)</f>
        <v>Vendor responses to this question provides clarity on environment constraints that may exist and/or influence future development, configurations, infrastructure, etc. Although the vendor response may not directly affect end-users, the risks of the underlying infrastructure is better understood.</v>
      </c>
      <c r="D81" s="25" t="str">
        <f>VLOOKUP($A81,Questions!$B$3:$I$256,8,FALSE)</f>
        <v>Follow-up inquiries for operating systems leveraged by the vendor will be institution/implementation specific.</v>
      </c>
    </row>
    <row r="82" spans="1:4" s="2" customFormat="1" ht="91.5" customHeight="1" x14ac:dyDescent="0.2">
      <c r="A82" s="25" t="str">
        <f>'HECVAT - Full | Vendor Response'!A84</f>
        <v>APPL-07</v>
      </c>
      <c r="B82" s="25" t="str">
        <f>VLOOKUP($A82,Questions!$B$3:$I$256,2,FALSE)</f>
        <v>If mobile, is the application available from a trusted source (e.g., App Store, Google Play Store)?</v>
      </c>
      <c r="C82" s="25" t="str">
        <f>VLOOKUP($A82,Questions!$B$3:$I$256,7,FALSE)</f>
        <v>Distributing application via known, moderately vetted application platform decreases the chances of malicious code distribution. Standalone deployments (non-trusted sources) should be looked at more closely.</v>
      </c>
      <c r="D82" s="25" t="str">
        <f>VLOOKUP($A82,Questions!$B$3:$I$256,8,FALSE)</f>
        <v>Ask the vendor why this deployment strategy is used. Ask if it is a restriction of the app store platform or some other environment restriction.</v>
      </c>
    </row>
    <row r="83" spans="1:4" ht="84" customHeight="1" x14ac:dyDescent="0.2">
      <c r="A83" s="25" t="str">
        <f>'HECVAT - Full | Vendor Response'!A85</f>
        <v>APPL-08</v>
      </c>
      <c r="B83" s="25" t="str">
        <f>VLOOKUP($A83,Questions!$B$3:$I$256,2,FALSE)</f>
        <v>Does your application require access to location or GPS data?</v>
      </c>
      <c r="C83" s="25" t="str">
        <f>VLOOKUP($A83,Questions!$B$3:$I$256,7,FALSE)</f>
        <v>Sharing location data significantly increases risk factors for users.  It's important to understand if this is required.</v>
      </c>
      <c r="D83" s="25" t="str">
        <f>VLOOKUP($A83,Questions!$B$3:$I$256,8,FALSE)</f>
        <v xml:space="preserve">Ask the vendor about the need for this requirement and understand any mitigation strategies that may be possible. </v>
      </c>
    </row>
    <row r="84" spans="1:4" ht="135" x14ac:dyDescent="0.2">
      <c r="A84" s="25" t="str">
        <f>'HECVAT - Full | Vendor Response'!A86</f>
        <v>APPL-09</v>
      </c>
      <c r="B84" s="25" t="str">
        <f>VLOOKUP($A84,Questions!$B$3:$I$256,2,FALSE)</f>
        <v>Does your application provide separation of duties between security administration, system administration, and standard user functions?</v>
      </c>
      <c r="C84" s="25" t="str">
        <f>VLOOKUP($A84,Questions!$B$3:$I$256,7,FALSE)</f>
        <v>Managing a software/product/service may rely on various teams to administrate a system, in this question, it is security operations and systems administration. This question is focused on how system(s) administration, and the segregation of duties, are implemented in the vendor's organization, so that system administrators do not also have security responsibilities (e.g., monitoring, mitigating, reporting, etc.)</v>
      </c>
      <c r="D84" s="25" t="str">
        <f>VLOOKUP($A84,Questions!$B$3:$I$256,8,FALSE)</f>
        <v>Ask the vendor to summarize the best practices for securing their system(s) administratively without the use of RBAC. Make sure to understand the administrative requirements/overhead introduced in the vendor's environment.</v>
      </c>
    </row>
    <row r="85" spans="1:4" ht="54" customHeight="1" x14ac:dyDescent="0.2">
      <c r="A85" s="25" t="str">
        <f>'HECVAT - Full | Vendor Response'!A87</f>
        <v>APPL-10</v>
      </c>
      <c r="B85" s="25" t="str">
        <f>VLOOKUP($A85,Questions!$B$3:$I$256,2,FALSE)</f>
        <v>Do you have a fully implemented policy or procedure that details how your employees obtain administrator access to institutional instance of the application?</v>
      </c>
      <c r="C85" s="25" t="str">
        <f>VLOOKUP($A85,Questions!$B$3:$I$256,7,FALSE)</f>
        <v xml:space="preserve"> </v>
      </c>
      <c r="D85" s="25" t="str">
        <f>VLOOKUP($A85,Questions!$B$3:$I$256,8,FALSE)</f>
        <v xml:space="preserve"> </v>
      </c>
    </row>
    <row r="86" spans="1:4" ht="36" customHeight="1" x14ac:dyDescent="0.2">
      <c r="A86" s="288" t="str">
        <f>IF($C$30="","Authentication, Authorization, and Accounting",IF($C$30="Yes","AAA - Optional based on QUALIFIER response.","Authentication, Authorization, and Accounting"))</f>
        <v>Authentication, Authorization, and Accounting</v>
      </c>
      <c r="B86" s="288"/>
      <c r="C86" s="20" t="str">
        <f>$C$22</f>
        <v>Reason for Question</v>
      </c>
      <c r="D86" s="20" t="str">
        <f>$D$22</f>
        <v>Follow-up Inquiries/Responses</v>
      </c>
    </row>
    <row r="87" spans="1:4" ht="112" customHeight="1" x14ac:dyDescent="0.2">
      <c r="A87" s="25" t="str">
        <f>'HECVAT - Full | Vendor Response'!A93</f>
        <v>AAAI-01</v>
      </c>
      <c r="B87" s="25" t="str">
        <f>VLOOKUP($A87,Questions!$B$3:$I$256,2,FALSE)</f>
        <v>Does your solution support single sign-on (SSO) protocols for user and administrator authentication?</v>
      </c>
      <c r="C87" s="25" t="str">
        <f>VLOOKUP($A87,Questions!$B$3:$I$256,7,FALSE)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87" s="25" t="str">
        <f>VLOOKUP($A87,Questions!$B$3:$I$256,8,FALSE)</f>
        <v>Follow-up inquiries for IAM requirements will be institution/implementation specific.</v>
      </c>
    </row>
    <row r="88" spans="1:4" ht="72" customHeight="1" x14ac:dyDescent="0.2">
      <c r="A88" s="25" t="str">
        <f>'HECVAT - Full | Vendor Response'!A94</f>
        <v>AAAI-02</v>
      </c>
      <c r="B88" s="25" t="str">
        <f>VLOOKUP($A88,Questions!$B$3:$I$256,2,FALSE)</f>
        <v>Does your solution support local authentication protocols for user and administrator authentication?</v>
      </c>
      <c r="C88" s="25" t="str">
        <f>VLOOKUP($A88,Questions!$B$3:$I$256,7,FALSE)</f>
        <v xml:space="preserve">The purpose of this question is understand the vendor's authentication infrastructure so that additional questions can be formulated for the institution's use case. </v>
      </c>
      <c r="D88" s="25" t="str">
        <f>VLOOKUP($A88,Questions!$B$3:$I$256,8,FALSE)</f>
        <v>The content of this response may or may not have value for the type of use case on the institution. Follow-up inquiries for authentication modes will be institution/implementation specific.</v>
      </c>
    </row>
    <row r="89" spans="1:4" ht="105" x14ac:dyDescent="0.2">
      <c r="A89" s="25" t="str">
        <f>'HECVAT - Full | Vendor Response'!A95</f>
        <v>AAAI-03</v>
      </c>
      <c r="B89" s="25" t="str">
        <f>VLOOKUP($A89,Questions!$B$3:$I$256,2,FALSE)</f>
        <v>Can you enforce password/passphrase aging requirements?</v>
      </c>
      <c r="C89" s="25" t="str">
        <f>VLOOKUP($A89,Questions!$B$3:$I$256,7,FALSE)</f>
        <v>This question is primarily focused on account management capabilities that are built into a system. Although aging is not always required, a system that lacks commodity functionality may be lacking in other areas as well. Use the vendor's response to this question as a way to pivot to other questions, as needed.</v>
      </c>
      <c r="D89" s="25" t="str">
        <f>VLOOKUP($A89,Questions!$B$3:$I$256,8,FALSE)</f>
        <v>The value of this question depends on your institution's policy on passwords, its use of 2FA, or any number of factors. Follow-ups for this question are unique to the institution.</v>
      </c>
    </row>
    <row r="90" spans="1:4" ht="72" customHeight="1" x14ac:dyDescent="0.2">
      <c r="A90" s="25" t="str">
        <f>'HECVAT - Full | Vendor Response'!A96</f>
        <v>AAAI-04</v>
      </c>
      <c r="B90" s="25" t="str">
        <f>VLOOKUP($A90,Questions!$B$3:$I$256,2,FALSE)</f>
        <v>Can you enforce password/passphrase complexity requirements [provided by the institution]?</v>
      </c>
      <c r="C90" s="25" t="str">
        <f>VLOOKUP($A90,Questions!$B$3:$I$256,7,FALSE)</f>
        <v>Many institutions have policy focused on passwords/passphrases and this question confirms the capacity of a vendor's software/product/service to comply.</v>
      </c>
      <c r="D90" s="25" t="str">
        <f>VLOOKUP($A90,Questions!$B$3:$I$256,8,FALSE)</f>
        <v>Follow-up inquiries for password/passphrase complexity requirements will be institution/implementation specific.</v>
      </c>
    </row>
    <row r="91" spans="1:4" ht="112" customHeight="1" x14ac:dyDescent="0.2">
      <c r="A91" s="25" t="str">
        <f>'HECVAT - Full | Vendor Response'!A97</f>
        <v>AAAI-05</v>
      </c>
      <c r="B91" s="25" t="str">
        <f>VLOOKUP($A91,Questions!$B$3:$I$256,2,FALSE)</f>
        <v>Does the system have password complexity or length limitations and/or restrictions?</v>
      </c>
      <c r="C91" s="25" t="str">
        <f>VLOOKUP($A91,Questions!$B$3:$I$256,7,FALSE)</f>
        <v>Many institutions have policy focused on passwords/passphrases and this question confirms the capacity of a vendor's software/product/service to comply.</v>
      </c>
      <c r="D91" s="25" t="str">
        <f>VLOOKUP($A91,Questions!$B$3:$I$256,8,FALSE)</f>
        <v>Follow-up inquiries for password/passphrase limitations and/or restrictions will be institution/implementation specific.</v>
      </c>
    </row>
    <row r="92" spans="1:4" ht="72" customHeight="1" x14ac:dyDescent="0.2">
      <c r="A92" s="25" t="str">
        <f>'HECVAT - Full | Vendor Response'!A98</f>
        <v>AAAI-06</v>
      </c>
      <c r="B92" s="25" t="str">
        <f>VLOOKUP($A92,Questions!$B$3:$I$256,2,FALSE)</f>
        <v>Do you have documented password/passphrase reset procedures that are currently implemented in the system and/or customer support?</v>
      </c>
      <c r="C92" s="25" t="str">
        <f>VLOOKUP($A92,Questions!$B$3:$I$256,7,FALSE)</f>
        <v xml:space="preserve">Account management can be a time-consuming part of an information system. Account reset capabilities, built into a system, can reduce burden on institutional support services. </v>
      </c>
      <c r="D92" s="25" t="str">
        <f>VLOOKUP($A92,Questions!$B$3:$I$256,8,FALSE)</f>
        <v>Ask the vendor how end-users will be supported. Ask for training documentation or knowledgebase content. Confirm vendor and institution responsibilities in this support area (and others).</v>
      </c>
    </row>
    <row r="93" spans="1:4" ht="83" customHeight="1" x14ac:dyDescent="0.2">
      <c r="A93" s="25" t="str">
        <f>'HECVAT - Full | Vendor Response'!A99</f>
        <v>AAAI-07</v>
      </c>
      <c r="B93" s="25" t="str">
        <f>VLOOKUP($A93,Questions!$B$3:$I$256,2,FALSE)</f>
        <v>Does your organization participate in InCommon or another eduGAIN affiliated trust federation?</v>
      </c>
      <c r="C93" s="25" t="str">
        <f>VLOOKUP($A93,Questions!$B$3:$I$256,7,FALSE)</f>
        <v>This question defines the vendors scope of federated identity practices and their willingness to embrace higher education requirements.</v>
      </c>
      <c r="D93" s="25" t="str">
        <f>VLOOKUP($A93,Questions!$B$3:$I$256,8,FALSE)</f>
        <v>If a vendor indicates that a system is standalone and cannot integrate with community standards, follow-up with maturity questions and ask about other commodity type functions or other system requirements your institution may have.</v>
      </c>
    </row>
    <row r="94" spans="1:4" ht="105" x14ac:dyDescent="0.2">
      <c r="A94" s="25" t="str">
        <f>'HECVAT - Full | Vendor Response'!A100</f>
        <v>AAAI-08</v>
      </c>
      <c r="B94" s="25" t="str">
        <f>VLOOKUP($A94,Questions!$B$3:$I$256,2,FALSE)</f>
        <v>Does your application support integration with other authentication and authorization systems?</v>
      </c>
      <c r="C94" s="25" t="str">
        <f>VLOOKUP($A94,Questions!$B$3:$I$256,7,FALSE)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4" s="25" t="str">
        <f>VLOOKUP($A94,Questions!$B$3:$I$256,8,FALSE)</f>
        <v>If a vendor indicates that a system is standalone and cannot integrate with the institution's infrastructure, follow-up with maturity questions and ask about other commodity type functions or other system requirements your institution may have.</v>
      </c>
    </row>
    <row r="95" spans="1:4" ht="112" customHeight="1" x14ac:dyDescent="0.2">
      <c r="A95" s="25" t="str">
        <f>'HECVAT - Full | Vendor Response'!A101</f>
        <v>AAAI-09</v>
      </c>
      <c r="B95" s="25" t="str">
        <f>VLOOKUP($A95,Questions!$B$3:$I$256,2,FALSE)</f>
        <v>Does your solution support any of the following Web SSO standards? [e.g., SAML2 (with redirect flow), OIDC, CAS, or other]</v>
      </c>
      <c r="C95" s="25" t="str">
        <f>VLOOKUP($A95,Questions!$B$3:$I$256,7,FALSE)</f>
        <v>This question is to set account management expectations for the institution. A system that can integrate with existing, vetted solutions, has its advantages and may have less administrative overhead. Also, adherence to standards here gives credit to other standards-oriented questions/responses.</v>
      </c>
      <c r="D95" s="25" t="str">
        <f>VLOOKUP($A95,Questions!$B$3:$I$256,8,FALSE)</f>
        <v>Follow-up inquiries for IAM requirements will be institution/implementation specific.</v>
      </c>
    </row>
    <row r="96" spans="1:4" ht="84" customHeight="1" x14ac:dyDescent="0.2">
      <c r="A96" s="25" t="str">
        <f>'HECVAT - Full | Vendor Response'!A102</f>
        <v>AAAI-10</v>
      </c>
      <c r="B96" s="25" t="str">
        <f>VLOOKUP($A96,Questions!$B$3:$I$256,2,FALSE)</f>
        <v>Do you support differentiation between email address and user identifier?</v>
      </c>
      <c r="C96" s="25" t="str">
        <f>VLOOKUP($A96,Questions!$B$3:$I$256,7,FALSE)</f>
        <v>This questions allows an institution to know vendor system limitations and to help them gauge the resources (that may be needed to implement) required to successfully integrate the product/service with institution systems.</v>
      </c>
      <c r="D96" s="25" t="str">
        <f>VLOOKUP($A96,Questions!$B$3:$I$256,8,FALSE)</f>
        <v>Follow-up inquiries for identifier requirements will be institution/implementation specific.</v>
      </c>
    </row>
    <row r="97" spans="1:4" ht="83" customHeight="1" x14ac:dyDescent="0.2">
      <c r="A97" s="25" t="str">
        <f>'HECVAT - Full | Vendor Response'!A103</f>
        <v>AAAI-11</v>
      </c>
      <c r="B97" s="25" t="str">
        <f>VLOOKUP($A97,Questions!$B$3:$I$256,2,FALSE)</f>
        <v>Do you allow the customer to specify attribute mappings for any needed information beyond a user identifier? [e.g., Reference eduPerson, ePPA/ePPN/ePE ]</v>
      </c>
      <c r="C97" s="25" t="str">
        <f>VLOOKUP($A97,Questions!$B$3:$I$256,7,FALSE)</f>
        <v>This questions allows an institution to know vendor system limitations and to help them gauge the resources (that may be needed to implement) required to successfully integrate the product/service with institution systems.</v>
      </c>
      <c r="D97" s="25" t="str">
        <f>VLOOKUP($A97,Questions!$B$3:$I$256,8,FALSE)</f>
        <v>Follow-up inquiries for attirbute mapping requirements will be institution/implementation specific.</v>
      </c>
    </row>
    <row r="98" spans="1:4" ht="96" customHeight="1" x14ac:dyDescent="0.2">
      <c r="A98" s="25" t="str">
        <f>'HECVAT - Full | Vendor Response'!A104</f>
        <v>AAAI-12</v>
      </c>
      <c r="B98" s="25" t="str">
        <f>VLOOKUP($A98,Questions!$B$3:$I$256,2,FALSE)</f>
        <v>If you don't support SSO, does your application and/or user-frontend/portal support multi-factor authentication? (e.g. Duo, Google Authenticator, OTP, etc.)</v>
      </c>
      <c r="C98" s="25" t="str">
        <f>VLOOKUP($A98,Questions!$B$3:$I$256,7,FALSE)</f>
        <v xml:space="preserve">2FA/MFA, implemented correctly, strengthens the security state of a system. 2FA/MFA is commonly implemented and in many use cases, a requirement for account protection purposes. </v>
      </c>
      <c r="D98" s="25" t="str">
        <f>VLOOKUP($A98,Questions!$B$3:$I$256,8,FALSE)</f>
        <v>Ask the vendor about hardware and software options, future roadmap for implementations and support, etc.</v>
      </c>
    </row>
    <row r="99" spans="1:4" ht="63.75" customHeight="1" x14ac:dyDescent="0.2">
      <c r="A99" s="25" t="str">
        <f>'HECVAT - Full | Vendor Response'!A105</f>
        <v>AAAI-13</v>
      </c>
      <c r="B99" s="25" t="str">
        <f>VLOOKUP($A99,Questions!$B$3:$I$256,2,FALSE)</f>
        <v>Does your application automatically lock the session or log-out an account after a period of inactivity?</v>
      </c>
      <c r="C99" s="25" t="str">
        <f>VLOOKUP($A99,Questions!$B$3:$I$256,7,FALSE)</f>
        <v>This is a question to ensure account integrity and institutional data confidentiality.</v>
      </c>
      <c r="D99" s="25" t="str">
        <f>VLOOKUP($A99,Questions!$B$3:$I$256,8,FALSE)</f>
        <v>Follow-up inquiries for IAM requirements will be institution/implementation specific.</v>
      </c>
    </row>
    <row r="100" spans="1:4" ht="83" customHeight="1" x14ac:dyDescent="0.2">
      <c r="A100" s="25" t="str">
        <f>'HECVAT - Full | Vendor Response'!A106</f>
        <v>AAAI-14</v>
      </c>
      <c r="B100" s="25" t="str">
        <f>VLOOKUP($A100,Questions!$B$3:$I$256,2,FALSE)</f>
        <v>Are there any passwords/passphrases hard coded into your systems or products?</v>
      </c>
      <c r="C100" s="25" t="str">
        <f>VLOOKUP($A100,Questions!$B$3:$I$256,7,FALSE)</f>
        <v xml:space="preserve">The response to this question can reveal the use (or not) of coding best-practices. If passwords/passphrases are hard coded into systems/productions, the vendor should provide robust details supporting why this is required. </v>
      </c>
      <c r="D100" s="25" t="str">
        <f>VLOOKUP($A100,Questions!$B$3:$I$256,8,FALSE)</f>
        <v>Vague responses to this question should be met with concern. Repeat the question if first answer insufficiently - ask pointedly to ensure the vendor is not misunderstood.</v>
      </c>
    </row>
    <row r="101" spans="1:4" ht="112" customHeight="1" x14ac:dyDescent="0.2">
      <c r="A101" s="25" t="str">
        <f>'HECVAT - Full | Vendor Response'!A109</f>
        <v>AAAI-17</v>
      </c>
      <c r="B101" s="25" t="str">
        <f>VLOOKUP($A101,Questions!$B$3:$I$256,2,FALSE)</f>
        <v>Are audit logs available that include AT LEAST all of the following; login, logout, actions performed, and source IP address?</v>
      </c>
      <c r="C101" s="25" t="str">
        <f>VLOOKUP($A101,Questions!$B$3:$I$256,7,FALSE)</f>
        <v>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end-user logs.</v>
      </c>
      <c r="D101" s="25" t="str">
        <f>VLOOKUP($A101,Questions!$B$3:$I$256,8,FALSE)</f>
        <v>If a weak response is given to this answer, it is appropriate to ask directed answers to get specific information. Ensure that questions are targeted to ensure responses will come from the appropriate party within the vendor.</v>
      </c>
    </row>
    <row r="102" spans="1:4" ht="120" x14ac:dyDescent="0.2">
      <c r="A102" s="25" t="str">
        <f>'HECVAT - Full | Vendor Response'!A110</f>
        <v>AAAI-18</v>
      </c>
      <c r="B102" s="25" t="str">
        <f>VLOOKUP($A102,Questions!$B$3:$I$256,2,FALSE)</f>
        <v>Describe or provide a reference to the a) system capability to log security/authorization changes as well as user and administrator security events (i.e. physical or electronic)(e.g. login failures, access denied, changes accepted), and b) all requirements necessary to implement logging and monitoring on the system. Include c) information about SIEM/log collector usage.</v>
      </c>
      <c r="C102" s="25" t="str">
        <f>VLOOKUP($A102,Questions!$B$3:$I$256,7,FALSE)</f>
        <v xml:space="preserve">Strong logging capabilities are vital to the proper management of a system. Implementing an immature system that lacks sufficient logging capabilities exposes an institution to great risk. Depending on your risk tolerance and the use case, your institution may or may not be concerned. The focus of this question is system-related logs (e.g., including but not limited to - events, state changes, control modification, etc.). </v>
      </c>
      <c r="D102" s="25" t="str">
        <f>VLOOKUP($A102,Questions!$B$3:$I$256,8,FALSE)</f>
        <v>If a weak response is given to this answer, it is appropriate to ask directed answers to get specific information. Ensure that questions are targeted to ensure responses will come from the appropriate party within the vendor.</v>
      </c>
    </row>
    <row r="103" spans="1:4" ht="96" customHeight="1" x14ac:dyDescent="0.2">
      <c r="A103" s="25" t="str">
        <f>'HECVAT - Full | Vendor Response'!A111</f>
        <v>AAAI-19</v>
      </c>
      <c r="B103" s="25" t="str">
        <f>VLOOKUP($A103,Questions!$B$3:$I$256,2,FALSE)</f>
        <v>Describe or provide a reference to the retention period for those logs, how logs are protected, and whether they are accessible to the customer (and if so, how).</v>
      </c>
      <c r="C103" s="25" t="str">
        <f>VLOOKUP($A103,Questions!$B$3:$I$256,7,FALSE)</f>
        <v>There are multiple components of this question - when assessing, ensure that the vendor responds to them all. Logs that are not properly managed may not be available when needed. The purpose of this question is to ensure that the vendor has a proper security mindset to ensure proper monitoring practices.</v>
      </c>
      <c r="D103" s="25" t="str">
        <f>VLOOKUP($A103,Questions!$B$3:$I$256,8,FALSE)</f>
        <v>Follow-up inquiries for logging details will be institution/implementation specific.</v>
      </c>
    </row>
    <row r="104" spans="1:4" ht="36" customHeight="1" x14ac:dyDescent="0.2">
      <c r="A104" s="288" t="str">
        <f>IF(OR($C$27="No",$C$30="Yes"),"BCP - Respond to as many questions below as possible.","Business Continuity Plan")</f>
        <v>Business Continuity Plan</v>
      </c>
      <c r="B104" s="288"/>
      <c r="C104" s="20" t="str">
        <f>$C$22</f>
        <v>Reason for Question</v>
      </c>
      <c r="D104" s="20" t="str">
        <f>$D$22</f>
        <v>Follow-up Inquiries/Responses</v>
      </c>
    </row>
    <row r="105" spans="1:4" ht="72" customHeight="1" x14ac:dyDescent="0.2">
      <c r="A105" s="25" t="str">
        <f>'HECVAT - Full | Vendor Response'!A113</f>
        <v>BCPL-01</v>
      </c>
      <c r="B105" s="25" t="str">
        <f>VLOOKUP($A105,Questions!$B$3:$I$256,2,FALSE)</f>
        <v>Is an owner assigned who is responsible for the maintenance and review of the Business Continuity Plan?</v>
      </c>
      <c r="C105" s="25" t="str">
        <f>VLOOKUP($A105,Questions!$B$3:$I$256,7,FALSE)</f>
        <v>Having a BCP and maintaining/updating/testing a BCP are very different. Establishing a responsible party is fundamental to this process and this question looks to verify that within the vendor.</v>
      </c>
      <c r="D105" s="25" t="str">
        <f>VLOOKUP($A105,Questions!$B$3:$I$256,8,FALSE)</f>
        <v>Follow-up inquiries for BCP responsible parties will be institution/implementation specific.</v>
      </c>
    </row>
    <row r="106" spans="1:4" ht="72" customHeight="1" x14ac:dyDescent="0.2">
      <c r="A106" s="25" t="str">
        <f>'HECVAT - Full | Vendor Response'!A114</f>
        <v>BCPL-02</v>
      </c>
      <c r="B106" s="25" t="str">
        <f>VLOOKUP($A106,Questions!$B$3:$I$256,2,FALSE)</f>
        <v>Is there a defined problem/issue escalation plan in your BCP for impacted clients?</v>
      </c>
      <c r="C106" s="25" t="str">
        <f>VLOOKUP($A106,Questions!$B$3:$I$256,7,FALSE)</f>
        <v>Notification expectations should be set early in the contract/assessment process. Timelines, correspondence medium, and playbook details are all aspects to keep in mind when assessing this response.</v>
      </c>
      <c r="D106" s="25" t="str">
        <f>VLOOKUP($A106,Questions!$B$3:$I$256,8,FALSE)</f>
        <v>If the vendor's response does not cover the details outlined in the reasoning, follow-up and get specific responses for each, as needed.</v>
      </c>
    </row>
    <row r="107" spans="1:4" ht="72" customHeight="1" x14ac:dyDescent="0.2">
      <c r="A107" s="25" t="str">
        <f>'HECVAT - Full | Vendor Response'!A115</f>
        <v>BCPL-03</v>
      </c>
      <c r="B107" s="25" t="str">
        <f>VLOOKUP($A107,Questions!$B$3:$I$256,2,FALSE)</f>
        <v>Is there a documented communication plan in your BCP for impacted clients?</v>
      </c>
      <c r="C107" s="25" t="str">
        <f>VLOOKUP($A107,Questions!$B$3:$I$256,7,FALSE)</f>
        <v>Notification expectations should be set early in the contract/assessment process. Timelines, correspondence medium, and playbook details are all aspects to keep in mind when assessing this response.</v>
      </c>
      <c r="D107" s="25" t="str">
        <f>VLOOKUP($A107,Questions!$B$3:$I$256,8,FALSE)</f>
        <v>If the vendor's response does not cover the details outlined in the reasoning, follow-up and get specific responses for each, as needed.</v>
      </c>
    </row>
    <row r="108" spans="1:4" ht="96" customHeight="1" x14ac:dyDescent="0.2">
      <c r="A108" s="25" t="str">
        <f>'HECVAT - Full | Vendor Response'!A116</f>
        <v>BCPL-04</v>
      </c>
      <c r="B108" s="25" t="str">
        <f>VLOOKUP($A108,Questions!$B$3:$I$256,2,FALSE)</f>
        <v>Are all components of the BCP reviewed at least annually and updated as needed to reflect change?</v>
      </c>
      <c r="C108" s="25" t="str">
        <f>VLOOKUP($A108,Questions!$B$3:$I$256,7,FALSE)</f>
        <v>It is expected that a vendor will maintain an accurate BCP to be tested at a regular interval. Any variance to this should be clearly explained. A vendor's response to this question can reveal the value that they place on testing their BCP (and possibly other aspects of their programs).</v>
      </c>
      <c r="D108" s="25" t="str">
        <f>VLOOKUP($A108,Questions!$B$3:$I$256,8,FALSE)</f>
        <v>If the vendor does not have a BCP, point them to https://www.sans.org/reading-room/whitepapers/recovery/business-continuity-planning-concept-operations-1653</v>
      </c>
    </row>
    <row r="109" spans="1:4" ht="90" x14ac:dyDescent="0.2">
      <c r="A109" s="25" t="str">
        <f>'HECVAT - Full | Vendor Response'!A117</f>
        <v>BCPL-05</v>
      </c>
      <c r="B109" s="25" t="str">
        <f>VLOOKUP($A109,Questions!$B$3:$I$256,2,FALSE)</f>
        <v>Are specific crisis management roles and responsibilities defined and documented?</v>
      </c>
      <c r="C109" s="25" t="str">
        <f>VLOOKUP($A109,Questions!$B$3:$I$256,7,FALSE)</f>
        <v>As it relates to BCPs, a vendor's response will provide insight into their ability to properly response to business threats. A vendor that has not previously defined responsible parties and outlined realistic plans may not maintain the availability needed for the institution's use case or business requirement.</v>
      </c>
      <c r="D109" s="25" t="str">
        <f>VLOOKUP($A109,Questions!$B$3:$I$256,8,FALSE)</f>
        <v>Follow-up inquiries for BCP roles and responsibility details will be institution/implementation specific.</v>
      </c>
    </row>
    <row r="110" spans="1:4" ht="83" customHeight="1" x14ac:dyDescent="0.2">
      <c r="A110" s="25" t="str">
        <f>'HECVAT - Full | Vendor Response'!A118</f>
        <v>BCPL-06</v>
      </c>
      <c r="B110" s="25" t="str">
        <f>VLOOKUP($A110,Questions!$B$3:$I$256,2,FALSE)</f>
        <v>Does your organization conduct training and awareness activities to validate its employees understanding of their roles and responsibilities during a crisis?</v>
      </c>
      <c r="C110" s="25" t="str">
        <f>VLOOKUP($A110,Questions!$B$3:$I$256,7,FALSE)</f>
        <v>Understanding the maturity of a vendor's training and awareness program will indicate the value they place on protecting institutional data. BCP related awareness training should be prevalent, continuous, and well-documented.</v>
      </c>
      <c r="D110" s="25" t="str">
        <f>VLOOKUP($A110,Questions!$B$3:$I$256,8,FALSE)</f>
        <v>If a vendor's BCP training and awareness activities are insufficient, inquire about other mandatory training, verify its scope, and confirm the training cycles.</v>
      </c>
    </row>
    <row r="111" spans="1:4" ht="90" x14ac:dyDescent="0.2">
      <c r="A111" s="25" t="str">
        <f>'HECVAT - Full | Vendor Response'!A119</f>
        <v>BCPL-07</v>
      </c>
      <c r="B111" s="25" t="str">
        <f>VLOOKUP($A111,Questions!$B$3:$I$256,2,FALSE)</f>
        <v>Does your organization have an alternative business site or a contracted Business Recovery provider?</v>
      </c>
      <c r="C111" s="25" t="str">
        <f>VLOOKUP($A111,Questions!$B$3:$I$256,7,FALSE)</f>
        <v>In the event that a vendor's headquarters (primary location of operation) is no longer usable, an alternative business site may be needed to support business operations. Having an established (planned) alternative business site show maturity in a vendor's BCP.</v>
      </c>
      <c r="D111" s="25" t="str">
        <f>VLOOKUP($A111,Questions!$B$3:$I$256,8,FALSE)</f>
        <v>Follow-up inquiries for alternative business site practices will be institution/implementation specific.</v>
      </c>
    </row>
    <row r="112" spans="1:4" ht="83" customHeight="1" x14ac:dyDescent="0.2">
      <c r="A112" s="25" t="str">
        <f>'HECVAT - Full | Vendor Response'!A120</f>
        <v>BCPL-08</v>
      </c>
      <c r="B112" s="25" t="str">
        <f>VLOOKUP($A112,Questions!$B$3:$I$256,2,FALSE)</f>
        <v>Does your organization conduct an annual test of relocating to an alternate site for business recovery purposes?</v>
      </c>
      <c r="C112" s="25" t="str">
        <f>VLOOKUP($A112,Questions!$B$3:$I$256,7,FALSE)</f>
        <v>Testing a BCP is an important action that improves the efficiency and accuracy of a vendor's continuity plans. Vague responses to this question should be met with concern and appropriate follow-up, based on your institutions risk tolerance.</v>
      </c>
      <c r="D112" s="25" t="str">
        <f>VLOOKUP($A112,Questions!$B$3:$I$256,8,FALSE)</f>
        <v>If the vendor does not have a BCP, point them to https://www.sans.org/reading-room/whitepapers/recovery/business-continuity-planning-concept-operations-1653</v>
      </c>
    </row>
    <row r="113" spans="1:4" ht="96" customHeight="1" x14ac:dyDescent="0.2">
      <c r="A113" s="25" t="str">
        <f>'HECVAT - Full | Vendor Response'!A121</f>
        <v>BCPL-09</v>
      </c>
      <c r="B113" s="25" t="str">
        <f>VLOOKUP($A113,Questions!$B$3:$I$256,2,FALSE)</f>
        <v>Is this product a core service of your organization, and as such, the top priority during business continuity planning?</v>
      </c>
      <c r="C113" s="25" t="str">
        <f>VLOOKUP($A113,Questions!$B$3:$I$256,7,FALSE)</f>
        <v xml:space="preserve">The purpose of this question is understand the vendor's order of response if affected by a unplanned business disruption. If the software/product/service being assessed is a vendor's core moneymaker, the probability that restoration of the software/product/service will be top priority. </v>
      </c>
      <c r="D113" s="25" t="str">
        <f>VLOOKUP($A113,Questions!$B$3:$I$256,8,FALSE)</f>
        <v>If it is not a core service, follow-up questions should be availability focused and institution/implementation specific.</v>
      </c>
    </row>
    <row r="114" spans="1:4" ht="54" customHeight="1" x14ac:dyDescent="0.2">
      <c r="A114" s="25" t="str">
        <f>'HECVAT - Full | Vendor Response'!A122</f>
        <v>BCPL-10</v>
      </c>
      <c r="B114" s="25" t="str">
        <f>VLOOKUP($A114,Questions!$B$3:$I$256,2,FALSE)</f>
        <v>Are all services that support your product fully redundant?</v>
      </c>
      <c r="C114" s="25" t="str">
        <f>VLOOKUP($A114,Questions!$B$3:$I$256,7,FALSE)</f>
        <v xml:space="preserve">In the context of the CIA triad, this question is focused on the availability of a system (or set of systems). </v>
      </c>
      <c r="D114" s="25" t="str">
        <f>VLOOKUP($A114,Questions!$B$3:$I$256,8,FALSE)</f>
        <v>The weight placed on the vendor's response will be specific to the institution's use case and software/product/service requirements.</v>
      </c>
    </row>
    <row r="115" spans="1:4" ht="36" customHeight="1" x14ac:dyDescent="0.2">
      <c r="A115" s="288" t="str">
        <f>IF($C$30="","Change Management",IF($C$30="Yes","Change Management - Optional based on QUALIFIER response.","Change Management"))</f>
        <v>Change Management</v>
      </c>
      <c r="B115" s="288"/>
      <c r="C115" s="20" t="str">
        <f>$C$22</f>
        <v>Reason for Question</v>
      </c>
      <c r="D115" s="20" t="str">
        <f>$D$22</f>
        <v>Follow-up Inquiries/Responses</v>
      </c>
    </row>
    <row r="116" spans="1:4" ht="60" x14ac:dyDescent="0.2">
      <c r="A116" s="25" t="str">
        <f>'HECVAT - Full | Vendor Response'!A124</f>
        <v>CHNG-01</v>
      </c>
      <c r="B116" s="25" t="str">
        <f>VLOOKUP($A116,Questions!$B$3:$I$256,2,FALSE)</f>
        <v>Does your Change Management process minimally include authorization, impact analysis, testing, and validation before moving changes to production?</v>
      </c>
      <c r="C116" s="25" t="str">
        <f>VLOOKUP($A116,Questions!$B$3:$I$256,7,FALSE)</f>
        <v>This question outlines a mature Change Management process.  Changes should be analyzed for impact, officially approved, tested, and performed by authorized users.</v>
      </c>
      <c r="D116" s="25" t="str">
        <f>VLOOKUP($A116,Questions!$B$3:$I$256,8,FALSE)</f>
        <v>If the vendor's response does not cover the details outlined in the reasoning, follow-up and get specific responses, as needed.</v>
      </c>
    </row>
    <row r="117" spans="1:4" ht="80" customHeight="1" x14ac:dyDescent="0.2">
      <c r="A117" s="25" t="str">
        <f>'HECVAT - Full | Vendor Response'!A125</f>
        <v>CHNG-02</v>
      </c>
      <c r="B117" s="25" t="str">
        <f>VLOOKUP($A117,Questions!$B$3:$I$256,2,FALSE)</f>
        <v>Does your Change Management process also verify that all required third party libraries and dependencies are still supported with each major change?</v>
      </c>
      <c r="C117" s="25" t="str">
        <f>VLOOKUP($A117,Questions!$B$3:$I$256,7,FALSE)</f>
        <v>This question is fundamentally about supply chain.  The vendor should be able to document their procedures around tracking tracking third party maintained libraries.</v>
      </c>
      <c r="D117" s="25" t="str">
        <f>VLOOKUP($A117,Questions!$B$3:$I$256,8,FALSE)</f>
        <v>If the vendor's response does not cover the details outlined in the reasoning, follow-up and get specific responses for each, as needed.</v>
      </c>
    </row>
    <row r="118" spans="1:4" ht="72" customHeight="1" x14ac:dyDescent="0.2">
      <c r="A118" s="25" t="str">
        <f>'HECVAT - Full | Vendor Response'!A126</f>
        <v>CHNG-03</v>
      </c>
      <c r="B118" s="25" t="str">
        <f>VLOOKUP($A118,Questions!$B$3:$I$256,2,FALSE)</f>
        <v>Will the institution be notified of major changes to your environment that could impact the institution's security posture?</v>
      </c>
      <c r="C118" s="25" t="str">
        <f>VLOOKUP($A118,Questions!$B$3:$I$256,7,FALSE)</f>
        <v>Notification expectations should be set earlier in the contract/assessment process. Timelines, correspondence medium, and playbook details are all aspects to keep in mind when assessing this response.</v>
      </c>
      <c r="D118" s="25" t="str">
        <f>VLOOKUP($A118,Questions!$B$3:$I$256,8,FALSE)</f>
        <v>If the vendor's response does not cover the details outlined in the reasoning, follow-up and get specific responses for each, as needed.</v>
      </c>
    </row>
    <row r="119" spans="1:4" ht="120" x14ac:dyDescent="0.2">
      <c r="A119" s="25" t="str">
        <f>'HECVAT - Full | Vendor Response'!A127</f>
        <v>CHNG-04</v>
      </c>
      <c r="B119" s="25" t="str">
        <f>VLOOKUP($A119,Questions!$B$3:$I$256,2,FALSE)</f>
        <v>Do clients have the option to not participate in or postpone an upgrade to a new release?</v>
      </c>
      <c r="C119" s="25" t="str">
        <f>VLOOKUP($A119,Questions!$B$3:$I$256,7,FALSE)</f>
        <v xml:space="preserve">Unplanned and/or unexpected changes in a complex environment can introduce intolerable risks to the institution. Based on the operating environment of the institution, it may be necessary to postpone (or properly plan) the change to a system. The vendor's response should clarify their use of a "one code base" method or the ability to run multiple version concurrently. </v>
      </c>
      <c r="D119" s="25" t="str">
        <f>VLOOKUP($A119,Questions!$B$3:$I$256,8,FALSE)</f>
        <v>Follow-up inquiries for software/product/service version releases will be institution/implementation specific.</v>
      </c>
    </row>
    <row r="120" spans="1:4" ht="64.25" customHeight="1" x14ac:dyDescent="0.2">
      <c r="A120" s="25" t="str">
        <f>'HECVAT - Full | Vendor Response'!A128</f>
        <v>CHNG-05</v>
      </c>
      <c r="B120" s="25" t="str">
        <f>VLOOKUP($A120,Questions!$B$3:$I$256,2,FALSE)</f>
        <v>Do you have a fully implemented solution support strategy that defines how many concurrent versions you support?</v>
      </c>
      <c r="C120" s="25" t="str">
        <f>VLOOKUP($A120,Questions!$B$3:$I$256,7,FALSE)</f>
        <v xml:space="preserve">Supporting multiple versions of a product is challenging. Understanding the vendor’s strategy and resources will provide insight into their ability to adequately support their customers.  </v>
      </c>
      <c r="D120" s="25" t="str">
        <f>VLOOKUP($A120,Questions!$B$3:$I$256,8,FALSE)</f>
        <v>Follow-up inquiries for the vendor’s support of concurrent versions will be institution/implementation specific.</v>
      </c>
    </row>
    <row r="121" spans="1:4" ht="90" x14ac:dyDescent="0.2">
      <c r="A121" s="25" t="str">
        <f>'HECVAT - Full | Vendor Response'!A129</f>
        <v>CHNG-06</v>
      </c>
      <c r="B121" s="25" t="str">
        <f>VLOOKUP($A121,Questions!$B$3:$I$256,2,FALSE)</f>
        <v>Does the system support client customizations from one release to another?</v>
      </c>
      <c r="C121" s="25" t="str">
        <f>VLOOKUP($A121,Questions!$B$3:$I$256,7,FALSE)</f>
        <v xml:space="preserve">The vendor's software/product/service characteristics and the institution's use case will determine the relevancy of this question. The purpose of this question is to understand the underlying infrastructure and how it is maintained across all customers. </v>
      </c>
      <c r="D121" s="25" t="str">
        <f>VLOOKUP($A121,Questions!$B$3:$I$256,8,FALSE)</f>
        <v>In cases where the software/product/service is customized for customer use cases, ensure the vendor's response covers all aspects of code migration, including backups, data conversions, local resources from the institution, etc., as it relates to code upgrades and/or version adoptions.</v>
      </c>
    </row>
    <row r="122" spans="1:4" ht="92.25" customHeight="1" x14ac:dyDescent="0.2">
      <c r="A122" s="25" t="str">
        <f>'HECVAT - Full | Vendor Response'!A130</f>
        <v>CHNG-07</v>
      </c>
      <c r="B122" s="25" t="str">
        <f>VLOOKUP($A122,Questions!$B$3:$I$256,2,FALSE)</f>
        <v>Do you have a release schedule for product updates?</v>
      </c>
      <c r="C122" s="25" t="str">
        <f>VLOOKUP($A122,Questions!$B$3:$I$256,7,FALSE)</f>
        <v xml:space="preserve">Answers to this question will reveal the vendor’s ability to plan in the short term.  This is valuable information for customers so they can anticipate updates and potential bug fixes. </v>
      </c>
      <c r="D122" s="25" t="str">
        <f>VLOOKUP($A122,Questions!$B$3:$I$256,8,FALSE)</f>
        <v>Follow-up inquiries for the vendor’s product update practices will be institution/implementation specific.</v>
      </c>
    </row>
    <row r="123" spans="1:4" ht="64.25" customHeight="1" x14ac:dyDescent="0.2">
      <c r="A123" s="25" t="str">
        <f>'HECVAT - Full | Vendor Response'!A131</f>
        <v>CHNG-08</v>
      </c>
      <c r="B123" s="25" t="str">
        <f>VLOOKUP($A123,Questions!$B$3:$I$256,2,FALSE)</f>
        <v>Do you have a technology roadmap, for at least the next 2 years, for enhancements and bug fixes for the product/service being assessed?</v>
      </c>
      <c r="C123" s="25" t="str">
        <f>VLOOKUP($A123,Questions!$B$3:$I$256,7,FALSE)</f>
        <v>Answers to this question will reveal the vendor’s ability to plan for the future of their product.</v>
      </c>
      <c r="D123" s="25" t="str">
        <f>VLOOKUP($A123,Questions!$B$3:$I$256,8,FALSE)</f>
        <v>Follow-up inquiries for the vendor’s technology planning practices will be institution/implementation specific.</v>
      </c>
    </row>
    <row r="124" spans="1:4" ht="120" x14ac:dyDescent="0.2">
      <c r="A124" s="25" t="str">
        <f>'HECVAT - Full | Vendor Response'!A132</f>
        <v>CHNG-09</v>
      </c>
      <c r="B124" s="25" t="str">
        <f>VLOOKUP($A124,Questions!$B$3:$I$256,2,FALSE)</f>
        <v>Is Institution involvement (i.e. technically or organizationally) required during product updates?</v>
      </c>
      <c r="C124" s="25" t="str">
        <f>VLOOKUP($A124,Questions!$B$3:$I$256,7,FALSE)</f>
        <v>The response to this question allows the institution to understand the information technology resources required to properly maintain the vendor's system. Initial acquisition and setup is important to assess, but the long-term maintenance (and the risks that come with it), should be clearly defined. Use the response to this question to pivot to other questions and/or verify other vendor responses.</v>
      </c>
      <c r="D124" s="25" t="str">
        <f>VLOOKUP($A124,Questions!$B$3:$I$256,8,FALSE)</f>
        <v>Vague responses to this question should be investigated further. Ask for additional documentation for customer responsibilities (in the context of information technology/security).</v>
      </c>
    </row>
    <row r="125" spans="1:4" ht="60" x14ac:dyDescent="0.2">
      <c r="A125" s="25" t="str">
        <f>'HECVAT - Full | Vendor Response'!A133</f>
        <v>CHNG-10</v>
      </c>
      <c r="B125" s="25" t="str">
        <f>VLOOKUP($A125,Questions!$B$3:$I$256,2,FALSE)</f>
        <v>Do you have policy and procedure, currently implemented, managing how critical patches are applied to all systems and applications?</v>
      </c>
      <c r="C125" s="25" t="str">
        <f>VLOOKUP($A125,Questions!$B$3:$I$256,7,FALSE)</f>
        <v>Answers to this question will reveal the vendor’s knowledge of their IT assets and their ability to respond to notifications about their systems and software.</v>
      </c>
      <c r="D125" s="25" t="str">
        <f>VLOOKUP($A125,Questions!$B$3:$I$256,8,FALSE)</f>
        <v>Follow-up inquiries for the vendor’s patching practices will be institution/implementation specific.</v>
      </c>
    </row>
    <row r="126" spans="1:4" ht="90" x14ac:dyDescent="0.2">
      <c r="A126" s="25" t="str">
        <f>'HECVAT - Full | Vendor Response'!A134</f>
        <v>CHNG-11</v>
      </c>
      <c r="B126" s="25" t="str">
        <f>VLOOKUP($A126,Questions!$B$3:$I$256,2,FALSE)</f>
        <v>Do you have policy and procedure, currently implemented, guiding how security risks are mitigated until patches can be applied?</v>
      </c>
      <c r="C126" s="25" t="str">
        <f>VLOOKUP($A126,Questions!$B$3:$I$256,7,FALSE)</f>
        <v>New vulnerabilities are published every day and vendors have a responsibility to maintain their software(s). The fundamental nature of operation will expose some risks to the system but it is crucial that a vendor recognize their responsibilities and have a plan to implement them, when this time arrives.</v>
      </c>
      <c r="D126" s="25" t="str">
        <f>VLOOKUP($A126,Questions!$B$3:$I$256,8,FALSE)</f>
        <v>Follow-up inquiries for the vendors patching practices will be institution/implementation specific.</v>
      </c>
    </row>
    <row r="127" spans="1:4" ht="75" x14ac:dyDescent="0.2">
      <c r="A127" s="25" t="str">
        <f>'HECVAT - Full | Vendor Response'!A135</f>
        <v>CHNG-12</v>
      </c>
      <c r="B127" s="25" t="str">
        <f>VLOOKUP($A127,Questions!$B$3:$I$256,2,FALSE)</f>
        <v>Are upgrades or system changes installed during off-peak hours or in a manner that does not impact the customer?</v>
      </c>
      <c r="C127" s="25" t="str">
        <f>VLOOKUP($A127,Questions!$B$3:$I$256,7,FALSE)</f>
        <v>Restricting system updates to a standard maintenance timeframe is important for ensuring that changes to production systems do not impact operations.  It’s also important for troubleshooting any problems that may occur as a result of the changes.</v>
      </c>
      <c r="D127" s="25" t="str">
        <f>VLOOKUP($A127,Questions!$B$3:$I$256,8,FALSE)</f>
        <v>If the vendor's response does not cover the details outlined in the reasoning, follow-up and get specific responses, as needed.</v>
      </c>
    </row>
    <row r="128" spans="1:4" ht="75" x14ac:dyDescent="0.2">
      <c r="A128" s="25" t="str">
        <f>'HECVAT - Full | Vendor Response'!A136</f>
        <v>CHNG-13</v>
      </c>
      <c r="B128" s="25" t="str">
        <f>VLOOKUP($A128,Questions!$B$3:$I$256,2,FALSE)</f>
        <v>Do procedures exist to provide that emergency changes are documented and authorized (including after the fact approval)?</v>
      </c>
      <c r="C128" s="25" t="str">
        <f>VLOOKUP($A128,Questions!$B$3:$I$256,7,FALSE)</f>
        <v xml:space="preserve">In the context of the CIA triad, this question is focused on system integrity, ensuring that system changes are only executed by authorized users. In the event of emergency changes, accountability and post-action review is expected. </v>
      </c>
      <c r="D128" s="25" t="str">
        <f>VLOOKUP($A128,Questions!$B$3:$I$256,8,FALSE)</f>
        <v>Follow-up with a robust question set if a vendor cannot clearly state full-control of the integrity of their system(s).</v>
      </c>
    </row>
    <row r="129" spans="1:5" ht="120" x14ac:dyDescent="0.2">
      <c r="A129" s="25" t="str">
        <f>'HECVAT - Full | Vendor Response'!A137</f>
        <v>CHNG-14</v>
      </c>
      <c r="B129" s="25" t="str">
        <f>VLOOKUP($A129,Questions!$B$3:$I$256,2,FALSE)</f>
        <v>Do you have an implemented system configuration management process? (e.g. secure "gold" images, etc.)</v>
      </c>
      <c r="C129" s="25" t="str">
        <f>VLOOKUP($A129,Questions!$B$3:$I$256,7,FALSE)</f>
        <v xml:space="preserve">Hardware lifecycles and continuous software updates creates an always-changing landscape in information technology. The focus of this question is the integrity of a vendor's infrastructure. Mismanagement of system configurations can lead to breakdowns in layers of security. </v>
      </c>
      <c r="D129" s="25" t="str">
        <f>VLOOKUP($A129,Questions!$B$3:$I$256,8,FALSE)</f>
        <v>It is expected that vendors should have robust documentation when it comes to configuration management. Vague answers to this question should be met with concern. Inquire about the device management tools in use, system lifecycles, complexity of systems, etc. and evaluate the response in the context of company capabilities (see Company Background section).</v>
      </c>
    </row>
    <row r="130" spans="1:5" ht="96" customHeight="1" x14ac:dyDescent="0.2">
      <c r="A130" s="25" t="str">
        <f>'HECVAT - Full | Vendor Response'!A138</f>
        <v>CHNG-15</v>
      </c>
      <c r="B130" s="25" t="str">
        <f>VLOOKUP($A130,Questions!$B$3:$I$256,2,FALSE)</f>
        <v>Do you have a systems management and configuration strategy that encompasses servers, appliances, cloud services, applications, and mobile devices (company and employee owned)?</v>
      </c>
      <c r="C130" s="25" t="str">
        <f>VLOOKUP($A130,Questions!$B$3:$I$256,7,FALSE)</f>
        <v>In the context of the CIA triad, this question is focused on system integrity, ensuring that system changes are only executed by authorized users. Additionally, it is expected that devices (for administrators, vendor staff, and affiliates)that are used to access the vendor's systems are properly managed and secured.</v>
      </c>
      <c r="D130" s="25" t="str">
        <f>VLOOKUP($A130,Questions!$B$3:$I$256,8,FALSE)</f>
        <v>Follow-up with a robust question set if the vendor cannot clearly state full-control of the integrity of their system(s). Questions about administrator access on end-user devices and other maintenance and patching type questions are appropriate.</v>
      </c>
    </row>
    <row r="131" spans="1:5" ht="36" customHeight="1" x14ac:dyDescent="0.2">
      <c r="A131" s="288" t="str">
        <f>IF($C$30="","Data",IF($C$30="Yes","Data - Optional based on QUALIFIER response.","Data"))</f>
        <v>Data</v>
      </c>
      <c r="B131" s="288"/>
      <c r="C131" s="20" t="str">
        <f>$C$22</f>
        <v>Reason for Question</v>
      </c>
      <c r="D131" s="20" t="str">
        <f>$D$22</f>
        <v>Follow-up Inquiries/Responses</v>
      </c>
    </row>
    <row r="132" spans="1:5" ht="135" x14ac:dyDescent="0.2">
      <c r="A132" s="25" t="str">
        <f>'HECVAT - Full | Vendor Response'!A140</f>
        <v>DATA-01</v>
      </c>
      <c r="B132" s="25" t="str">
        <f>VLOOKUP($A132,Questions!$B$3:$I$256,2,FALSE)</f>
        <v>Does the environment provide for dedicated single-tenant capabilities? If not, describe how your product or environment separates data from different customers (e.g., logically, physically, single tenancy, multi-tenancy).</v>
      </c>
      <c r="C132" s="25" t="str">
        <f>VLOOKUP($A132,Questions!$B$3:$I$256,7,FALSE)</f>
        <v>A vendor's response to this question can reveal a system's infrastructure quickly. Off-point responses are common here so general follow-up is often needed. Understanding how a vendor segments its customers data (or doesn't) affects various other controls, including network settings, use of encryption, access controls, etc.). A vendor's response here will influence potential follow-up inquiries for other HECVAT questions.</v>
      </c>
      <c r="D132" s="25" t="str">
        <f>VLOOKUP($A132,Questions!$B$3:$I$256,8,FALSE)</f>
        <v xml:space="preserve"> </v>
      </c>
      <c r="E132" s="240"/>
    </row>
    <row r="133" spans="1:5" ht="74.25" customHeight="1" x14ac:dyDescent="0.2">
      <c r="A133" s="25" t="str">
        <f>'HECVAT - Full | Vendor Response'!A141</f>
        <v>DATA-02</v>
      </c>
      <c r="B133" s="25" t="str">
        <f>VLOOKUP($A133,Questions!$B$3:$I$256,2,FALSE)</f>
        <v>Will Institution's data be stored on any devices (database servers, file servers, SAN, NAS, …) configured with non-RFC 1918/4193 (i.e. publicly routable) IP addresses?</v>
      </c>
      <c r="C133" s="25" t="str">
        <f>VLOOKUP($A133,Questions!$B$3:$I$256,7,FALSE)</f>
        <v>Systems that are directly exposed to public internet resources are at great risk than those that are not. Understanding the requirements for this configuration is important, particularly when assessing compensating controls.</v>
      </c>
      <c r="D133" s="25" t="str">
        <f>VLOOKUP($A133,Questions!$B$3:$I$256,8,FALSE)</f>
        <v>Ask the vendor about their infrastructure and if there is a solution that eliminates the need for this environment.</v>
      </c>
    </row>
    <row r="134" spans="1:5" ht="68" customHeight="1" x14ac:dyDescent="0.2">
      <c r="A134" s="25" t="str">
        <f>'HECVAT - Full | Vendor Response'!A142</f>
        <v>DATA-03</v>
      </c>
      <c r="B134" s="25" t="str">
        <f>VLOOKUP($A134,Questions!$B$3:$I$256,2,FALSE)</f>
        <v>Is sensitive data encrypted, using secure protocols/algorithms, in transport? (e.g. system-to-client)</v>
      </c>
      <c r="C134" s="25" t="str">
        <f>VLOOKUP($A134,Questions!$B$3:$I$256,7,FALSE)</f>
        <v>The need for encryption in transport is unique to your institution's implementation of a system. In particular, the data flow between the system and the end-users of the software/product/service.</v>
      </c>
      <c r="D134" s="25" t="str">
        <f>VLOOKUP($A134,Questions!$B$3:$I$256,8,FALSE)</f>
        <v>Follow-up inquiries for data encryption between the system and end-users will be institution/implementation specific.</v>
      </c>
    </row>
    <row r="135" spans="1:5" ht="68" customHeight="1" x14ac:dyDescent="0.2">
      <c r="A135" s="25" t="str">
        <f>'HECVAT - Full | Vendor Response'!A143</f>
        <v>DATA-04</v>
      </c>
      <c r="B135" s="25" t="str">
        <f>VLOOKUP($A135,Questions!$B$3:$I$256,2,FALSE)</f>
        <v>Is sensitive data encrypted, using secure protocols/algorithms, in storage? (e.g. disk encryption, at-rest, files, and within a running database)</v>
      </c>
      <c r="C135" s="25" t="str">
        <f>VLOOKUP($A135,Questions!$B$3:$I$256,7,FALSE)</f>
        <v>The need for encryption at-rest is unique to your institution's implementation of a system. In particular, system components, architectures, and data flows, all factor into the need for this control.</v>
      </c>
      <c r="D135" s="25" t="str">
        <f>VLOOKUP($A135,Questions!$B$3:$I$256,8,FALSE)</f>
        <v>Follow-up inquiries for data encryption at-rest will be institution/implementation specific.</v>
      </c>
    </row>
    <row r="136" spans="1:5" ht="90" x14ac:dyDescent="0.2">
      <c r="A136" s="25" t="str">
        <f>'HECVAT - Full | Vendor Response'!A144</f>
        <v>DATA-05</v>
      </c>
      <c r="B136" s="25" t="str">
        <f>VLOOKUP($A136,Questions!$B$3:$I$256,2,FALSE)</f>
        <v>Do all cryptographic modules in use in your product conform to the Federal Information Processing Standards (FIPS PUB 140-2)?</v>
      </c>
      <c r="C136" s="25" t="str">
        <f>VLOOKUP($A136,Questions!$B$3:$I$256,7,FALSE)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136" s="25" t="str">
        <f>VLOOKUP($A136,Questions!$B$3:$I$256,8,FALSE)</f>
        <v xml:space="preserve">If the vendor cannot accommodate open standards encryption requirements, direct them to NIST's Cryptographic Standards and Guidelines document at https://csrc.nist.gov/Projects/Cryptographic-Standards-and-Guidelines </v>
      </c>
    </row>
    <row r="137" spans="1:5" ht="75" x14ac:dyDescent="0.2">
      <c r="A137" s="25" t="str">
        <f>'HECVAT - Full | Vendor Response'!A145</f>
        <v>DATA-06</v>
      </c>
      <c r="B137" s="25" t="str">
        <f>VLOOKUP($A137,Questions!$B$3:$I$256,2,FALSE)</f>
        <v>At the completion of this contract, will data be returned to the institution and deleted from all your systems and archives?</v>
      </c>
      <c r="C137" s="25" t="str">
        <f>VLOOKUP($A137,Questions!$B$3:$I$256,7,FALSE)</f>
        <v>When cancelling a software/product/service, an institution will commonly want all institutional data that was provided to a vendor. This questions allows the vendor to state their general practices when a customer leaves their environment.</v>
      </c>
      <c r="D137" s="25" t="str">
        <f>VLOOKUP($A137,Questions!$B$3:$I$256,8,FALSE)</f>
        <v>A vendor's response should be clear and concise. Be wary of vague responses to this questions and inquire about export specifics, as needed.</v>
      </c>
    </row>
    <row r="138" spans="1:5" ht="75" x14ac:dyDescent="0.2">
      <c r="A138" s="25" t="str">
        <f>'HECVAT - Full | Vendor Response'!A146</f>
        <v>DATA-07</v>
      </c>
      <c r="B138" s="25" t="str">
        <f>VLOOKUP($A138,Questions!$B$3:$I$256,2,FALSE)</f>
        <v>Will the institution's data be available within the system for a period of time at the completion of this contract?</v>
      </c>
      <c r="C138" s="25" t="str">
        <f>VLOOKUP($A138,Questions!$B$3:$I$256,7,FALSE)</f>
        <v>When cancelling a software/product/service, an institution will commonly want all institutional data that was provided to a vendor. This questions allows the vendor to state their general practices when a customer leaves their environment.</v>
      </c>
      <c r="D138" s="25" t="str">
        <f>VLOOKUP($A138,Questions!$B$3:$I$256,8,FALSE)</f>
        <v>A vendor's response should be clear and concise. Be wary of vague responses to this questions and inquire about export specifics, as needed.</v>
      </c>
    </row>
    <row r="139" spans="1:5" ht="76.5" customHeight="1" x14ac:dyDescent="0.2">
      <c r="A139" s="25" t="str">
        <f>'HECVAT - Full | Vendor Response'!A147</f>
        <v>DATA-08</v>
      </c>
      <c r="B139" s="25" t="str">
        <f>VLOOKUP($A139,Questions!$B$3:$I$256,2,FALSE)</f>
        <v>Can the Institution extract a full or partial backup of data?</v>
      </c>
      <c r="C139" s="25" t="str">
        <f>VLOOKUP($A139,Questions!$B$3:$I$256,7,FALSE)</f>
        <v>When cancelling a software/product/service, an institution will commonly want all institutional data that was provided to a vendor. The vendor's response should verify if the institution can extract data or if it is a manual extraction by vendor staff.</v>
      </c>
      <c r="D139" s="25" t="str">
        <f>VLOOKUP($A139,Questions!$B$3:$I$256,8,FALSE)</f>
        <v>A vendor's response should be clear and concise. Be wary of vague responses to this questions and inquire about export specifics, as needed.</v>
      </c>
    </row>
    <row r="140" spans="1:5" ht="90" x14ac:dyDescent="0.2">
      <c r="A140" s="25" t="str">
        <f>'HECVAT - Full | Vendor Response'!A148</f>
        <v>DATA-09</v>
      </c>
      <c r="B140" s="25" t="str">
        <f>VLOOKUP($A140,Questions!$B$3:$I$256,2,FALSE)</f>
        <v>Are ownership rights to all data, inputs, outputs, and metadata retained by the institution?</v>
      </c>
      <c r="C140" s="25" t="str">
        <f>VLOOKUP($A140,Questions!$B$3:$I$256,7,FALSE)</f>
        <v>This question clarifies the operating model of a vendor and provides insight into the vendor-customer paradigm of a company. Knowing if the institution is of value to a vendor or if the institution's data is of value to a vendor should weigh heavily in the decision-making process.</v>
      </c>
      <c r="D140" s="25" t="str">
        <f>VLOOKUP($A140,Questions!$B$3:$I$256,8,FALSE)</f>
        <v>If a vendor's response is unsatisfactory, engage institutional counsel to appropriately address any ownership concerns.</v>
      </c>
    </row>
    <row r="141" spans="1:5" ht="60" x14ac:dyDescent="0.2">
      <c r="A141" s="25" t="str">
        <f>'HECVAT - Full | Vendor Response'!A149</f>
        <v>DATA-10</v>
      </c>
      <c r="B141" s="25" t="str">
        <f>VLOOKUP($A141,Questions!$B$3:$I$256,2,FALSE)</f>
        <v>Are these rights retained even through a provider acquisition or bankruptcy event?</v>
      </c>
      <c r="C141" s="25" t="str">
        <f>VLOOKUP($A141,Questions!$B$3:$I$256,7,FALSE)</f>
        <v>This question clarifies the position of the institution in the case of acquisition or bankruptcy. Expect clear responses to this question - if vague, be sure to follow-up based on institutional counsel guidance.</v>
      </c>
      <c r="D141" s="25" t="str">
        <f>VLOOKUP($A141,Questions!$B$3:$I$256,8,FALSE)</f>
        <v>If a vendor's response is unsatisfactory, engage institutional counsel to appropriately address any ownership concerns.</v>
      </c>
    </row>
    <row r="142" spans="1:5" ht="92.25" customHeight="1" x14ac:dyDescent="0.2">
      <c r="A142" s="25" t="str">
        <f>'HECVAT - Full | Vendor Response'!A150</f>
        <v>DATA-11</v>
      </c>
      <c r="B142" s="25" t="str">
        <f>VLOOKUP($A142,Questions!$B$3:$I$256,2,FALSE)</f>
        <v>In the event of imminent bankruptcy, closing of business, or retirement of service, will you provide 90 days for customers to get their data out of the system and migrate applications?</v>
      </c>
      <c r="C142" s="25" t="str">
        <f>VLOOKUP($A142,Questions!$B$3:$I$256,7,FALSE)</f>
        <v>This question clarifies the position of the institution in the case of acquisition or bankruptcy. Expect clear responses to this question - if vague, be sure to follow-up based on institutional counsel guidance.</v>
      </c>
      <c r="D142" s="25" t="str">
        <f>VLOOKUP($A142,Questions!$B$3:$I$256,8,FALSE)</f>
        <v>If a vendor's response is unsatisfactory, engage institutional counsel to appropriately address any ownership concerns.</v>
      </c>
    </row>
    <row r="143" spans="1:5" ht="90" x14ac:dyDescent="0.2">
      <c r="A143" s="25" t="str">
        <f>'HECVAT - Full | Vendor Response'!A151</f>
        <v>DATA-12</v>
      </c>
      <c r="B143" s="25" t="str">
        <f>VLOOKUP($A143,Questions!$B$3:$I$256,2,FALSE)</f>
        <v>Are involatile backup copies made according to pre-defined schedules and securely stored and protected?</v>
      </c>
      <c r="C143" s="25" t="str">
        <f>VLOOKUP($A143,Questions!$B$3:$I$256,7,FALSE)</f>
        <v>Restricting system updates to a standard maintenance timeframe is important for ensuring that changes to production systems do not impact operations. It’s also important for troubleshooting any problems that may occur as a result of the changes. Availability is the focus of this question.</v>
      </c>
      <c r="D143" s="25" t="str">
        <f>VLOOKUP($A143,Questions!$B$3:$I$256,8,FALSE)</f>
        <v>An institution's use case will drive the requirements for backup strategy. Ensure that the institution's use case and risk tolerance can be met by vendor systems.</v>
      </c>
    </row>
    <row r="144" spans="1:5" ht="64.5" customHeight="1" x14ac:dyDescent="0.2">
      <c r="A144" s="25" t="str">
        <f>'HECVAT - Full | Vendor Response'!A152</f>
        <v>DATA-13</v>
      </c>
      <c r="B144" s="25" t="str">
        <f>VLOOKUP($A144,Questions!$B$3:$I$256,2,FALSE)</f>
        <v>Do current backups include all operating system software, utilities, security software, application software, and data files necessary for recovery?</v>
      </c>
      <c r="C144" s="25" t="str">
        <f>VLOOKUP($A144,Questions!$B$3:$I$256,7,FALSE)</f>
        <v>The purpose of this question is to define the scope of backup operations and the scope at which a vendor may readily recover when backup restoration is required.</v>
      </c>
      <c r="D144" s="25" t="str">
        <f>VLOOKUP($A144,Questions!$B$3:$I$256,8,FALSE)</f>
        <v>Follow-up inquiries for backup content scope will be institution/implementation specific.</v>
      </c>
    </row>
    <row r="145" spans="1:4" ht="75" x14ac:dyDescent="0.2">
      <c r="A145" s="25" t="str">
        <f>'HECVAT - Full | Vendor Response'!A153</f>
        <v>DATA-14</v>
      </c>
      <c r="B145" s="25" t="str">
        <f>VLOOKUP($A145,Questions!$B$3:$I$256,2,FALSE)</f>
        <v>Are you performing off site backups? (i.e. digitally moved off site)</v>
      </c>
      <c r="C145" s="25" t="str">
        <f>VLOOKUP($A145,Questions!$B$3:$I$256,7,FALSE)</f>
        <v>When data is moved digitally (e.g., cloud provider, vendor-owned facility, etc.) offsite, the policies and implemented procedures are important to know. The protections implemented to prevent compromise will be technical in nature and should be well-documented.</v>
      </c>
      <c r="D145" s="25" t="str">
        <f>VLOOKUP($A145,Questions!$B$3:$I$256,8,FALSE)</f>
        <v>Follow-up inquiries for offsite, digital backups will be institution/implementation specific.</v>
      </c>
    </row>
    <row r="146" spans="1:4" ht="80.25" customHeight="1" x14ac:dyDescent="0.2">
      <c r="A146" s="25" t="str">
        <f>'HECVAT - Full | Vendor Response'!A154</f>
        <v>DATA-15</v>
      </c>
      <c r="B146" s="25" t="str">
        <f>VLOOKUP($A146,Questions!$B$3:$I$256,2,FALSE)</f>
        <v>Are physical backups taken off site? (i.e. physically moved off site)</v>
      </c>
      <c r="C146" s="25" t="str">
        <f>VLOOKUP($A146,Questions!$B$3:$I$256,7,FALSE)</f>
        <v xml:space="preserve">When data is moved physically (e.g. HDD, print, etc.) offsite, the policies and implemented procedures are important to know. Unencrypted data taken outside secured areas introduces unnecessary risks. </v>
      </c>
      <c r="D146" s="25" t="str">
        <f>VLOOKUP($A146,Questions!$B$3:$I$256,8,FALSE)</f>
        <v>Follow-up inquiries for offsite, physical backups will be institution/implementation specific.</v>
      </c>
    </row>
    <row r="147" spans="1:4" ht="90" x14ac:dyDescent="0.2">
      <c r="A147" s="25" t="str">
        <f>'HECVAT - Full | Vendor Response'!A155</f>
        <v>DATA-16</v>
      </c>
      <c r="B147" s="25" t="str">
        <f>VLOOKUP($A147,Questions!$B$3:$I$256,2,FALSE)</f>
        <v>Do backups containing the institution's data ever leave the Institution's Data Zone either physically or via network routing?</v>
      </c>
      <c r="C147" s="25" t="str">
        <f>VLOOKUP($A147,Questions!$B$3:$I$256,7,FALSE)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47" s="25" t="str">
        <f>VLOOKUP($A147,Questions!$B$3:$I$256,8,FALSE)</f>
        <v>Follow-up inquiries for data backup procedures/practices will be institution/implementation specific.</v>
      </c>
    </row>
    <row r="148" spans="1:4" ht="75" x14ac:dyDescent="0.2">
      <c r="A148" s="25" t="str">
        <f>'HECVAT - Full | Vendor Response'!A156</f>
        <v>DATA-17</v>
      </c>
      <c r="B148" s="25" t="str">
        <f>VLOOKUP($A148,Questions!$B$3:$I$256,2,FALSE)</f>
        <v>Are data backups encrypted?</v>
      </c>
      <c r="C148" s="25" t="str">
        <f>VLOOKUP($A148,Questions!$B$3:$I$256,7,FALSE)</f>
        <v>The need for encryption at-rest (for backups) is unique to your institution's implementation of a system. In particular, system components, architectures, and data flows, all factor into the need for this control.</v>
      </c>
      <c r="D148" s="25" t="str">
        <f>VLOOKUP($A148,Questions!$B$3:$I$256,8,FALSE)</f>
        <v>Follow-up inquiries for data backup encryption at-rest will be institution/implementation specific.</v>
      </c>
    </row>
    <row r="149" spans="1:4" ht="105" x14ac:dyDescent="0.2">
      <c r="A149" s="25" t="str">
        <f>'HECVAT - Full | Vendor Response'!A157</f>
        <v>DATA-18</v>
      </c>
      <c r="B149" s="25" t="str">
        <f>VLOOKUP($A149,Questions!$B$3:$I$256,2,FALSE)</f>
        <v>Do you have a cryptographic key management process (generation, exchange, storage, safeguards, use, vetting, and replacement), that is documented and currently implemented, for all system components? (e.g. database, system, web, etc.)</v>
      </c>
      <c r="C149" s="25" t="str">
        <f>VLOOKUP($A149,Questions!$B$3:$I$256,7,FALSE)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49" s="25" t="str">
        <f>VLOOKUP($A149,Questions!$B$3:$I$256,8,FALSE)</f>
        <v>Follow-up with the vendor to ensure that all components of the system are consider. This includes, system-to-system, system-to-client, applications, system accounts, etc.</v>
      </c>
    </row>
    <row r="150" spans="1:4" ht="75" x14ac:dyDescent="0.2">
      <c r="A150" s="25" t="str">
        <f>'HECVAT - Full | Vendor Response'!A158</f>
        <v>DATA-19</v>
      </c>
      <c r="B150" s="25" t="str">
        <f>VLOOKUP($A150,Questions!$B$3:$I$256,2,FALSE)</f>
        <v>Do you have a media handling process, that is documented and currently implemented that meets established business needs and regulatory requirements, including end-of-life, repurposing, and data sanitization procedures?</v>
      </c>
      <c r="C150" s="25" t="str">
        <f>VLOOKUP($A150,Questions!$B$3:$I$256,7,FALSE)</f>
        <v>Managing media (and the data within) throughout its lifecycle is crucial to the protection of institutional data. The focus of this question is confidentiality, ensuring that media that may store institutional data is protected by well-established policy and procedure.</v>
      </c>
      <c r="D150" s="25" t="str">
        <f>VLOOKUP($A150,Questions!$B$3:$I$256,8,FALSE)</f>
        <v>Vague responses to this question should be investigated further. Ask for additional documentation and verify that procedure (and possibly training) exists to ensure proper media handling activity.</v>
      </c>
    </row>
    <row r="151" spans="1:4" ht="75" x14ac:dyDescent="0.2">
      <c r="A151" s="25" t="str">
        <f>'HECVAT - Full | Vendor Response'!A159</f>
        <v>DATA-20</v>
      </c>
      <c r="B151" s="25" t="str">
        <f>VLOOKUP($A151,Questions!$B$3:$I$256,2,FALSE)</f>
        <v>Does the process described in DATA-19 adhere to DoD 5220.22-M and/or NIST SP 800-88 standards?</v>
      </c>
      <c r="C151" s="25" t="str">
        <f>VLOOKUP($A151,Questions!$B$3:$I$256,7,FALSE)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1" s="25" t="str">
        <f>VLOOKUP($A151,Questions!$B$3:$I$256,8,FALSE)</f>
        <v>Follow-up inquiries for DoD 5220.22-M and/or SP800-88 standards will be institution specific.</v>
      </c>
    </row>
    <row r="152" spans="1:4" ht="75" x14ac:dyDescent="0.2">
      <c r="A152" s="25" t="str">
        <f>'HECVAT - Full | Vendor Response'!A160</f>
        <v>DATA-21</v>
      </c>
      <c r="B152" s="25" t="str">
        <f>VLOOKUP($A152,Questions!$B$3:$I$256,2,FALSE)</f>
        <v>Is media used for long-term retention of business data and archival purposes stored in a secure, environmentally protected area?</v>
      </c>
      <c r="C152" s="25" t="str">
        <f>VLOOKUP($A152,Questions!$B$3:$I$256,7,FALSE)</f>
        <v xml:space="preserve">Managing media (and the data within) throughout its lifecycle is crucial to the protection of institutional data. The focus of this question is confidentiality, ensuring that media that may store institutional data is protected by well-established policy and procedure. </v>
      </c>
      <c r="D152" s="25" t="str">
        <f>VLOOKUP($A152,Questions!$B$3:$I$256,8,FALSE)</f>
        <v>Vague responses to this question should be investigated further. Ask for additional documentation and verify that procedure (and possibly training) exists to ensure proper media handling activity.</v>
      </c>
    </row>
    <row r="153" spans="1:4" ht="54" customHeight="1" x14ac:dyDescent="0.2">
      <c r="A153" s="25" t="str">
        <f>'HECVAT - Full | Vendor Response'!A161</f>
        <v>DATA-22</v>
      </c>
      <c r="B153" s="25" t="str">
        <f>VLOOKUP($A153,Questions!$B$3:$I$256,2,FALSE)</f>
        <v>Will you handle data in a FERPA compliant manner?</v>
      </c>
      <c r="C153" s="25" t="str">
        <f>VLOOKUP($A153,Questions!$B$3:$I$256,7,FALSE)</f>
        <v>Standard documentation, relevant to institution implementations requiring FERPA compliance.</v>
      </c>
      <c r="D153" s="25" t="str">
        <f>VLOOKUP($A153,Questions!$B$3:$I$256,8,FALSE)</f>
        <v>Follow-up inquiries for FERPA compliance details will be institution/implementation specific.</v>
      </c>
    </row>
    <row r="154" spans="1:4" ht="90" x14ac:dyDescent="0.2">
      <c r="A154" s="25" t="str">
        <f>'HECVAT - Full | Vendor Response'!A162</f>
        <v>DATA-23</v>
      </c>
      <c r="B154" s="25" t="str">
        <f>VLOOKUP($A154,Questions!$B$3:$I$256,2,FALSE)</f>
        <v>Does your staff (or third party) have access to Institutional data (e.g., financial, PHI or other sensitive information) through any means?</v>
      </c>
      <c r="C154" s="25" t="str">
        <f>VLOOKUP($A154,Questions!$B$3:$I$256,7,FALSE)</f>
        <v>Confidentiality is the focus of this question. Based on the capabilities of vendor administrators, the institution may require additional safeguards to protect the confidentiality of data stored by/shared with a vendor (e.g., additional layer of encryption, etc.).</v>
      </c>
      <c r="D154" s="25" t="str">
        <f>VLOOKUP($A154,Questions!$B$3:$I$256,8,FALSE)</f>
        <v>If Institutional data is visible by the vendor's system administrators, follow-up with the vendor to understand the scope of visibility, process/procedure that administrators follow, and use cases when administrators are allowed to access (view) Institutional data.</v>
      </c>
    </row>
    <row r="155" spans="1:4" ht="105" x14ac:dyDescent="0.2">
      <c r="A155" s="25" t="str">
        <f>'HECVAT - Full | Vendor Response'!A163</f>
        <v>DATA-24</v>
      </c>
      <c r="B155" s="25" t="str">
        <f>VLOOKUP($A155,Questions!$B$3:$I$256,2,FALSE)</f>
        <v>Do you have a documented and currently implemented strategy for securing employee workstations when they work remotely? (i.e. not in a trusted computing environment)</v>
      </c>
      <c r="C155" s="25" t="str">
        <f>VLOOKUP($A155,Questions!$B$3:$I$256,7,FALSE)</f>
        <v>In the context of the CIA triad, this question is focused on confidentiality. Printed documents, mobile device use, and remote access are all relevant to this question. A vendor's response to this question will provide insight into their overall business process. Vendor business activity that pose additional security risks should be met with increased concern.</v>
      </c>
      <c r="D155" s="25" t="str">
        <f>VLOOKUP($A155,Questions!$B$3:$I$256,8,FALSE)</f>
        <v>Vague responses to this question should be investigated further. Ask for additional documentation and verify that procedure (and possibly training) exists to ensure proper customer data handling activity.</v>
      </c>
    </row>
    <row r="156" spans="1:4" ht="36" customHeight="1" x14ac:dyDescent="0.2">
      <c r="A156" s="288" t="str">
        <f>IF($C$30="","Datacenter",IF($C$30="Yes","Datacenter - Optional based on QUALIFIER response.","Datacenter"))</f>
        <v>Datacenter</v>
      </c>
      <c r="B156" s="288"/>
      <c r="C156" s="20" t="str">
        <f>$C$22</f>
        <v>Reason for Question</v>
      </c>
      <c r="D156" s="20" t="str">
        <f>$D$22</f>
        <v>Follow-up Inquiries/Responses</v>
      </c>
    </row>
    <row r="157" spans="1:4" ht="180" x14ac:dyDescent="0.2">
      <c r="A157" s="25" t="str">
        <f>'HECVAT - Full | Vendor Response'!A165</f>
        <v>DCTR-01</v>
      </c>
      <c r="B157" s="25" t="str">
        <f>VLOOKUP($A157,Questions!$B$3:$I$256,2,FALSE)</f>
        <v>Does the hosting provider have a SOC 2 Type 2 report available?</v>
      </c>
      <c r="C157" s="25" t="str">
        <f>VLOOKUP($A157,Questions!$B$3:$I$256,7,FALSE)</f>
        <v>This question is relative to the response above. Understanding the ownership structure of the facility that will host institutional data is important for setting availability expectations and ensure proper contract terms are in place to protect the institution due to use of third-parties. If a vendor uses a third-party vendor to provide datacenter solutions, having that vendor's SOC 2 Type 2 provides additional insight. The ability to assess these "forth-party" vendors is based on your institution's resources. The vendor is responsible for providing this information - ensure that they handle their vendors properly.</v>
      </c>
      <c r="D157" s="25" t="str">
        <f>VLOOKUP($A157,Questions!$B$3:$I$256,8,FALSE)</f>
        <v>Follow-up inquiries for additional vendor's SOC 2 Type 2 reports will be institution/implementation specific.</v>
      </c>
    </row>
    <row r="158" spans="1:4" ht="135" x14ac:dyDescent="0.2">
      <c r="A158" s="25" t="str">
        <f>'HECVAT - Full | Vendor Response'!A166</f>
        <v>DCTR-02</v>
      </c>
      <c r="B158" s="25" t="str">
        <f>VLOOKUP($A158,Questions!$B$3:$I$256,2,FALSE)</f>
        <v>Are you generally able to accommodate storing each institution's data within their geographic region?</v>
      </c>
      <c r="C158" s="25" t="str">
        <f>VLOOKUP($A158,Questions!$B$3:$I$256,7,FALSE)</f>
        <v>An institution's location will dictate what laws and regulations apply to them. As vendor's may not know where all of their customers may reside, it is imperative that vendors are able to accommodate geographic requirements for their customers. Although unfair to expect support for all geographic regions in common infrastructure/platform/software-as-a-service, it is expected that vendor's be absolutely clear about the regions they leverage and/or support.</v>
      </c>
      <c r="D158" s="25" t="str">
        <f>VLOOKUP($A158,Questions!$B$3:$I$256,8,FALSE)</f>
        <v>If a vendor is unable to accommodate storing/processing institutional data within specific regions, ask them why they are unable to? Try to determine if its an infrastructure issue (scalability), a cost-reduction strategy (size/maturity), or some other issue.</v>
      </c>
    </row>
    <row r="159" spans="1:4" ht="79.5" customHeight="1" x14ac:dyDescent="0.2">
      <c r="A159" s="25" t="str">
        <f>'HECVAT - Full | Vendor Response'!A167</f>
        <v>DCTR-03</v>
      </c>
      <c r="B159" s="25" t="str">
        <f>VLOOKUP($A159,Questions!$B$3:$I$256,2,FALSE)</f>
        <v>Are the data centers staffed 24 hours a day, seven days a week (i.e., 24x7x365)?</v>
      </c>
      <c r="C159" s="25" t="str">
        <f>VLOOKUP($A159,Questions!$B$3:$I$256,7,FALSE)</f>
        <v xml:space="preserve">Vendors that operate their own datacenter(s) can implement their own monitoring strategy. Use the vendor's response to this questions to verify/validate other responses related to ownership/co-location/physical security. </v>
      </c>
      <c r="D159" s="25" t="str">
        <f>VLOOKUP($A159,Questions!$B$3:$I$256,8,FALSE)</f>
        <v>Follow-up inquiries for data center staffing will be institution/implementation specific.</v>
      </c>
    </row>
    <row r="160" spans="1:4" ht="90" x14ac:dyDescent="0.2">
      <c r="A160" s="25" t="str">
        <f>'HECVAT - Full | Vendor Response'!A168</f>
        <v>DCTR-04</v>
      </c>
      <c r="B160" s="25" t="str">
        <f>VLOOKUP($A160,Questions!$B$3:$I$256,2,FALSE)</f>
        <v>Are your servers separated from other companies via a physical barrier, such as a cage or hardened walls?</v>
      </c>
      <c r="C160" s="25" t="str">
        <f>VLOOKUP($A160,Questions!$B$3:$I$256,7,FALSE)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0" s="25" t="str">
        <f>VLOOKUP($A160,Questions!$B$3:$I$256,8,FALSE)</f>
        <v>Follow-up inquiries for system physical security will be institution/implementation specific.</v>
      </c>
    </row>
    <row r="161" spans="1:5" ht="92.25" customHeight="1" x14ac:dyDescent="0.2">
      <c r="A161" s="25" t="str">
        <f>'HECVAT - Full | Vendor Response'!A169</f>
        <v>DCTR-05</v>
      </c>
      <c r="B161" s="25" t="str">
        <f>VLOOKUP($A161,Questions!$B$3:$I$256,2,FALSE)</f>
        <v>Does a physical barrier fully enclose the physical space preventing unauthorized physical contact with any of your devices?</v>
      </c>
      <c r="C161" s="25" t="str">
        <f>VLOOKUP($A161,Questions!$B$3:$I$256,7,FALSE)</f>
        <v xml:space="preserve">This question is primarily focused on system integrity. If institutional data is stored in a system that is not physically secured from unauthorized access, the need for compensating controls is often higher. Depending on the use case or vendor infrastructure, this may not be relevant. </v>
      </c>
      <c r="D161" s="25" t="str">
        <f>VLOOKUP($A161,Questions!$B$3:$I$256,8,FALSE)</f>
        <v>Follow-up inquiries for system physical security will be institution/implementation specific.</v>
      </c>
    </row>
    <row r="162" spans="1:5" ht="92.25" customHeight="1" x14ac:dyDescent="0.2">
      <c r="A162" s="25" t="str">
        <f>'HECVAT - Full | Vendor Response'!A170</f>
        <v>DCTR-06</v>
      </c>
      <c r="B162" s="25" t="str">
        <f>VLOOKUP($A162,Questions!$B$3:$I$256,2,FALSE)</f>
        <v>Are your primary and secondary data centers geographically diverse?</v>
      </c>
      <c r="C162" s="25" t="str">
        <f>VLOOKUP($A162,Questions!$B$3:$I$256,7,FALSE)</f>
        <v xml:space="preserve"> </v>
      </c>
      <c r="D162" s="25" t="str">
        <f>VLOOKUP($A162,Questions!$B$3:$I$256,8,FALSE)</f>
        <v xml:space="preserve"> </v>
      </c>
      <c r="E162" s="240"/>
    </row>
    <row r="163" spans="1:5" ht="90" x14ac:dyDescent="0.2">
      <c r="A163" s="25" t="str">
        <f>'HECVAT - Full | Vendor Response'!A171</f>
        <v>DCTR-07</v>
      </c>
      <c r="B163" s="25" t="str">
        <f>VLOOKUP($A163,Questions!$B$3:$I$256,2,FALSE)</f>
        <v>If outsourced or co-located, is there a contract in place to prevent data from leaving the Institution's Data Zone?</v>
      </c>
      <c r="C163" s="25" t="str">
        <f>VLOOKUP($A163,Questions!$B$3:$I$256,7,FALSE)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63" s="25" t="str">
        <f>VLOOKUP($A163,Questions!$B$3:$I$256,8,FALSE)</f>
        <v>Follow-up inquiries for data backup procedures/practices will be institution/implementation specific.</v>
      </c>
    </row>
    <row r="164" spans="1:5" ht="45" x14ac:dyDescent="0.2">
      <c r="A164" s="25" t="str">
        <f>'HECVAT - Full | Vendor Response'!A172</f>
        <v>DCTR-08</v>
      </c>
      <c r="B164" s="25" t="str">
        <f>VLOOKUP($A164,Questions!$B$3:$I$256,2,FALSE)</f>
        <v>What Tier Level is your data center (per levels defined by the Uptime Institute)?</v>
      </c>
      <c r="C164" s="25" t="str">
        <f>VLOOKUP($A164,Questions!$B$3:$I$256,7,FALSE)</f>
        <v>Standard documentation, relevant to institutions requiring a vendor to maintain a specific Uptime Institute Tier Level.</v>
      </c>
      <c r="D164" s="25" t="str">
        <f>VLOOKUP($A164,Questions!$B$3:$I$256,8,FALSE)</f>
        <v>Follow-up inquiries for Uptime Institute Tier Level details will be institution/implementation specific.</v>
      </c>
    </row>
    <row r="165" spans="1:5" ht="45" x14ac:dyDescent="0.2">
      <c r="A165" s="25" t="str">
        <f>'HECVAT - Full | Vendor Response'!A173</f>
        <v>DCTR-09</v>
      </c>
      <c r="B165" s="25" t="str">
        <f>VLOOKUP($A165,Questions!$B$3:$I$256,2,FALSE)</f>
        <v>Is the service hosted in a high availability environment?</v>
      </c>
      <c r="C165" s="25" t="str">
        <f>VLOOKUP($A165,Questions!$B$3:$I$256,7,FALSE)</f>
        <v xml:space="preserve">In the context of the CIA triad, this question is focused on the availability of a system (or set of systems). </v>
      </c>
      <c r="D165" s="25" t="str">
        <f>VLOOKUP($A165,Questions!$B$3:$I$256,8,FALSE)</f>
        <v>The weight placed on the vendor's response will be specific to the institution's use case and software/product/service requirements.</v>
      </c>
    </row>
    <row r="166" spans="1:5" ht="45" x14ac:dyDescent="0.2">
      <c r="A166" s="25" t="str">
        <f>'HECVAT - Full | Vendor Response'!A174</f>
        <v>DCTR-10</v>
      </c>
      <c r="B166" s="25" t="str">
        <f>VLOOKUP($A166,Questions!$B$3:$I$256,2,FALSE)</f>
        <v xml:space="preserve">Is redundant power available for all datacenters where institution data will reside? </v>
      </c>
      <c r="C166" s="25" t="str">
        <f>VLOOKUP($A166,Questions!$B$3:$I$256,7,FALSE)</f>
        <v xml:space="preserve">In the context of the CIA triad, this question is focused on the availability of a system (or set of systems). </v>
      </c>
      <c r="D166" s="25" t="str">
        <f>VLOOKUP($A166,Questions!$B$3:$I$256,8,FALSE)</f>
        <v>The weight placed on the vendor's response will be specific to the institution's use case and software/product/service requirements.</v>
      </c>
    </row>
    <row r="167" spans="1:5" ht="75" x14ac:dyDescent="0.2">
      <c r="A167" s="25" t="str">
        <f>'HECVAT - Full | Vendor Response'!A175</f>
        <v>DCTR-11</v>
      </c>
      <c r="B167" s="25" t="str">
        <f>VLOOKUP($A167,Questions!$B$3:$I$256,2,FALSE)</f>
        <v>Are redundant power strategies tested?</v>
      </c>
      <c r="C167" s="25" t="str">
        <f>VLOOKUP($A167,Questions!$B$3:$I$256,7,FALSE)</f>
        <v>Installing [potential] redundant power and regularly testing strategies to ensure they will work when needed are very different. Vague responses to this question should be met with concern and appropriate follow-up, based on your institutions risk tolerance.</v>
      </c>
      <c r="D167" s="25" t="str">
        <f>VLOOKUP($A167,Questions!$B$3:$I$256,8,FALSE)</f>
        <v>Follow-up inquiries for redundant power testing details will be institution/implementation specific.</v>
      </c>
    </row>
    <row r="168" spans="1:5" ht="48" customHeight="1" x14ac:dyDescent="0.2">
      <c r="A168" s="25" t="str">
        <f>'HECVAT - Full | Vendor Response'!A176</f>
        <v>DCTR-12</v>
      </c>
      <c r="B168" s="25" t="str">
        <f>VLOOKUP($A168,Questions!$B$3:$I$256,2,FALSE)</f>
        <v>Describe or provide a reference to the availability of cooling and fire suppression systems in all datacenters where institution data will reside.</v>
      </c>
      <c r="C168" s="25" t="str">
        <f>VLOOKUP($A168,Questions!$B$3:$I$256,7,FALSE)</f>
        <v xml:space="preserve"> </v>
      </c>
      <c r="D168" s="25" t="str">
        <f>VLOOKUP($A168,Questions!$B$3:$I$256,8,FALSE)</f>
        <v xml:space="preserve"> </v>
      </c>
      <c r="E168" s="240"/>
    </row>
    <row r="169" spans="1:5" ht="64.25" customHeight="1" x14ac:dyDescent="0.2">
      <c r="A169" s="25" t="str">
        <f>'HECVAT - Full | Vendor Response'!A177</f>
        <v>DCTR-13</v>
      </c>
      <c r="B169" s="25" t="str">
        <f>VLOOKUP($A169,Questions!$B$3:$I$256,2,FALSE)</f>
        <v>Do you have Internet Service Provider (ISP) Redundancy?</v>
      </c>
      <c r="C169" s="25" t="str">
        <f>VLOOKUP($A169,Questions!$B$3:$I$256,7,FALSE)</f>
        <v xml:space="preserve">In the context of the CIA triad, this question is focused on the availability of a system (or set of systems). </v>
      </c>
      <c r="D169" s="25" t="str">
        <f>VLOOKUP($A169,Questions!$B$3:$I$256,8,FALSE)</f>
        <v>The weight placed on the vendor's response will be specific to the institution's use case and software/product/service requirements.</v>
      </c>
    </row>
    <row r="170" spans="1:5" s="2" customFormat="1" ht="48" customHeight="1" x14ac:dyDescent="0.2">
      <c r="A170" s="25" t="str">
        <f>'HECVAT - Full | Vendor Response'!A178</f>
        <v>DCTR-14</v>
      </c>
      <c r="B170" s="25" t="str">
        <f>VLOOKUP($A170,Questions!$B$3:$I$256,2,FALSE)</f>
        <v>Does every datacenter where the Institution's data will reside have multiple telephone company or network provider entrances to the facility?</v>
      </c>
      <c r="C170" s="25" t="str">
        <f>VLOOKUP($A170,Questions!$B$3:$I$256,7,FALSE)</f>
        <v xml:space="preserve">In the context of the CIA triad, this question is focused on the availability of a system (or set of systems). </v>
      </c>
      <c r="D170" s="25" t="str">
        <f>VLOOKUP($A170,Questions!$B$3:$I$256,8,FALSE)</f>
        <v>The weight placed on the vendor's response will be specific to the institution's use case and software/product/service requirements.</v>
      </c>
    </row>
    <row r="171" spans="1:5" ht="60" x14ac:dyDescent="0.2">
      <c r="A171" s="25" t="str">
        <f>'HECVAT - Full | Vendor Response'!A179</f>
        <v>DCTR-15</v>
      </c>
      <c r="B171" s="25" t="str">
        <f>VLOOKUP($A171,Questions!$B$3:$I$256,2,FALSE)</f>
        <v>Are you requiring multi-factor authentication for administrators of your cloud environment?</v>
      </c>
      <c r="C171" s="25" t="str">
        <f>VLOOKUP($A171,Questions!$B$3:$I$256,7,FALSE)</f>
        <v xml:space="preserve">2FA/MFA, implemented correctly, strengthens the security state of a system. 2FA/MFA is commonly implemented and in many use cases, a requirement for account protection purposes. </v>
      </c>
      <c r="D171" s="25" t="str">
        <f>VLOOKUP($A171,Questions!$B$3:$I$256,8,FALSE)</f>
        <v>Ask the vendor about hardware and software options, future roadmap for implementations and support, etc.</v>
      </c>
    </row>
    <row r="172" spans="1:5" ht="48" customHeight="1" x14ac:dyDescent="0.2">
      <c r="A172" s="25" t="str">
        <f>'HECVAT - Full | Vendor Response'!A180</f>
        <v>DCTR-16</v>
      </c>
      <c r="B172" s="25" t="str">
        <f>VLOOKUP($A172,Questions!$B$3:$I$256,2,FALSE)</f>
        <v>Are you using your cloud providers available hardening tools or pre-hardened images?</v>
      </c>
      <c r="C172" s="25" t="str">
        <f>VLOOKUP($A172,Questions!$B$3:$I$256,7,FALSE)</f>
        <v xml:space="preserve">In the context of the CIA triad, this question is focused on the integrity of a system (or set of systems). </v>
      </c>
      <c r="D172" s="25" t="str">
        <f>VLOOKUP($A172,Questions!$B$3:$I$256,8,FALSE)</f>
        <v>Ask the vendor about their system lifecycle practices and security methodology.</v>
      </c>
    </row>
    <row r="173" spans="1:5" ht="105" x14ac:dyDescent="0.2">
      <c r="A173" s="25" t="str">
        <f>'HECVAT - Full | Vendor Response'!A181</f>
        <v>DCTR-17</v>
      </c>
      <c r="B173" s="25" t="str">
        <f>VLOOKUP($A173,Questions!$B$3:$I$256,2,FALSE)</f>
        <v>Does your cloud vendor have access to your encryption keys?</v>
      </c>
      <c r="C173" s="25" t="str">
        <f>VLOOKUP($A173,Questions!$B$3:$I$256,7,FALSE)</f>
        <v>Understanding how key management is handled and the safeguards implemented by the vendor to ensure key confidentiality in all components of a system(s) can provide insight into other complex details of a vendor's infrastructure. Use vendor responses to this question as a way to pivot to other infrastructure specifics, as needed to clarify potential risks.</v>
      </c>
      <c r="D173" s="25" t="str">
        <f>VLOOKUP($A173,Questions!$B$3:$I$256,8,FALSE)</f>
        <v>Follow-up with the vendor to ensure that all components of the system are consider. This includes, system-to-system, system-to-client, applications, system accounts, etc.</v>
      </c>
    </row>
    <row r="174" spans="1:5" ht="36" customHeight="1" x14ac:dyDescent="0.2">
      <c r="A174" s="288" t="str">
        <f>IF(OR($C$28="No",$C$30="Yes"),"DRP - Respond to as many questions below as possible.","Disaster Recovery Plan")</f>
        <v>Disaster Recovery Plan</v>
      </c>
      <c r="B174" s="288"/>
      <c r="C174" s="20" t="str">
        <f>$C$22</f>
        <v>Reason for Question</v>
      </c>
      <c r="D174" s="20" t="str">
        <f>$D$22</f>
        <v>Follow-up Inquiries/Responses</v>
      </c>
    </row>
    <row r="175" spans="1:5" ht="111.75" customHeight="1" x14ac:dyDescent="0.2">
      <c r="A175" s="25" t="str">
        <f>'HECVAT - Full | Vendor Response'!A183</f>
        <v>DRPL-01</v>
      </c>
      <c r="B175" s="25" t="str">
        <f>VLOOKUP($A175,Questions!$B$3:$I$256,2,FALSE)</f>
        <v>Describe or provide a reference to your Disaster Recovery Plan (DRP).</v>
      </c>
      <c r="C175" s="25" t="str">
        <f>VLOOKUP($A175,Questions!$B$3:$I$256,7,FALSE)</f>
        <v xml:space="preserve">In the context of the CIA triad, this question is focused on availability and is often in need of a follow-up. Understanding the maturing of a vendor's DRP can shed light on many other aspects of a vendor's overall security state. </v>
      </c>
      <c r="D175" s="25" t="str">
        <f>VLOOKUP($A175,Questions!$B$3:$I$256,8,FALSE)</f>
        <v>A vendor may have a number of BCP elements defined so the vendor's response may not be binary. Assess the components of the plan and ask about timelines, follow-up commitments, etc. If the vendor does not have a DRP, point them to https://www.sans.org/reading-room/whitepapers/recovery/disaster-recovery-plan-1164</v>
      </c>
    </row>
    <row r="176" spans="1:5" ht="64.5" customHeight="1" x14ac:dyDescent="0.2">
      <c r="A176" s="25" t="str">
        <f>'HECVAT - Full | Vendor Response'!A184</f>
        <v>DRPL-02</v>
      </c>
      <c r="B176" s="25" t="str">
        <f>VLOOKUP($A176,Questions!$B$3:$I$256,2,FALSE)</f>
        <v>Is an owner assigned who is responsible for the maintenance and review of the DRP?</v>
      </c>
      <c r="C176" s="25" t="str">
        <f>VLOOKUP($A176,Questions!$B$3:$I$256,7,FALSE)</f>
        <v>Having a DRP and maintaining/updating/testing a DRP are very different. Establishing a responsible party is fundamental to this process and this question looks to verify that within the vendor.</v>
      </c>
      <c r="D176" s="25" t="str">
        <f>VLOOKUP($A176,Questions!$B$3:$I$256,8,FALSE)</f>
        <v>Follow-up inquiries for DRP responsible parties will be institution/implementation specific.</v>
      </c>
    </row>
    <row r="177" spans="1:4" ht="60" x14ac:dyDescent="0.2">
      <c r="A177" s="25" t="str">
        <f>'HECVAT - Full | Vendor Response'!A185</f>
        <v>DRPL-03</v>
      </c>
      <c r="B177" s="25" t="str">
        <f>VLOOKUP($A177,Questions!$B$3:$I$256,2,FALSE)</f>
        <v>Can the Institution review your DRP and supporting documentation?</v>
      </c>
      <c r="C177" s="25" t="str">
        <f>VLOOKUP($A177,Questions!$B$3:$I$256,7,FALSE)</f>
        <v>General inquiry for documentation. As DRPs may contain some sensitive data, a robust summary is appropriate in lieu of a full DRP.</v>
      </c>
      <c r="D177" s="25" t="str">
        <f>VLOOKUP($A177,Questions!$B$3:$I$256,8,FALSE)</f>
        <v>If the vendor states "No", you can ask for a summary, white paper, or blog. If unable to review the full plan, infer what you can from other DRP question responses.</v>
      </c>
    </row>
    <row r="178" spans="1:4" ht="90" x14ac:dyDescent="0.2">
      <c r="A178" s="25" t="str">
        <f>'HECVAT - Full | Vendor Response'!A186</f>
        <v>DRPL-04</v>
      </c>
      <c r="B178" s="25" t="str">
        <f>VLOOKUP($A178,Questions!$B$3:$I$256,2,FALSE)</f>
        <v>Are any disaster recovery locations outside the Institution's geographic region?</v>
      </c>
      <c r="C178" s="25" t="str">
        <f>VLOOKUP($A178,Questions!$B$3:$I$256,7,FALSE)</f>
        <v>Data exposure is a risk if sensitive data is in any way transported (physically or electronically) into a data zone that is not authorized by the institution. Depending on the criticality of data and institution policy, full control of data confidentiality may be highly valued.</v>
      </c>
      <c r="D178" s="25" t="str">
        <f>VLOOKUP($A178,Questions!$B$3:$I$256,8,FALSE)</f>
        <v>Follow-up inquiries for data backup procedures/practices will be institution/implementation specific.</v>
      </c>
    </row>
    <row r="179" spans="1:4" ht="84.75" customHeight="1" x14ac:dyDescent="0.2">
      <c r="A179" s="25" t="str">
        <f>'HECVAT - Full | Vendor Response'!A187</f>
        <v>DRPL-05</v>
      </c>
      <c r="B179" s="25" t="str">
        <f>VLOOKUP($A179,Questions!$B$3:$I$256,2,FALSE)</f>
        <v>Does your organization have a disaster recovery site or a contracted Disaster Recovery provider?</v>
      </c>
      <c r="C179" s="25" t="str">
        <f>VLOOKUP($A179,Questions!$B$3:$I$256,7,FALSE)</f>
        <v>In the event that a vendor's headquarters (primary location of operation) is no longer usable, a recovery site may be needed to support business operations. Having an established (planned) recovery site show maturity in a vendor's DRP.</v>
      </c>
      <c r="D179" s="25" t="str">
        <f>VLOOKUP($A179,Questions!$B$3:$I$256,8,FALSE)</f>
        <v>Follow-up inquiries for disaster recovery site practices will be institution/implementation specific.</v>
      </c>
    </row>
    <row r="180" spans="1:4" ht="75" x14ac:dyDescent="0.2">
      <c r="A180" s="25" t="str">
        <f>'HECVAT - Full | Vendor Response'!A188</f>
        <v>DRPL-06</v>
      </c>
      <c r="B180" s="25" t="str">
        <f>VLOOKUP($A180,Questions!$B$3:$I$256,2,FALSE)</f>
        <v>Does your organization conduct an annual test of relocating to this site for disaster recovery purposes?</v>
      </c>
      <c r="C180" s="25" t="str">
        <f>VLOOKUP($A180,Questions!$B$3:$I$256,7,FALSE)</f>
        <v>Testing a DRP is an important action that improves the efficiency and accuracy of a vendor's recovery plans. Vague responses to this question should be met with concern and appropriate follow-up, based on your institutions risk tolerance.</v>
      </c>
      <c r="D180" s="25" t="str">
        <f>VLOOKUP($A180,Questions!$B$3:$I$256,8,FALSE)</f>
        <v>If the vendor does not have a DRP, point them to https://www.sans.org/reading-room/whitepapers/recovery/disaster-recovery-plan-1164</v>
      </c>
    </row>
    <row r="181" spans="1:4" ht="60" x14ac:dyDescent="0.2">
      <c r="A181" s="25" t="str">
        <f>'HECVAT - Full | Vendor Response'!A189</f>
        <v>DRPL-07</v>
      </c>
      <c r="B181" s="25" t="str">
        <f>VLOOKUP($A181,Questions!$B$3:$I$256,2,FALSE)</f>
        <v>Is there a defined problem/issue escalation plan in your DRP for impacted clients?</v>
      </c>
      <c r="C181" s="25" t="str">
        <f>VLOOKUP($A181,Questions!$B$3:$I$256,7,FALSE)</f>
        <v>Notification expectations should be set early in the contract/assessment process. Timelines, correspondence medium, and playbook details are all aspects to keep in mind when assessing this response.</v>
      </c>
      <c r="D181" s="25" t="str">
        <f>VLOOKUP($A181,Questions!$B$3:$I$256,8,FALSE)</f>
        <v>If the vendor's response does not cover the details outlined in the reasoning, follow-up and get specific responses for each, as needed.</v>
      </c>
    </row>
    <row r="182" spans="1:4" ht="60" x14ac:dyDescent="0.2">
      <c r="A182" s="25" t="str">
        <f>'HECVAT - Full | Vendor Response'!A190</f>
        <v>DRPL-08</v>
      </c>
      <c r="B182" s="25" t="str">
        <f>VLOOKUP($A182,Questions!$B$3:$I$256,2,FALSE)</f>
        <v>Is there a documented communication plan in your DRP for impacted clients?</v>
      </c>
      <c r="C182" s="25" t="str">
        <f>VLOOKUP($A182,Questions!$B$3:$I$256,7,FALSE)</f>
        <v>Notification expectations should be set early in the contract/assessment process. Timelines, correspondence medium, and playbook details are all aspects to keep in mind when assessing this response.</v>
      </c>
      <c r="D182" s="25" t="str">
        <f>VLOOKUP($A182,Questions!$B$3:$I$256,8,FALSE)</f>
        <v>If the vendor's response does not cover the details outlined in the reasoning, follow-up and get specific responses for each, as needed.</v>
      </c>
    </row>
    <row r="183" spans="1:4" ht="83.25" customHeight="1" x14ac:dyDescent="0.2">
      <c r="A183" s="25" t="str">
        <f>'HECVAT - Full | Vendor Response'!A191</f>
        <v>DRPL-09</v>
      </c>
      <c r="B183" s="25" t="str">
        <f>VLOOKUP($A183,Questions!$B$3:$I$256,2,FALSE)</f>
        <v>Describe or provide a reference to how your disaster recovery plan is tested? (i.e. scope of DR tests, end-to-end testing, etc.)</v>
      </c>
      <c r="C183" s="25" t="str">
        <f>VLOOKUP($A183,Questions!$B$3:$I$256,7,FALSE)</f>
        <v xml:space="preserve">Testing a DRP is an important action that improves the efficiency and accuracy of a vendor's recovery plans. Vague responses to this question should be met with concern and appropriate follow-up, based on your institutions risk tolerance. </v>
      </c>
      <c r="D183" s="25" t="str">
        <f>VLOOKUP($A183,Questions!$B$3:$I$256,8,FALSE)</f>
        <v>If the vendor does not have a DRP, point them to https://www.sans.org/reading-room/whitepapers/recovery/disaster-recovery-plan-1164</v>
      </c>
    </row>
    <row r="184" spans="1:4" ht="83.25" customHeight="1" x14ac:dyDescent="0.2">
      <c r="A184" s="25" t="str">
        <f>'HECVAT - Full | Vendor Response'!A192</f>
        <v>DRPL-10</v>
      </c>
      <c r="B184" s="25" t="str">
        <f>VLOOKUP($A184,Questions!$B$3:$I$256,2,FALSE)</f>
        <v>Has the Disaster Recovery Plan been tested in the last year?</v>
      </c>
      <c r="C184" s="25" t="str">
        <f>VLOOKUP($A184,Questions!$B$3:$I$256,7,FALSE)</f>
        <v>Testing a DRP is an important action that improves the efficiency and accuracy of a vendor's recovery plans. Vague responses to this question should be met with concern and appropriate follow-up, based on your institutions risk tolerance.</v>
      </c>
      <c r="D184" s="25" t="str">
        <f>VLOOKUP($A184,Questions!$B$3:$I$256,8,FALSE)</f>
        <v>If the vendor does not have a DRP, point them to https://www.sans.org/reading-room/whitepapers/recovery/disaster-recovery-plan-1164</v>
      </c>
    </row>
    <row r="185" spans="1:4" ht="75" x14ac:dyDescent="0.2">
      <c r="A185" s="25" t="str">
        <f>'HECVAT - Full | Vendor Response'!A193</f>
        <v>DRPL-11</v>
      </c>
      <c r="B185" s="25" t="str">
        <f>VLOOKUP($A185,Questions!$B$3:$I$256,2,FALSE)</f>
        <v>Are all components of the DRP reviewed at least annually and updated as needed to reflect change?</v>
      </c>
      <c r="C185" s="25" t="str">
        <f>VLOOKUP($A185,Questions!$B$3:$I$256,7,FALSE)</f>
        <v>Testing a DRP is an important action that improves the efficiency and accuracy of a vendor's recovery plans. Vague responses to this question should be met with concern and appropriate follow-up, based on your institutions risk tolerance.</v>
      </c>
      <c r="D185" s="25" t="str">
        <f>VLOOKUP($A185,Questions!$B$3:$I$256,8,FALSE)</f>
        <v>If the vendor does not have a DRP, point them to https://www.sans.org/reading-room/whitepapers/recovery/disaster-recovery-plan-1164</v>
      </c>
    </row>
    <row r="186" spans="1:4" ht="36" customHeight="1" x14ac:dyDescent="0.2">
      <c r="A186" s="288" t="str">
        <f>IF($C$30="","Firewalls, IDS, IPS, and Networking",IF($C$30="Yes","FW/IDPS/Networks - Optional based on QUALIFIER response.","Firewalls, IDS, IPS, and Networking"))</f>
        <v>Firewalls, IDS, IPS, and Networking</v>
      </c>
      <c r="B186" s="288"/>
      <c r="C186" s="20" t="str">
        <f>$C$22</f>
        <v>Reason for Question</v>
      </c>
      <c r="D186" s="20" t="str">
        <f>$D$22</f>
        <v>Follow-up Inquiries/Responses</v>
      </c>
    </row>
    <row r="187" spans="1:4" ht="120" x14ac:dyDescent="0.2">
      <c r="A187" s="25" t="str">
        <f>'HECVAT - Full | Vendor Response'!A195</f>
        <v>FIDP-01</v>
      </c>
      <c r="B187" s="25" t="str">
        <f>VLOOKUP($A187,Questions!$B$3:$I$256,2,FALSE)</f>
        <v>Are you utilizing a stateful packet inspection (SPI) firewall?</v>
      </c>
      <c r="C187" s="25" t="str">
        <f>VLOOKUP($A187,Questions!$B$3:$I$256,7,FALSE)</f>
        <v xml:space="preserve">The use case, vendor infrastructure, and types of services offered will greatly affect the need for various firewalling devices. The focus of this question is integrity, ensuring that the systems hosting institutional data are limited in need-only communications. The use of a WAF is important in systems in which a vendor has limited access to the to code infrastructure. </v>
      </c>
      <c r="D187" s="25" t="str">
        <f>VLOOKUP($A187,Questions!$B$3:$I$256,8,FALSE)</f>
        <v>If a vendors states that they outsource their code development and do not run a WAF, there is elevated reason for concern. Verify how code is tested, monitored, and controlled in production environments.</v>
      </c>
    </row>
    <row r="188" spans="1:4" ht="75" x14ac:dyDescent="0.2">
      <c r="A188" s="25" t="str">
        <f>'HECVAT - Full | Vendor Response'!A196</f>
        <v>FIDP-02</v>
      </c>
      <c r="B188" s="25" t="str">
        <f>VLOOKUP($A188,Questions!$B$3:$I$256,2,FALSE)</f>
        <v>Is authority for firewall change approval documented?  Please list approver names or titles in Additional Info</v>
      </c>
      <c r="C188" s="25" t="str">
        <f>VLOOKUP($A188,Questions!$B$3:$I$256,7,FALSE)</f>
        <v xml:space="preserve">Modifications to firewall rulesets can have significant repercussions. To ensure the integrity of the ruleset, this question targets the individual (or responsible party) for changes and the reasoning behind their authority. </v>
      </c>
      <c r="D188" s="25" t="str">
        <f>VLOOKUP($A188,Questions!$B$3:$I$256,8,FALSE)</f>
        <v>Ensure that a separation of duties exists in network security configurations. Pay close attention to responsibility overlap in small organizations, where staff often fill multiple roles.</v>
      </c>
    </row>
    <row r="189" spans="1:4" ht="90" x14ac:dyDescent="0.2">
      <c r="A189" s="25" t="str">
        <f>'HECVAT - Full | Vendor Response'!A197</f>
        <v>FIDP-03</v>
      </c>
      <c r="B189" s="25" t="str">
        <f>VLOOKUP($A189,Questions!$B$3:$I$256,2,FALSE)</f>
        <v>Do you have a documented policy for firewall change requests?</v>
      </c>
      <c r="C189" s="25" t="str">
        <f>VLOOKUP($A189,Questions!$B$3:$I$256,7,FALSE)</f>
        <v>In the context of the CIA triad, this question is focused on system integrity, ensuring that system changes are only executed by authorized users. Any change to a verified, known, secure environment should be carefully evaluated by stakeholders in a structured manner.</v>
      </c>
      <c r="D189" s="25" t="str">
        <f>VLOOKUP($A189,Questions!$B$3:$I$256,8,FALSE)</f>
        <v>Follow-up inquiries for firewall change requests will be institution/implementation specific.</v>
      </c>
    </row>
    <row r="190" spans="1:4" ht="96" customHeight="1" x14ac:dyDescent="0.2">
      <c r="A190" s="25" t="str">
        <f>'HECVAT - Full | Vendor Response'!A198</f>
        <v>FIDP-04</v>
      </c>
      <c r="B190" s="25" t="str">
        <f>VLOOKUP($A190,Questions!$B$3:$I$256,2,FALSE)</f>
        <v>Have you implemented an Intrusion Detection System (network-based)?</v>
      </c>
      <c r="C190" s="25" t="str">
        <f>VLOOKUP($A190,Questions!$B$3:$I$256,7,FALSE)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0" s="25" t="str">
        <f>VLOOKUP($A190,Questions!$B$3:$I$256,8,FALSE)</f>
        <v>A security program with limited resources for event detection is not effective. Inquiries should include training for staff, reasoning behind not using IDS technologies, and how systems are monitored. Additional questions about a SIEM and other tool may be appropriate.</v>
      </c>
    </row>
    <row r="191" spans="1:4" ht="90" x14ac:dyDescent="0.2">
      <c r="A191" s="25" t="str">
        <f>'HECVAT - Full | Vendor Response'!A199</f>
        <v>FIDP-05</v>
      </c>
      <c r="B191" s="25" t="str">
        <f>VLOOKUP($A191,Questions!$B$3:$I$256,2,FALSE)</f>
        <v>Have you implemented an Intrusion Prevention System (network-based)?</v>
      </c>
      <c r="C191" s="25" t="str">
        <f>VLOOKUP($A191,Questions!$B$3:$I$256,7,FALSE)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1" s="25" t="str">
        <f>VLOOKUP($A191,Questions!$B$3:$I$256,8,FALSE)</f>
        <v xml:space="preserve">A security program with limited resources for active prevent is inefficient. Inquiries should include training for staff, reasoning behind not using IPS technologies, and how systems are actively protected and how malicious activity is stopped. </v>
      </c>
    </row>
    <row r="192" spans="1:4" ht="90" x14ac:dyDescent="0.2">
      <c r="A192" s="25" t="str">
        <f>'HECVAT - Full | Vendor Response'!A200</f>
        <v>FIDP-06</v>
      </c>
      <c r="B192" s="25" t="str">
        <f>VLOOKUP($A192,Questions!$B$3:$I$256,2,FALSE)</f>
        <v>Do you employ host-based intrusion detection?</v>
      </c>
      <c r="C192" s="25" t="str">
        <f>VLOOKUP($A192,Questions!$B$3:$I$256,7,FALSE)</f>
        <v>It is important to have detective capabilities in an information system to protect institutional data. Somewhat expected in information systems, vendors without IDSs implemented should raise concerns. Compensating controls need future evaluation, if provided by the vendor.</v>
      </c>
      <c r="D192" s="25" t="str">
        <f>VLOOKUP($A192,Questions!$B$3:$I$256,8,FALSE)</f>
        <v>Ask the vendor to summarize why host-based intrusion detection tools are not implemented in their environment. What compensating controls are in place to detect configuration changes and/or failures of integrity?</v>
      </c>
    </row>
    <row r="193" spans="1:5" ht="90" x14ac:dyDescent="0.2">
      <c r="A193" s="25" t="str">
        <f>'HECVAT - Full | Vendor Response'!A201</f>
        <v>FIDP-07</v>
      </c>
      <c r="B193" s="25" t="str">
        <f>VLOOKUP($A193,Questions!$B$3:$I$256,2,FALSE)</f>
        <v>Do you employ host-based intrusion prevention?</v>
      </c>
      <c r="C193" s="25" t="str">
        <f>VLOOKUP($A193,Questions!$B$3:$I$256,7,FALSE)</f>
        <v>It is important to have preventive capabilities in an information system to protect institutional data. Somewhat expected in information systems, vendors without IPSs implemented should raise concerns. Compensating controls need future evaluation, if provided by the vendor.</v>
      </c>
      <c r="D193" s="25" t="str">
        <f>VLOOKUP($A193,Questions!$B$3:$I$256,8,FALSE)</f>
        <v>Ask the vendor to summarize why host-based intrusion prevention tools are not implemented in their environment. What compensating controls are in place to detect malicious activity and to actively prevent its function.</v>
      </c>
    </row>
    <row r="194" spans="1:5" ht="84.75" customHeight="1" x14ac:dyDescent="0.2">
      <c r="A194" s="25" t="str">
        <f>'HECVAT - Full | Vendor Response'!A202</f>
        <v>FIDP-08</v>
      </c>
      <c r="B194" s="25" t="str">
        <f>VLOOKUP($A194,Questions!$B$3:$I$256,2,FALSE)</f>
        <v>Are you employing any next-generation persistent threat (NGPT) monitoring?</v>
      </c>
      <c r="C194" s="25" t="str">
        <f>VLOOKUP($A194,Questions!$B$3:$I$256,7,FALSE)</f>
        <v xml:space="preserve"> </v>
      </c>
      <c r="D194" s="25" t="str">
        <f>VLOOKUP($A194,Questions!$B$3:$I$256,8,FALSE)</f>
        <v xml:space="preserve"> </v>
      </c>
      <c r="E194" s="240"/>
    </row>
    <row r="195" spans="1:5" ht="90" x14ac:dyDescent="0.2">
      <c r="A195" s="25" t="str">
        <f>'HECVAT - Full | Vendor Response'!A203</f>
        <v>FIDP-09</v>
      </c>
      <c r="B195" s="25" t="str">
        <f>VLOOKUP($A195,Questions!$B$3:$I$256,2,FALSE)</f>
        <v>Do you monitor for intrusions on a 24x7x365 basis?</v>
      </c>
      <c r="C195" s="25" t="str">
        <f>VLOOKUP($A195,Questions!$B$3:$I$256,7,FALSE)</f>
        <v xml:space="preserve">This question is primarily focused on system(s) integrity. If institutional data is stored in a system that is not physically secured from unauthorized access, the need for compensating controls is often higher. Depending on the use case or vendor infrastructure, this may not be relevant. </v>
      </c>
      <c r="D195" s="25" t="str">
        <f>VLOOKUP($A195,Questions!$B$3:$I$256,8,FALSE)</f>
        <v>Follow-up inquiries for 24x7x365 monitoring will be institution/implementation specific.</v>
      </c>
    </row>
    <row r="196" spans="1:5" ht="83" customHeight="1" x14ac:dyDescent="0.2">
      <c r="A196" s="25" t="str">
        <f>'HECVAT - Full | Vendor Response'!A204</f>
        <v>FIDP-10</v>
      </c>
      <c r="B196" s="25" t="str">
        <f>VLOOKUP($A196,Questions!$B$3:$I$256,2,FALSE)</f>
        <v>Is intrusion monitoring performed internally or by a third-party service?</v>
      </c>
      <c r="C196" s="25" t="str">
        <f>VLOOKUP($A196,Questions!$B$3:$I$256,7,FALSE)</f>
        <v>This question is primarily focused on the capability of a vendor's security program. Understanding the size and skillsets of a vendor (taken from other responses) is needed to determine the appropriateness of the vendor's response to this question.</v>
      </c>
      <c r="D196" s="25" t="str">
        <f>VLOOKUP($A196,Questions!$B$3:$I$256,8,FALSE)</f>
        <v>Follow-up inquiries for intrusion monitoring will be institution/implementation specific.</v>
      </c>
    </row>
    <row r="197" spans="1:5" ht="105" x14ac:dyDescent="0.2">
      <c r="A197" s="25" t="str">
        <f>'HECVAT - Full | Vendor Response'!A205</f>
        <v>FIDP-11</v>
      </c>
      <c r="B197" s="25" t="str">
        <f>VLOOKUP($A197,Questions!$B$3:$I$256,2,FALSE)</f>
        <v>Are audit logs available for all changes to the network, firewall, IDS, and IPS systems?</v>
      </c>
      <c r="C197" s="25" t="str">
        <f>VLOOKUP($A197,Questions!$B$3:$I$256,7,FALSE)</f>
        <v>Strong logging capabilities are vital to the proper management of a network. Implementing an immature system that lacks sufficient logging capabilities exposes an institution to great risk.</v>
      </c>
      <c r="D197" s="25" t="str">
        <f>VLOOKUP($A197,Questions!$B$3:$I$256,8,FALSE)</f>
        <v>If a weak response is given to this answer, it is an indicator that a non-technical representative populated the document and response scrutiny should be increased. 
If a vendor does not answer appropriately, a follow-up request to have the question fully-answered is appropriate.</v>
      </c>
    </row>
    <row r="198" spans="1:5" ht="36" customHeight="1" x14ac:dyDescent="0.2">
      <c r="A198" s="288" t="str">
        <f>IF($C$30="","Policies, Procedures, and Processes",IF($C$30="Yes","Pol/Pro/Proc - Optional based on QUALIFIER response.","Policies, Procedures, and Processes"))</f>
        <v>Policies, Procedures, and Processes</v>
      </c>
      <c r="B198" s="288"/>
      <c r="C198" s="20" t="str">
        <f>$C$22</f>
        <v>Reason for Question</v>
      </c>
      <c r="D198" s="20" t="str">
        <f>$D$22</f>
        <v>Follow-up Inquiries/Responses</v>
      </c>
    </row>
    <row r="199" spans="1:5" ht="120" x14ac:dyDescent="0.2">
      <c r="A199" s="25" t="str">
        <f>'HECVAT - Full | Vendor Response'!A207</f>
        <v>PPPR-01</v>
      </c>
      <c r="B199" s="25" t="str">
        <f>VLOOKUP($A199,Questions!$B$3:$I$256,2,FALSE)</f>
        <v>Can you share the organization chart, mission statement, and policies for your information security unit?</v>
      </c>
      <c r="C199" s="25" t="str">
        <f>VLOOKUP($A199,Questions!$B$3:$I$256,7,FALSE)</f>
        <v>Understanding the security program size (and capabilities) of a vendor has a significant impact on their ability to respond effectively to a security incident. Vendor's will share organizational charts and additional documentation of their security program, if needed. The point of this question is to verify vendor security program maturity or confirm other findings and/or assessments.</v>
      </c>
      <c r="D199" s="25" t="str">
        <f>VLOOKUP($A199,Questions!$B$3:$I$256,8,FALSE)</f>
        <v>Vague responses to this question should be investigated further. Vendors unwilling to share additional supporting documentation decrease the trust established with other responses.</v>
      </c>
    </row>
    <row r="200" spans="1:5" ht="75" x14ac:dyDescent="0.2">
      <c r="A200" s="25" t="str">
        <f>'HECVAT - Full | Vendor Response'!A208</f>
        <v>PPPR-02</v>
      </c>
      <c r="B200" s="25" t="str">
        <f>VLOOKUP($A200,Questions!$B$3:$I$256,2,FALSE)</f>
        <v>Do you have a documented patch management process?</v>
      </c>
      <c r="C200" s="25" t="str">
        <f>VLOOKUP($A200,Questions!$B$3:$I$256,7,FALSE)</f>
        <v xml:space="preserve">In the context of the CIA triad, this question is focused on system integrity, ensuring that system changes are only executed according to policy. Additionally, it is expected that devices used to access the vendor's systems are properly managed and secured. </v>
      </c>
      <c r="D200" s="25" t="str">
        <f>VLOOKUP($A200,Questions!$B$3:$I$256,8,FALSE)</f>
        <v>Follow-up with a robust question set if the vendor cannot clearly state full-control of their system patching strategy. Questions about patch testing, testing environments, threat mitigation, incident remediation, etc. are appropriate.</v>
      </c>
    </row>
    <row r="201" spans="1:5" ht="90" x14ac:dyDescent="0.2">
      <c r="A201" s="25" t="str">
        <f>'HECVAT - Full | Vendor Response'!A209</f>
        <v>PPPR-03</v>
      </c>
      <c r="B201" s="25" t="str">
        <f>VLOOKUP($A201,Questions!$B$3:$I$256,2,FALSE)</f>
        <v>Can you accommodate encryption requirements using open standards?</v>
      </c>
      <c r="C201" s="25" t="str">
        <f>VLOOKUP($A201,Questions!$B$3:$I$256,7,FALSE)</f>
        <v>Beware the use of proprietary encryption implementations. Open standard encryption, preferably mature, is often preferred. Although there may be cases if which that is not the case, be sure to understand the vendor's infrastructure and the true security of a vendor's solution.</v>
      </c>
      <c r="D201" s="25" t="str">
        <f>VLOOKUP($A201,Questions!$B$3:$I$256,8,FALSE)</f>
        <v xml:space="preserve">If the vendor cannot accommodate open standards encryption requirements, direct them to NIST's Cryptographic Standards and Guidelines document at https://csrc.nist.gov/Projects/Cryptographic-Standards-and-Guidelines </v>
      </c>
    </row>
    <row r="202" spans="1:5" ht="84.75" customHeight="1" x14ac:dyDescent="0.2">
      <c r="A202" s="25" t="str">
        <f>'HECVAT - Full | Vendor Response'!A210</f>
        <v>PPPR-04</v>
      </c>
      <c r="B202" s="25" t="str">
        <f>VLOOKUP($A202,Questions!$B$3:$I$256,2,FALSE)</f>
        <v>Are information security principles designed into the product lifecycle?</v>
      </c>
      <c r="C202" s="25" t="str">
        <f>VLOOKUP($A202,Questions!$B$3:$I$256,7,FALSE)</f>
        <v>The adherence to secure coding best practices better positions a vendor to maintain the CIA triad. Use the knowledge of this response when evaluating other vendor statements, particularly those focused on development and the protection of communications.</v>
      </c>
      <c r="D202" s="25" t="str">
        <f>VLOOKUP($A202,Questions!$B$3:$I$256,8,FALSE)</f>
        <v>If information security principles are not designed into the product lifecycle, point the vendor to OWASP's Secure Coding Practices - Quick Reference Guide at https://www.owasp.org/index.php/OWASP_Secure_Coding_Practices_-_Quick_Reference_Guide</v>
      </c>
    </row>
    <row r="203" spans="1:5" ht="90" x14ac:dyDescent="0.2">
      <c r="A203" s="25" t="str">
        <f>'HECVAT - Full | Vendor Response'!A211</f>
        <v>PPPR-05</v>
      </c>
      <c r="B203" s="25" t="str">
        <f>VLOOKUP($A203,Questions!$B$3:$I$256,2,FALSE)</f>
        <v>Do you have a documented systems development life cycle (SDLC)?</v>
      </c>
      <c r="C203" s="25" t="str">
        <f>VLOOKUP($A203,Questions!$B$3:$I$256,7,FALSE)</f>
        <v xml:space="preserve">Mature product/software/service lifecycle management can position a vendor to sufficiently plan, implement, and manage systems that better protect institutional data. </v>
      </c>
      <c r="D203" s="25" t="str">
        <f>VLOOKUP($A203,Questions!$B$3:$I$256,8,FALSE)</f>
        <v>Although withdrawn by NIST, the Security Considerations in the Systems Development Life Cycle (SP 800-64r2) document is an excellent resource to provide guidance to vendors (i.e. set expectations.) Follow-up questions to SDLC use will be institution/implementation specific.</v>
      </c>
    </row>
    <row r="204" spans="1:5" ht="60" x14ac:dyDescent="0.2">
      <c r="A204" s="25" t="str">
        <f>'HECVAT - Full | Vendor Response'!A212</f>
        <v>PPPR-06</v>
      </c>
      <c r="B204" s="25" t="str">
        <f>VLOOKUP($A204,Questions!$B$3:$I$256,2,FALSE)</f>
        <v>Will you comply with applicable breach notification laws?</v>
      </c>
      <c r="C204" s="25" t="str">
        <f>VLOOKUP($A204,Questions!$B$3:$I$256,7,FALSE)</f>
        <v>This is a general inquiry to determine if the vendor is well-versed in applicable laws and regulations that apply in the institution's region of business operation.</v>
      </c>
      <c r="D204" s="25" t="str">
        <f>VLOOKUP($A204,Questions!$B$3:$I$256,8,FALSE)</f>
        <v>If a vendor is vague in their response, follow-up with direct questions about doing business in your state/region/country and any laws that are pertinent to the institution.</v>
      </c>
    </row>
    <row r="205" spans="1:5" ht="60" x14ac:dyDescent="0.2">
      <c r="A205" s="25" t="str">
        <f>'HECVAT - Full | Vendor Response'!A213</f>
        <v>PPPR-07</v>
      </c>
      <c r="B205" s="25" t="str">
        <f>VLOOKUP($A205,Questions!$B$3:$I$256,2,FALSE)</f>
        <v>Will you comply with the Institution's IT policies with regards to user privacy and data protection?</v>
      </c>
      <c r="C205" s="25" t="str">
        <f>VLOOKUP($A205,Questions!$B$3:$I$256,7,FALSE)</f>
        <v>This is a general inquiry to determine if the vendor has reviewed the institution's policies and are committed to complying with them.</v>
      </c>
      <c r="D205" s="25" t="str">
        <f>VLOOKUP($A205,Questions!$B$3:$I$256,8,FALSE)</f>
        <v>If a vendor is vague in their response, follow-up with direct questions about the institution's policies and ensure the expectation of compliance is clear with the vendor.</v>
      </c>
    </row>
    <row r="206" spans="1:5" ht="60" x14ac:dyDescent="0.2">
      <c r="A206" s="25" t="str">
        <f>'HECVAT - Full | Vendor Response'!A214</f>
        <v>PPPR-08</v>
      </c>
      <c r="B206" s="25" t="str">
        <f>VLOOKUP($A206,Questions!$B$3:$I$256,2,FALSE)</f>
        <v>Is your company subject to Institution's geographic region's laws and regulations?</v>
      </c>
      <c r="C206" s="25" t="str">
        <f>VLOOKUP($A206,Questions!$B$3:$I$256,7,FALSE)</f>
        <v>This is a general inquiry to determine if the vendor is well-versed in applicable laws and regulations that apply in the institution's region of business operation.</v>
      </c>
      <c r="D206" s="25" t="str">
        <f>VLOOKUP($A206,Questions!$B$3:$I$256,8,FALSE)</f>
        <v>If a vendor is vague in their response, follow-up with direct questions about doing business in your state/region/country and any laws that are pertinent to the institution.</v>
      </c>
    </row>
    <row r="207" spans="1:5" ht="90" x14ac:dyDescent="0.2">
      <c r="A207" s="25" t="str">
        <f>'HECVAT - Full | Vendor Response'!A215</f>
        <v>PPPR-09</v>
      </c>
      <c r="B207" s="25" t="str">
        <f>VLOOKUP($A207,Questions!$B$3:$I$256,2,FALSE)</f>
        <v>Do you perform background screenings or multi-state background checks on all employees prior to their first day of work?</v>
      </c>
      <c r="C207" s="25" t="str">
        <f>VLOOKUP($A207,Questions!$B$3:$I$256,7,FALSE)</f>
        <v>The use of detective and preventive controls in the hiring process serve a valuable role in protecting institutional data. As these are often HR documented policies, a vendor should have their practices well-documented and ready for review, upon request.</v>
      </c>
      <c r="D207" s="25" t="str">
        <f>VLOOKUP($A207,Questions!$B$3:$I$256,8,FALSE)</f>
        <v>Ask the vendor is background checks and/or screening are conducted in any capacity, at any time during the employment period. Ask about the precautions they take to ensure the intellectual property is secured and inquire if user data is treated in an appropriate manner.</v>
      </c>
    </row>
    <row r="208" spans="1:5" ht="75" x14ac:dyDescent="0.2">
      <c r="A208" s="25" t="str">
        <f>'HECVAT - Full | Vendor Response'!A216</f>
        <v>PPPR-10</v>
      </c>
      <c r="B208" s="25" t="str">
        <f>VLOOKUP($A208,Questions!$B$3:$I$256,2,FALSE)</f>
        <v>Do you require new employees to fill out agreements and review policies?</v>
      </c>
      <c r="C208" s="25" t="str">
        <f>VLOOKUP($A208,Questions!$B$3:$I$256,7,FALSE)</f>
        <v>Setting the expectation of performance and increase awareness of security-related responsibilities are part of these initial-hiring documents. Oftentimes these agreements and reviews are conducted during orientation for new employees.</v>
      </c>
      <c r="D208" s="25" t="str">
        <f>VLOOKUP($A208,Questions!$B$3:$I$256,8,FALSE)</f>
        <v>If a vendor's practices are not clear, inquire about training requirements for employees, especially the frequency and scope of content.</v>
      </c>
    </row>
    <row r="209" spans="1:5" ht="136" customHeight="1" x14ac:dyDescent="0.2">
      <c r="A209" s="25" t="str">
        <f>'HECVAT - Full | Vendor Response'!A217</f>
        <v>PPPR-11</v>
      </c>
      <c r="B209" s="25" t="str">
        <f>VLOOKUP($A209,Questions!$B$3:$I$256,2,FALSE)</f>
        <v>Do you have a documented information security policy?</v>
      </c>
      <c r="C209" s="25" t="str">
        <f>VLOOKUP($A209,Questions!$B$3:$I$256,7,FALSE)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09" s="25" t="str">
        <f>VLOOKUP($A209,Questions!$B$3:$I$256,8,FALSE)</f>
        <v>If the vendor does not have an incident response plan, point them to the NIST Computer Security Incident Handling Guide at https://csrc.nist.gov/publications/detail/sp/800-61/rev-2/final</v>
      </c>
    </row>
    <row r="210" spans="1:5" ht="63.75" customHeight="1" x14ac:dyDescent="0.2">
      <c r="A210" s="25" t="str">
        <f>'HECVAT - Full | Vendor Response'!A218</f>
        <v>PPPR-12</v>
      </c>
      <c r="B210" s="25" t="str">
        <f>VLOOKUP($A210,Questions!$B$3:$I$256,2,FALSE)</f>
        <v>Do you have an information security awareness program?</v>
      </c>
      <c r="C210" s="25" t="str">
        <f>VLOOKUP($A210,Questions!$B$3:$I$256,7,FALSE)</f>
        <v xml:space="preserve"> </v>
      </c>
      <c r="D210" s="25" t="str">
        <f>VLOOKUP($A210,Questions!$B$3:$I$256,8,FALSE)</f>
        <v xml:space="preserve"> </v>
      </c>
      <c r="E210" s="240"/>
    </row>
    <row r="211" spans="1:5" ht="63" customHeight="1" x14ac:dyDescent="0.2">
      <c r="A211" s="25" t="str">
        <f>'HECVAT - Full | Vendor Response'!A219</f>
        <v>PPPR-13</v>
      </c>
      <c r="B211" s="25" t="str">
        <f>VLOOKUP($A211,Questions!$B$3:$I$256,2,FALSE)</f>
        <v>Is security awareness training mandatory for all employees?</v>
      </c>
      <c r="C211" s="25" t="str">
        <f>VLOOKUP($A211,Questions!$B$3:$I$256,7,FALSE)</f>
        <v xml:space="preserve">  </v>
      </c>
      <c r="D211" s="25" t="str">
        <f>VLOOKUP($A211,Questions!$B$3:$I$256,8,FALSE)</f>
        <v xml:space="preserve">  </v>
      </c>
      <c r="E211" s="240"/>
    </row>
    <row r="212" spans="1:5" ht="73" customHeight="1" x14ac:dyDescent="0.2">
      <c r="A212" s="25" t="str">
        <f>'HECVAT - Full | Vendor Response'!A220</f>
        <v>PPPR-14</v>
      </c>
      <c r="B212" s="25" t="str">
        <f>VLOOKUP($A212,Questions!$B$3:$I$256,2,FALSE)</f>
        <v>Do you have process and procedure(s) documented, and currently followed, that require a review and update of the access-list(s) for privileged accounts?</v>
      </c>
      <c r="C212" s="25" t="str">
        <f>VLOOKUP($A212,Questions!$B$3:$I$256,7,FALSE)</f>
        <v xml:space="preserve"> </v>
      </c>
      <c r="D212" s="25" t="str">
        <f>VLOOKUP($A212,Questions!$B$3:$I$256,8,FALSE)</f>
        <v xml:space="preserve"> </v>
      </c>
      <c r="E212" s="240"/>
    </row>
    <row r="213" spans="1:5" ht="36" customHeight="1" x14ac:dyDescent="0.2">
      <c r="A213" s="25" t="str">
        <f>'HECVAT - Full | Vendor Response'!A221</f>
        <v>PPPR-15</v>
      </c>
      <c r="B213" s="25" t="str">
        <f>VLOOKUP($A213,Questions!$B$3:$I$256,2,FALSE)</f>
        <v>Do you have documented, and currently implemented, internal audit processes and procedures?</v>
      </c>
      <c r="C213" s="25" t="str">
        <f>VLOOKUP($A213,Questions!$B$3:$I$256,7,FALSE)</f>
        <v xml:space="preserve"> </v>
      </c>
      <c r="D213" s="25" t="str">
        <f>VLOOKUP($A213,Questions!$B$3:$I$256,8,FALSE)</f>
        <v xml:space="preserve"> </v>
      </c>
      <c r="E213" s="240"/>
    </row>
    <row r="214" spans="1:5" ht="36" customHeight="1" x14ac:dyDescent="0.2">
      <c r="A214" s="25" t="str">
        <f>'HECVAT - Full | Vendor Response'!A222</f>
        <v>PPPR-16</v>
      </c>
      <c r="B214" s="25" t="str">
        <f>VLOOKUP($A214,Questions!$B$3:$I$256,2,FALSE)</f>
        <v>Does your organization have physical security controls and policies in place?</v>
      </c>
      <c r="C214" s="25" t="str">
        <f>VLOOKUP($A214,Questions!$B$3:$I$256,7,FALSE)</f>
        <v xml:space="preserve"> </v>
      </c>
      <c r="D214" s="25" t="str">
        <f>VLOOKUP($A214,Questions!$B$3:$I$256,8,FALSE)</f>
        <v xml:space="preserve"> </v>
      </c>
      <c r="E214" s="240"/>
    </row>
    <row r="215" spans="1:5" ht="36" customHeight="1" x14ac:dyDescent="0.2">
      <c r="A215" s="288" t="s">
        <v>2700</v>
      </c>
      <c r="B215" s="288"/>
      <c r="C215" s="20" t="str">
        <f>$C$22</f>
        <v>Reason for Question</v>
      </c>
      <c r="D215" s="20" t="str">
        <f>$D$22</f>
        <v>Follow-up Inquiries/Responses</v>
      </c>
    </row>
    <row r="216" spans="1:5" ht="144" customHeight="1" x14ac:dyDescent="0.2">
      <c r="A216" s="25" t="str">
        <f>'HECVAT - Full | Vendor Response'!A224</f>
        <v>HFIH-01</v>
      </c>
      <c r="B216" s="25" t="str">
        <f>VLOOKUP($A216,Questions!$B$3:$I$256,2,FALSE)</f>
        <v>Do you have a formal incident response plan?</v>
      </c>
      <c r="C216" s="25" t="str">
        <f>VLOOKUP($A216,Questions!$B$3:$I$256,7,FALSE)</f>
        <v>The ability for the vendor to respond effectively (and quickly) to a security incident is of the utmost importance. The size of a vendor's security office will determine their capabilities during a security incident but the incident response plan will oftentimes determine their effectiveness. Use the knowledge of this response when evaluating other vendor statements, particularly when discussing degraded operation states.</v>
      </c>
      <c r="D216" s="25" t="str">
        <f>VLOOKUP($A216,Questions!$B$3:$I$256,8,FALSE)</f>
        <v>If the vendor does not have an incident response plan, direct them to the NIST Computer Security Incident Handling Guide at https://csrc.nist.gov/publications/detail/sp/800-61/rev-2/final</v>
      </c>
      <c r="E216" s="240"/>
    </row>
    <row r="217" spans="1:5" ht="102" customHeight="1" x14ac:dyDescent="0.2">
      <c r="A217" s="25" t="str">
        <f>'HECVAT - Full | Vendor Response'!A225</f>
        <v>HFIH-02</v>
      </c>
      <c r="B217" s="25" t="str">
        <f>VLOOKUP($A217,Questions!$B$3:$I$256,2,FALSE)</f>
        <v>Do you have either an internal incident response team or retain an external team?</v>
      </c>
      <c r="C217" s="25" t="str">
        <f>VLOOKUP($A217,Questions!$B$3:$I$256,7,FALSE)</f>
        <v>The ability for the vendor to investigate security incidents is of the utmost importance. Reviewing alerts but then taking no action is not security, only compliance. Incident reports and indications of compromise must be reviewed by qualified staff and they must have the capability to investigate further, as needed.</v>
      </c>
      <c r="D217" s="25" t="str">
        <f>VLOOKUP($A217,Questions!$B$3:$I$256,8,FALSE)</f>
        <v>If the vendor does not have an incident response plan, direct them to the NIST Computer Security Incident Handling Guide at https://csrc.nist.gov/publications/detail/sp/800-61/rev-2/final</v>
      </c>
      <c r="E217" s="240"/>
    </row>
    <row r="218" spans="1:5" ht="102" customHeight="1" x14ac:dyDescent="0.2">
      <c r="A218" s="25" t="str">
        <f>'HECVAT - Full | Vendor Response'!A226</f>
        <v>HFIH-03</v>
      </c>
      <c r="B218" s="25" t="str">
        <f>VLOOKUP($A218,Questions!$B$3:$I$256,2,FALSE)</f>
        <v>Do you have the capability to respond to incidents on a 24x7x365 basis?</v>
      </c>
      <c r="C218" s="25" t="str">
        <f>VLOOKUP($A218,Questions!$B$3:$I$256,7,FALSE)</f>
        <v>The incident team structure (internal vs. external), size, and capabilities of a vendor has a significant impact on their ability to respond to and protect an institution's data. Use the knowledge of this response when evaluating other vendor statements.</v>
      </c>
      <c r="D218" s="25" t="str">
        <f>VLOOKUP($A218,Questions!$B$3:$I$256,8,FALSE)</f>
        <v>If the vendor does not have an incident response team, direct them to the NIST Computer Security Incident Handling Guide at https://csrc.nist.gov/publications/detail/sp/800-61/rev-2/final</v>
      </c>
      <c r="E218" s="240"/>
    </row>
    <row r="219" spans="1:5" ht="120" x14ac:dyDescent="0.2">
      <c r="A219" s="25" t="str">
        <f>'HECVAT - Full | Vendor Response'!A227</f>
        <v>HFIH-04</v>
      </c>
      <c r="B219" s="25" t="str">
        <f>VLOOKUP($A219,Questions!$B$3:$I$256,2,FALSE)</f>
        <v>Do you carry cyber-risk insurance to protect against unforeseen service outages, data that is lost or stolen, and security incidents?</v>
      </c>
      <c r="C219" s="25" t="str">
        <f>VLOOKUP($A219,Questions!$B$3:$I$256,7,FALSE)</f>
        <v>The capacity for the vendor to respond effectively (and quickly) to a security incident is of the utmost importance. The size and talent of a vendor's incident response team will determine their capabilities during a security incident. Use the knowledge of this response when evaluating other vendor statements, particularly when discussing degraded operation states.</v>
      </c>
      <c r="D219" s="25" t="str">
        <f>VLOOKUP($A219,Questions!$B$3:$I$256,8,FALSE)</f>
        <v>If the vendor does not have an incident response plan, point them to the NIST Computer Security Incident Handling Guide at https://csrc.nist.gov/publications/detail/sp/800-61/rev-2/final</v>
      </c>
      <c r="E219" s="240"/>
    </row>
    <row r="220" spans="1:5" ht="36" customHeight="1" x14ac:dyDescent="0.2">
      <c r="A220" s="288" t="str">
        <f>IF($C$30="","Quality Assurance",IF($C$30="Yes","Quality Assurance - Optional based on QUALIFIER response.","Quality Assurance"))</f>
        <v>Quality Assurance</v>
      </c>
      <c r="B220" s="288"/>
      <c r="C220" s="20" t="str">
        <f>$C$22</f>
        <v>Reason for Question</v>
      </c>
      <c r="D220" s="20" t="str">
        <f>$D$22</f>
        <v>Follow-up Inquiries/Responses</v>
      </c>
    </row>
    <row r="221" spans="1:5" ht="75" x14ac:dyDescent="0.2">
      <c r="A221" s="25" t="str">
        <f>'HECVAT - Full | Vendor Response'!A229</f>
        <v>QLAS-01</v>
      </c>
      <c r="B221" s="25" t="str">
        <f>VLOOKUP($A221,Questions!$B$3:$I$256,2,FALSE)</f>
        <v>Do you have a documented and currently implemented Quality Assurance program?</v>
      </c>
      <c r="C221" s="25" t="str">
        <f>VLOOKUP($A221,Questions!$B$3:$I$256,7,FALSE)</f>
        <v xml:space="preserve">Integrity and availability are the focus of this question. The existence of a well-documented quality assurance program, with demonstrated and published metrics, may provide insight into the inner workings (mindset) of a vendor. </v>
      </c>
      <c r="D221" s="25" t="str">
        <f>VLOOKUP($A221,Questions!$B$3:$I$256,8,FALSE)</f>
        <v>Institutions vary broadly on how QA is handled so any follow-up questions will be contract/institution/implementation specific.</v>
      </c>
    </row>
    <row r="222" spans="1:5" ht="48" customHeight="1" x14ac:dyDescent="0.2">
      <c r="A222" s="25" t="str">
        <f>'HECVAT - Full | Vendor Response'!A230</f>
        <v>QLAS-02</v>
      </c>
      <c r="B222" s="25" t="str">
        <f>VLOOKUP($A222,Questions!$B$3:$I$256,2,FALSE)</f>
        <v>Do you comply with ISO 9001?</v>
      </c>
      <c r="C222" s="25" t="str">
        <f>VLOOKUP($A222,Questions!$B$3:$I$256,7,FALSE)</f>
        <v>Standard documentation, relevant to institutions requiring a vendor to comply with ISO 9001.</v>
      </c>
      <c r="D222" s="25" t="str">
        <f>VLOOKUP($A222,Questions!$B$3:$I$256,8,FALSE)</f>
        <v xml:space="preserve">Follow-up inquiries for ISO 9001 content will be institution/implementation specific. </v>
      </c>
    </row>
    <row r="223" spans="1:5" ht="84" customHeight="1" x14ac:dyDescent="0.2">
      <c r="A223" s="25" t="str">
        <f>'HECVAT - Full | Vendor Response'!A231</f>
        <v>QLAS-03</v>
      </c>
      <c r="B223" s="25" t="str">
        <f>VLOOKUP($A223,Questions!$B$3:$I$256,2,FALSE)</f>
        <v>Will your company provide quality and performance metrics in relation to the scope of services and performance expectations for the services you are offering?</v>
      </c>
      <c r="C223" s="25" t="str">
        <f>VLOOKUP($A223,Questions!$B$3:$I$256,7,FALSE)</f>
        <v>This question is for institutions that tie metrics and service level agreements (SLAs) or expectations (SLEs) to security reviews. The implementation strategy and use case will indicate the relevancy of this question for security/risk assessment.</v>
      </c>
      <c r="D223" s="25" t="str">
        <f>VLOOKUP($A223,Questions!$B$3:$I$256,8,FALSE)</f>
        <v xml:space="preserve">Follow-up inquiries for quality and performance metrics will be contract/institution/implementation specific. </v>
      </c>
    </row>
    <row r="224" spans="1:5" ht="96" customHeight="1" x14ac:dyDescent="0.2">
      <c r="A224" s="25" t="str">
        <f>'HECVAT - Full | Vendor Response'!A232</f>
        <v>QLAS-04</v>
      </c>
      <c r="B224" s="25" t="str">
        <f>VLOOKUP($A224,Questions!$B$3:$I$256,2,FALSE)</f>
        <v>Do you incorporate customer feedback into security feature requests?</v>
      </c>
      <c r="C224" s="25" t="str">
        <f>VLOOKUP($A224,Questions!$B$3:$I$256,7,FALSE)</f>
        <v>This is a general inquiry to determine if the vendor being assessed has done or is doing business with the institution as the time of assessment. Existing relationships, if present, can be reviewed for insights into a vendor and/or to verify other responses.</v>
      </c>
      <c r="D224" s="25" t="str">
        <f>VLOOKUP($A224,Questions!$B$3:$I$256,8,FALSE)</f>
        <v>Many Higher Ed institutions are large enough that existing/former contracts exist with one entity of the college/university (e.g. School of X) but it is unknown to another. Question the vendor in-depth if you get a vague response to this question - combining licenses/purchases increases buying power.</v>
      </c>
    </row>
    <row r="225" spans="1:4" ht="48" customHeight="1" x14ac:dyDescent="0.2">
      <c r="A225" s="25" t="str">
        <f>'HECVAT - Full | Vendor Response'!A233</f>
        <v>QLAS-05</v>
      </c>
      <c r="B225" s="25" t="str">
        <f>VLOOKUP($A225,Questions!$B$3:$I$256,2,FALSE)</f>
        <v>Can you provide an evaluation site to the institution for testing?</v>
      </c>
      <c r="C225" s="25" t="str">
        <f>VLOOKUP($A225,Questions!$B$3:$I$256,7,FALSE)</f>
        <v xml:space="preserve">This question is used to gauge the importance of our industry (higher education) to the vendor. </v>
      </c>
      <c r="D225" s="25" t="str">
        <f>VLOOKUP($A225,Questions!$B$3:$I$256,8,FALSE)</f>
        <v>This is a general information question - any follow-up will be institution/implementation specific.</v>
      </c>
    </row>
    <row r="226" spans="1:4" ht="36" customHeight="1" x14ac:dyDescent="0.2">
      <c r="A226" s="288" t="str">
        <f>IF($C$30="","Vulnerability Scanning",IF($C$30="Yes","Vulnerability Scanning - Optional based on QUALIFIER response.","Vulnerability Scanning"))</f>
        <v>Vulnerability Scanning</v>
      </c>
      <c r="B226" s="288"/>
      <c r="C226" s="20" t="str">
        <f>$C$22</f>
        <v>Reason for Question</v>
      </c>
      <c r="D226" s="20" t="str">
        <f>$D$22</f>
        <v>Follow-up Inquiries/Responses</v>
      </c>
    </row>
    <row r="227" spans="1:4" ht="120" x14ac:dyDescent="0.2">
      <c r="A227" s="25" t="str">
        <f>'HECVAT - Full | Vendor Response'!A235</f>
        <v>VULN-01</v>
      </c>
      <c r="B227" s="25" t="str">
        <f>VLOOKUP($A227,Questions!$B$3:$I$256,2,FALSE)</f>
        <v>Are your systems and applications regularly scanned externally for vulnerabilities?</v>
      </c>
      <c r="C227" s="25" t="str">
        <f>VLOOKUP($A227,Questions!$B$3:$I$256,7,FALSE)</f>
        <v>External verification of application security controls in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7" s="25" t="str">
        <f>VLOOKUP($A227,Questions!$B$3:$I$256,8,FALSE)</f>
        <v xml:space="preserve">If "No", inquire if there has ever been a vulnerability scan. A short lapse in external assessment validity can be understood (if there is a planned assessment) but a significant time lapse or none whatsoever is cause for elevated levels of concern. </v>
      </c>
    </row>
    <row r="228" spans="1:4" ht="135" x14ac:dyDescent="0.2">
      <c r="A228" s="25" t="str">
        <f>'HECVAT - Full | Vendor Response'!A236</f>
        <v>VULN-02</v>
      </c>
      <c r="B228" s="25" t="str">
        <f>VLOOKUP($A228,Questions!$B$3:$I$256,2,FALSE)</f>
        <v>Have your systems and applications had a third party security assessment completed in the last year?</v>
      </c>
      <c r="C228" s="25" t="str">
        <f>VLOOKUP($A228,Questions!$B$3:$I$256,7,FALSE)</f>
        <v>External verification of system and application security controls are important when managing a system. Trust, but verify, is the focus of this question. HECVAT responses are taken at face-value, and verified within reason, in most cases. When a vendor can attest to, and provide externally-provided evidence supporting that attestation, it goes a long way in building trust that the vendor will appropriately protect institutional data.</v>
      </c>
      <c r="D228" s="25" t="str">
        <f>VLOOKUP($A228,Questions!$B$3:$I$256,8,FALSE)</f>
        <v>Ask if there has ever been a vulnerability scan. A short lapse in external assessment validity can be understood (if there is a planned assessment) but a significant time lapse or none whatsoever is cause for elevated levels of concern.</v>
      </c>
    </row>
    <row r="229" spans="1:4" ht="105" x14ac:dyDescent="0.2">
      <c r="A229" s="25" t="str">
        <f>'HECVAT - Full | Vendor Response'!A237</f>
        <v>VULN-03</v>
      </c>
      <c r="B229" s="25" t="str">
        <f>VLOOKUP($A229,Questions!$B$3:$I$256,2,FALSE)</f>
        <v>Are your systems and applications scanned with an authenticated user account for vulnerabilities [that are remediated] prior to new releases?</v>
      </c>
      <c r="C229" s="25" t="str">
        <f>VLOOKUP($A229,Questions!$B$3:$I$256,7,FALSE)</f>
        <v>Modern technologies allow for rapid deployment of features and with them, come changes to an established code environment. The focus of this question is to verify a vendor's practice of regression testing their code and verifying that previously non-existent risks are introduced into a known, secured environment.</v>
      </c>
      <c r="D229" s="25" t="str">
        <f>VLOOKUP($A229,Questions!$B$3:$I$256,8,FALSE)</f>
        <v>Ask if there are plans to implement these processes. Ask the vendor to summarize their decision behind not scanning their applications for vulnerabilities prior to release.</v>
      </c>
    </row>
    <row r="230" spans="1:4" ht="60" x14ac:dyDescent="0.2">
      <c r="A230" s="25" t="str">
        <f>'HECVAT - Full | Vendor Response'!A238</f>
        <v>VULN-04</v>
      </c>
      <c r="B230" s="25" t="str">
        <f>VLOOKUP($A230,Questions!$B$3:$I$256,2,FALSE)</f>
        <v>Will you provide results of application and system vulnerability scans to the Institution?</v>
      </c>
      <c r="C230" s="25" t="str">
        <f>VLOOKUP($A230,Questions!$B$3:$I$256,7,FALSE)</f>
        <v>If a vendor is scanning their applications and/or systems, oftentimes an institution will want to review the report, if possible. Preferably, any finding on the reports will have a matching mitigation action.</v>
      </c>
      <c r="D230" s="25" t="str">
        <f>VLOOKUP($A230,Questions!$B$3:$I$256,8,FALSE)</f>
        <v>If a vendor is hesitant to share the report, ask for a summarized version - some insight is better than none.</v>
      </c>
    </row>
    <row r="231" spans="1:4" ht="135" x14ac:dyDescent="0.2">
      <c r="A231" s="25" t="str">
        <f>'HECVAT - Full | Vendor Response'!A239</f>
        <v>VULN-05</v>
      </c>
      <c r="B231" s="25" t="str">
        <f>VLOOKUP($A231,Questions!$B$3:$I$256,2,FALSE)</f>
        <v>Describe or provide a reference to how you monitor for and protect against common web application security vulnerabilities (e.g. SQL injection, XSS, XSRF, etc.).</v>
      </c>
      <c r="C231" s="25" t="str">
        <f>VLOOKUP($A231,Questions!$B$3:$I$256,7,FALSE)</f>
        <v>The adherence to secure coding best practices better positions a vendor to maintain the CIA triad. Use the knowledge of this response when evaluating other vendor statements, particularly those focused on development and the protection of communications. Vendors should be monitoring for and addressing these issues in their products.</v>
      </c>
      <c r="D231" s="25" t="str">
        <f>VLOOKUP($A231,Questions!$B$3:$I$256,8,FALSE)</f>
        <v>If information security principles are not designed into the product lifecycle, point the vendor to OWASP's Secure Coding Practices - Quick Reference Guide at https://www.owasp.org/index.php/OWASP_Secure_Coding_Practices_-_Quick_Reference_Guide
Inquire about the tools a vendor uses, the interval at which systems are monitored/mitigated, and who is responsible for the process/procedure in place for this monitoring.</v>
      </c>
    </row>
    <row r="232" spans="1:4" ht="75" x14ac:dyDescent="0.2">
      <c r="A232" s="25" t="str">
        <f>'HECVAT - Full | Vendor Response'!A240</f>
        <v>VULN-06</v>
      </c>
      <c r="B232" s="25" t="str">
        <f>VLOOKUP($A232,Questions!$B$3:$I$256,2,FALSE)</f>
        <v>Will you allow the institution to perform its own vulnerability testing and/or scanning of your systems and/or application provided that testing is performed at a mutually agreed upon time and date?</v>
      </c>
      <c r="C232" s="25" t="str">
        <f>VLOOKUP($A232,Questions!$B$3:$I$256,7,FALSE)</f>
        <v>Many Higher Ed institutions are capable of performing vulnerability assessments and/or penetration testing on their vendor's infrastructures. This question confirms the possibility of conducting these actions against the vendor's infrastructure.</v>
      </c>
      <c r="D232" s="25" t="str">
        <f>VLOOKUP($A232,Questions!$B$3:$I$256,8,FALSE)</f>
        <v>Follow-up inquiries for vulnerability scanning and penetration testing will be institution/implementation specific.</v>
      </c>
    </row>
    <row r="233" spans="1:4" ht="36" customHeight="1" x14ac:dyDescent="0.2">
      <c r="A233" s="288" t="str">
        <f>IF(OR($C$24="No",$C$24="Yes"),"HIPAA - Optional based on QUALIFIER response.","HIPAA")</f>
        <v>HIPAA</v>
      </c>
      <c r="B233" s="288"/>
      <c r="C233" s="20" t="str">
        <f>$C$22</f>
        <v>Reason for Question</v>
      </c>
      <c r="D233" s="20" t="str">
        <f>$D$22</f>
        <v>Follow-up Inquiries/Responses</v>
      </c>
    </row>
    <row r="234" spans="1:4" ht="65" customHeight="1" x14ac:dyDescent="0.2">
      <c r="A234" s="25" t="str">
        <f>'HECVAT - Full | Vendor Response'!A242</f>
        <v>HIPA-01</v>
      </c>
      <c r="B234" s="25" t="str">
        <f>VLOOKUP($A234,Questions!$B$3:$I$256,2,FALSE)</f>
        <v>Do your workforce members receive regular training related to the HIPAA Privacy and Security Rules and the HITECH Act?</v>
      </c>
      <c r="C234" s="25" t="str">
        <f>VLOOKUP($A234,Questions!$B$3:$I$256,7,FALSE)</f>
        <v xml:space="preserve"> </v>
      </c>
      <c r="D234" s="25" t="str">
        <f>VLOOKUP($A234,Questions!$B$3:$I$256,8,FALSE)</f>
        <v xml:space="preserve">  </v>
      </c>
    </row>
    <row r="235" spans="1:4" ht="48" customHeight="1" x14ac:dyDescent="0.2">
      <c r="A235" s="25" t="str">
        <f>'HECVAT - Full | Vendor Response'!A243</f>
        <v>HIPA-02</v>
      </c>
      <c r="B235" s="25" t="str">
        <f>VLOOKUP($A235,Questions!$B$3:$I$256,2,FALSE)</f>
        <v>Do you monitor or receive information regarding changes in HIPAA regulations?</v>
      </c>
      <c r="C235" s="25" t="str">
        <f>VLOOKUP($A235,Questions!$B$3:$I$256,7,FALSE)</f>
        <v xml:space="preserve"> </v>
      </c>
      <c r="D235" s="25" t="str">
        <f>VLOOKUP($A235,Questions!$B$3:$I$256,8,FALSE)</f>
        <v xml:space="preserve">  </v>
      </c>
    </row>
    <row r="236" spans="1:4" ht="48" customHeight="1" x14ac:dyDescent="0.2">
      <c r="A236" s="25" t="str">
        <f>'HECVAT - Full | Vendor Response'!A244</f>
        <v>HIPA-03</v>
      </c>
      <c r="B236" s="25" t="str">
        <f>VLOOKUP($A236,Questions!$B$3:$I$256,2,FALSE)</f>
        <v>Has your organization designated HIPAA Privacy and Security officers as required by the Rules?</v>
      </c>
      <c r="C236" s="25" t="str">
        <f>VLOOKUP($A236,Questions!$B$3:$I$256,7,FALSE)</f>
        <v xml:space="preserve"> </v>
      </c>
      <c r="D236" s="25" t="str">
        <f>VLOOKUP($A236,Questions!$B$3:$I$256,8,FALSE)</f>
        <v xml:space="preserve"> </v>
      </c>
    </row>
    <row r="237" spans="1:4" ht="48" customHeight="1" x14ac:dyDescent="0.2">
      <c r="A237" s="25" t="str">
        <f>'HECVAT - Full | Vendor Response'!A245</f>
        <v>HIPA-04</v>
      </c>
      <c r="B237" s="25" t="str">
        <f>VLOOKUP($A237,Questions!$B$3:$I$256,2,FALSE)</f>
        <v>Do you comply with the requirements of the Health Information Technology for Economic and Clinical Health Act (HITECH)?</v>
      </c>
      <c r="C237" s="25" t="str">
        <f>VLOOKUP($A237,Questions!$B$3:$I$256,7,FALSE)</f>
        <v xml:space="preserve"> </v>
      </c>
      <c r="D237" s="25" t="str">
        <f>VLOOKUP($A237,Questions!$B$3:$I$256,8,FALSE)</f>
        <v xml:space="preserve"> </v>
      </c>
    </row>
    <row r="238" spans="1:4" ht="48" customHeight="1" x14ac:dyDescent="0.2">
      <c r="A238" s="25" t="str">
        <f>'HECVAT - Full | Vendor Response'!A246</f>
        <v>HIPA-05</v>
      </c>
      <c r="B238" s="25" t="str">
        <f>VLOOKUP($A238,Questions!$B$3:$I$256,2,FALSE)</f>
        <v>Have you conducted a risk analysis as required under the Security Rule?</v>
      </c>
      <c r="C238" s="25" t="str">
        <f>VLOOKUP($A238,Questions!$B$3:$I$256,7,FALSE)</f>
        <v xml:space="preserve"> </v>
      </c>
      <c r="D238" s="25" t="str">
        <f>VLOOKUP($A238,Questions!$B$3:$I$256,8,FALSE)</f>
        <v xml:space="preserve"> </v>
      </c>
    </row>
    <row r="239" spans="1:4" ht="48" customHeight="1" x14ac:dyDescent="0.2">
      <c r="A239" s="25" t="str">
        <f>'HECVAT - Full | Vendor Response'!A247</f>
        <v>HIPA-06</v>
      </c>
      <c r="B239" s="25" t="str">
        <f>VLOOKUP($A239,Questions!$B$3:$I$256,2,FALSE)</f>
        <v>Have you identified areas of risks?</v>
      </c>
      <c r="C239" s="25" t="str">
        <f>VLOOKUP($A239,Questions!$B$3:$I$256,7,FALSE)</f>
        <v xml:space="preserve"> </v>
      </c>
      <c r="D239" s="25" t="str">
        <f>VLOOKUP($A239,Questions!$B$3:$I$256,8,FALSE)</f>
        <v xml:space="preserve"> </v>
      </c>
    </row>
    <row r="240" spans="1:4" ht="48" customHeight="1" x14ac:dyDescent="0.2">
      <c r="A240" s="25" t="str">
        <f>'HECVAT - Full | Vendor Response'!A248</f>
        <v>HIPA-07</v>
      </c>
      <c r="B240" s="25" t="str">
        <f>VLOOKUP($A240,Questions!$B$3:$I$256,2,FALSE)</f>
        <v>Have you taken actions to mitigate the identified risks?</v>
      </c>
      <c r="C240" s="25" t="str">
        <f>VLOOKUP($A240,Questions!$B$3:$I$256,7,FALSE)</f>
        <v xml:space="preserve"> </v>
      </c>
      <c r="D240" s="25" t="str">
        <f>VLOOKUP($A240,Questions!$B$3:$I$256,8,FALSE)</f>
        <v xml:space="preserve"> </v>
      </c>
    </row>
    <row r="241" spans="1:4" ht="48" customHeight="1" x14ac:dyDescent="0.2">
      <c r="A241" s="25" t="str">
        <f>'HECVAT - Full | Vendor Response'!A249</f>
        <v>HIPA-08</v>
      </c>
      <c r="B241" s="25" t="str">
        <f>VLOOKUP($A241,Questions!$B$3:$I$256,2,FALSE)</f>
        <v>Does your application require user and system administrator password changes at a frequency no greater than 90 days?</v>
      </c>
      <c r="C241" s="25" t="str">
        <f>VLOOKUP($A241,Questions!$B$3:$I$256,7,FALSE)</f>
        <v xml:space="preserve"> </v>
      </c>
      <c r="D241" s="25" t="str">
        <f>VLOOKUP($A241,Questions!$B$3:$I$256,8,FALSE)</f>
        <v xml:space="preserve"> </v>
      </c>
    </row>
    <row r="242" spans="1:4" ht="48" customHeight="1" x14ac:dyDescent="0.2">
      <c r="A242" s="25" t="str">
        <f>'HECVAT - Full | Vendor Response'!A250</f>
        <v>HIPA-09</v>
      </c>
      <c r="B242" s="25" t="str">
        <f>VLOOKUP($A242,Questions!$B$3:$I$256,2,FALSE)</f>
        <v>Does your application require a user to set their own password after an administrator reset or on first use of the account?</v>
      </c>
      <c r="C242" s="25" t="str">
        <f>VLOOKUP($A242,Questions!$B$3:$I$256,7,FALSE)</f>
        <v xml:space="preserve"> </v>
      </c>
      <c r="D242" s="25" t="str">
        <f>VLOOKUP($A242,Questions!$B$3:$I$256,8,FALSE)</f>
        <v xml:space="preserve"> </v>
      </c>
    </row>
    <row r="243" spans="1:4" ht="48" customHeight="1" x14ac:dyDescent="0.2">
      <c r="A243" s="25" t="str">
        <f>'HECVAT - Full | Vendor Response'!A251</f>
        <v>HIPA-10</v>
      </c>
      <c r="B243" s="25" t="str">
        <f>VLOOKUP($A243,Questions!$B$3:$I$256,2,FALSE)</f>
        <v xml:space="preserve">Does your application lock-out an account after a number of failed login attempts? </v>
      </c>
      <c r="C243" s="25" t="str">
        <f>VLOOKUP($A243,Questions!$B$3:$I$256,7,FALSE)</f>
        <v xml:space="preserve"> </v>
      </c>
      <c r="D243" s="25" t="str">
        <f>VLOOKUP($A243,Questions!$B$3:$I$256,8,FALSE)</f>
        <v xml:space="preserve"> </v>
      </c>
    </row>
    <row r="244" spans="1:4" ht="48" customHeight="1" x14ac:dyDescent="0.2">
      <c r="A244" s="25" t="str">
        <f>'HECVAT - Full | Vendor Response'!A252</f>
        <v>HIPA-11</v>
      </c>
      <c r="B244" s="25" t="str">
        <f>VLOOKUP($A244,Questions!$B$3:$I$256,2,FALSE)</f>
        <v>Does your application automatically lock or log-out an account after a period of inactivity?</v>
      </c>
      <c r="C244" s="25" t="str">
        <f>VLOOKUP($A244,Questions!$B$3:$I$256,7,FALSE)</f>
        <v xml:space="preserve"> </v>
      </c>
      <c r="D244" s="25" t="str">
        <f>VLOOKUP($A244,Questions!$B$3:$I$256,8,FALSE)</f>
        <v xml:space="preserve"> </v>
      </c>
    </row>
    <row r="245" spans="1:4" ht="48" customHeight="1" x14ac:dyDescent="0.2">
      <c r="A245" s="25" t="str">
        <f>'HECVAT - Full | Vendor Response'!A253</f>
        <v>HIPA-12</v>
      </c>
      <c r="B245" s="25" t="str">
        <f>VLOOKUP($A245,Questions!$B$3:$I$256,2,FALSE)</f>
        <v>Are passwords visible in plain text, whether when stored or entered, including service level accounts (i.e. database accounts, etc.)?</v>
      </c>
      <c r="C245" s="25" t="str">
        <f>VLOOKUP($A245,Questions!$B$3:$I$256,7,FALSE)</f>
        <v xml:space="preserve"> </v>
      </c>
      <c r="D245" s="25" t="str">
        <f>VLOOKUP($A245,Questions!$B$3:$I$256,8,FALSE)</f>
        <v xml:space="preserve"> </v>
      </c>
    </row>
    <row r="246" spans="1:4" ht="48" customHeight="1" x14ac:dyDescent="0.2">
      <c r="A246" s="25" t="str">
        <f>'HECVAT - Full | Vendor Response'!A254</f>
        <v>HIPA-13</v>
      </c>
      <c r="B246" s="25" t="str">
        <f>VLOOKUP($A246,Questions!$B$3:$I$256,2,FALSE)</f>
        <v>If the application is institution-hosted, can all service level and administrative account passwords be changed by the institution?</v>
      </c>
      <c r="C246" s="25" t="str">
        <f>VLOOKUP($A246,Questions!$B$3:$I$256,7,FALSE)</f>
        <v xml:space="preserve"> </v>
      </c>
      <c r="D246" s="25" t="str">
        <f>VLOOKUP($A246,Questions!$B$3:$I$256,8,FALSE)</f>
        <v xml:space="preserve"> </v>
      </c>
    </row>
    <row r="247" spans="1:4" ht="48" customHeight="1" x14ac:dyDescent="0.2">
      <c r="A247" s="25" t="str">
        <f>'HECVAT - Full | Vendor Response'!A255</f>
        <v>HIPA-14</v>
      </c>
      <c r="B247" s="25" t="str">
        <f>VLOOKUP($A247,Questions!$B$3:$I$256,2,FALSE)</f>
        <v>Does your application provide the ability to define user access levels?</v>
      </c>
      <c r="C247" s="25" t="str">
        <f>VLOOKUP($A247,Questions!$B$3:$I$256,7,FALSE)</f>
        <v xml:space="preserve"> </v>
      </c>
      <c r="D247" s="25" t="str">
        <f>VLOOKUP($A247,Questions!$B$3:$I$256,8,FALSE)</f>
        <v xml:space="preserve"> </v>
      </c>
    </row>
    <row r="248" spans="1:4" ht="48" customHeight="1" x14ac:dyDescent="0.2">
      <c r="A248" s="25" t="str">
        <f>'HECVAT - Full | Vendor Response'!A256</f>
        <v>HIPA-15</v>
      </c>
      <c r="B248" s="25" t="str">
        <f>VLOOKUP($A248,Questions!$B$3:$I$256,2,FALSE)</f>
        <v>Does your application support varying levels of access to administrative tasks defined individually per user?</v>
      </c>
      <c r="C248" s="25" t="str">
        <f>VLOOKUP($A248,Questions!$B$3:$I$256,7,FALSE)</f>
        <v xml:space="preserve"> </v>
      </c>
      <c r="D248" s="25" t="str">
        <f>VLOOKUP($A248,Questions!$B$3:$I$256,8,FALSE)</f>
        <v xml:space="preserve"> </v>
      </c>
    </row>
    <row r="249" spans="1:4" ht="48" customHeight="1" x14ac:dyDescent="0.2">
      <c r="A249" s="25" t="str">
        <f>'HECVAT - Full | Vendor Response'!A257</f>
        <v>HIPA-16</v>
      </c>
      <c r="B249" s="25" t="str">
        <f>VLOOKUP($A249,Questions!$B$3:$I$256,2,FALSE)</f>
        <v>Does your application support varying levels of access to records based on user ID?</v>
      </c>
      <c r="C249" s="25" t="str">
        <f>VLOOKUP($A249,Questions!$B$3:$I$256,7,FALSE)</f>
        <v xml:space="preserve"> </v>
      </c>
      <c r="D249" s="25" t="str">
        <f>VLOOKUP($A249,Questions!$B$3:$I$256,8,FALSE)</f>
        <v xml:space="preserve"> </v>
      </c>
    </row>
    <row r="250" spans="1:4" ht="48" customHeight="1" x14ac:dyDescent="0.2">
      <c r="A250" s="25" t="str">
        <f>'HECVAT - Full | Vendor Response'!A258</f>
        <v>HIPA-17</v>
      </c>
      <c r="B250" s="25" t="str">
        <f>VLOOKUP($A250,Questions!$B$3:$I$256,2,FALSE)</f>
        <v>Is there a limit to the number of groups a user can be assigned?</v>
      </c>
      <c r="C250" s="25" t="str">
        <f>VLOOKUP($A250,Questions!$B$3:$I$256,7,FALSE)</f>
        <v xml:space="preserve"> </v>
      </c>
      <c r="D250" s="25" t="str">
        <f>VLOOKUP($A250,Questions!$B$3:$I$256,8,FALSE)</f>
        <v xml:space="preserve">  </v>
      </c>
    </row>
    <row r="251" spans="1:4" ht="48" customHeight="1" x14ac:dyDescent="0.2">
      <c r="A251" s="25" t="str">
        <f>'HECVAT - Full | Vendor Response'!A259</f>
        <v>HIPA-18</v>
      </c>
      <c r="B251" s="25" t="str">
        <f>VLOOKUP($A251,Questions!$B$3:$I$256,2,FALSE)</f>
        <v>Do accounts used for vendor supplied remote support abide by the same authentication policies and access logging as the rest of the system?</v>
      </c>
      <c r="C251" s="25" t="str">
        <f>VLOOKUP($A251,Questions!$B$3:$I$256,7,FALSE)</f>
        <v xml:space="preserve"> </v>
      </c>
      <c r="D251" s="25" t="str">
        <f>VLOOKUP($A251,Questions!$B$3:$I$256,8,FALSE)</f>
        <v xml:space="preserve"> </v>
      </c>
    </row>
    <row r="252" spans="1:4" ht="47" customHeight="1" x14ac:dyDescent="0.2">
      <c r="A252" s="25" t="str">
        <f>'HECVAT - Full | Vendor Response'!A260</f>
        <v>HIPA-19</v>
      </c>
      <c r="B252" s="25" t="str">
        <f>VLOOKUP($A252,Questions!$B$3:$I$256,2,FALSE)</f>
        <v xml:space="preserve">Does the application log record access including specific user, date/time of access, and originating IP or device? </v>
      </c>
      <c r="C252" s="25" t="str">
        <f>VLOOKUP($A252,Questions!$B$3:$I$256,7,FALSE)</f>
        <v xml:space="preserve"> </v>
      </c>
      <c r="D252" s="25" t="str">
        <f>VLOOKUP($A252,Questions!$B$3:$I$256,8,FALSE)</f>
        <v xml:space="preserve"> </v>
      </c>
    </row>
    <row r="253" spans="1:4" ht="47" customHeight="1" x14ac:dyDescent="0.2">
      <c r="A253" s="25" t="str">
        <f>'HECVAT - Full | Vendor Response'!A261</f>
        <v>HIPA-20</v>
      </c>
      <c r="B253" s="25" t="str">
        <f>VLOOKUP($A253,Questions!$B$3:$I$256,2,FALSE)</f>
        <v>Does the application log administrative activity, such user account access changes and password changes, including specific user, date/time of changes, and originating IP or device?</v>
      </c>
      <c r="C253" s="25" t="str">
        <f>VLOOKUP($A253,Questions!$B$3:$I$256,7,FALSE)</f>
        <v xml:space="preserve"> </v>
      </c>
      <c r="D253" s="25" t="str">
        <f>VLOOKUP($A253,Questions!$B$3:$I$256,8,FALSE)</f>
        <v xml:space="preserve"> </v>
      </c>
    </row>
    <row r="254" spans="1:4" ht="48" customHeight="1" x14ac:dyDescent="0.2">
      <c r="A254" s="25" t="str">
        <f>'HECVAT - Full | Vendor Response'!A262</f>
        <v>HIPA-21</v>
      </c>
      <c r="B254" s="25" t="str">
        <f>VLOOKUP($A254,Questions!$B$3:$I$256,2,FALSE)</f>
        <v>How long does the application keep access/change logs?</v>
      </c>
      <c r="C254" s="25" t="str">
        <f>VLOOKUP($A254,Questions!$B$3:$I$256,7,FALSE)</f>
        <v xml:space="preserve"> </v>
      </c>
      <c r="D254" s="25" t="str">
        <f>VLOOKUP($A254,Questions!$B$3:$I$256,8,FALSE)</f>
        <v xml:space="preserve"> </v>
      </c>
    </row>
    <row r="255" spans="1:4" ht="65" customHeight="1" x14ac:dyDescent="0.2">
      <c r="A255" s="25" t="str">
        <f>'HECVAT - Full | Vendor Response'!A263</f>
        <v>HIPA-22</v>
      </c>
      <c r="B255" s="25" t="str">
        <f>VLOOKUP($A255,Questions!$B$3:$I$256,2,FALSE)</f>
        <v xml:space="preserve">Can the application logs be archived? </v>
      </c>
      <c r="C255" s="25" t="str">
        <f>VLOOKUP($A255,Questions!$B$3:$I$256,7,FALSE)</f>
        <v xml:space="preserve"> </v>
      </c>
      <c r="D255" s="25" t="str">
        <f>VLOOKUP($A255,Questions!$B$3:$I$256,8,FALSE)</f>
        <v xml:space="preserve"> </v>
      </c>
    </row>
    <row r="256" spans="1:4" ht="48" customHeight="1" x14ac:dyDescent="0.2">
      <c r="A256" s="25" t="str">
        <f>'HECVAT - Full | Vendor Response'!A264</f>
        <v>HIPA-23</v>
      </c>
      <c r="B256" s="25" t="str">
        <f>VLOOKUP($A256,Questions!$B$3:$I$256,2,FALSE)</f>
        <v xml:space="preserve">Can the application logs be saved externally? </v>
      </c>
      <c r="C256" s="25" t="str">
        <f>VLOOKUP($A256,Questions!$B$3:$I$256,7,FALSE)</f>
        <v xml:space="preserve"> </v>
      </c>
      <c r="D256" s="25" t="str">
        <f>VLOOKUP($A256,Questions!$B$3:$I$256,8,FALSE)</f>
        <v xml:space="preserve"> </v>
      </c>
    </row>
    <row r="257" spans="1:4" ht="48" customHeight="1" x14ac:dyDescent="0.2">
      <c r="A257" s="25" t="str">
        <f>'HECVAT - Full | Vendor Response'!A265</f>
        <v>HIPA-24</v>
      </c>
      <c r="B257" s="25" t="str">
        <f>VLOOKUP($A257,Questions!$B$3:$I$256,2,FALSE)</f>
        <v>Does your data backup and retention policies and practices meet HIPAA requirements?</v>
      </c>
      <c r="C257" s="25" t="str">
        <f>VLOOKUP($A257,Questions!$B$3:$I$256,7,FALSE)</f>
        <v xml:space="preserve"> </v>
      </c>
      <c r="D257" s="25" t="str">
        <f>VLOOKUP($A257,Questions!$B$3:$I$256,8,FALSE)</f>
        <v xml:space="preserve"> </v>
      </c>
    </row>
    <row r="258" spans="1:4" ht="48" customHeight="1" x14ac:dyDescent="0.2">
      <c r="A258" s="25" t="str">
        <f>'HECVAT - Full | Vendor Response'!A266</f>
        <v>HIPA-25</v>
      </c>
      <c r="B258" s="25" t="str">
        <f>VLOOKUP($A258,Questions!$B$3:$I$256,2,FALSE)</f>
        <v>Do you have a disaster recovery plan and emergency mode operation plan?</v>
      </c>
      <c r="C258" s="25" t="str">
        <f>VLOOKUP($A258,Questions!$B$3:$I$256,7,FALSE)</f>
        <v xml:space="preserve"> </v>
      </c>
      <c r="D258" s="25" t="str">
        <f>VLOOKUP($A258,Questions!$B$3:$I$256,8,FALSE)</f>
        <v xml:space="preserve"> </v>
      </c>
    </row>
    <row r="259" spans="1:4" ht="48" customHeight="1" x14ac:dyDescent="0.2">
      <c r="A259" s="25" t="str">
        <f>'HECVAT - Full | Vendor Response'!A267</f>
        <v>HIPA-26</v>
      </c>
      <c r="B259" s="25" t="str">
        <f>VLOOKUP($A259,Questions!$B$3:$I$256,2,FALSE)</f>
        <v>Have the policies/plans mentioned above been tested?</v>
      </c>
      <c r="C259" s="25" t="str">
        <f>VLOOKUP($A259,Questions!$B$3:$I$256,7,FALSE)</f>
        <v xml:space="preserve"> </v>
      </c>
      <c r="D259" s="25" t="str">
        <f>VLOOKUP($A259,Questions!$B$3:$I$256,8,FALSE)</f>
        <v xml:space="preserve"> </v>
      </c>
    </row>
    <row r="260" spans="1:4" ht="48" customHeight="1" x14ac:dyDescent="0.2">
      <c r="A260" s="25" t="str">
        <f>'HECVAT - Full | Vendor Response'!A268</f>
        <v>HIPA-27</v>
      </c>
      <c r="B260" s="25" t="str">
        <f>VLOOKUP($A260,Questions!$B$3:$I$256,2,FALSE)</f>
        <v>Can you provide a HIPAA compliance attestation document?</v>
      </c>
      <c r="C260" s="25" t="str">
        <f>VLOOKUP($A260,Questions!$B$3:$I$256,7,FALSE)</f>
        <v xml:space="preserve"> </v>
      </c>
      <c r="D260" s="25" t="str">
        <f>VLOOKUP($A260,Questions!$B$3:$I$256,8,FALSE)</f>
        <v xml:space="preserve"> </v>
      </c>
    </row>
    <row r="261" spans="1:4" ht="48" customHeight="1" x14ac:dyDescent="0.2">
      <c r="A261" s="25" t="str">
        <f>'HECVAT - Full | Vendor Response'!A269</f>
        <v>HIPA-28</v>
      </c>
      <c r="B261" s="25" t="str">
        <f>VLOOKUP($A261,Questions!$B$3:$I$256,2,FALSE)</f>
        <v>Are you willing to enter into a Business Associate Agreement (BAA)?</v>
      </c>
      <c r="C261" s="25" t="str">
        <f>VLOOKUP($A261,Questions!$B$3:$I$256,7,FALSE)</f>
        <v xml:space="preserve"> </v>
      </c>
      <c r="D261" s="25" t="str">
        <f>VLOOKUP($A261,Questions!$B$3:$I$256,8,FALSE)</f>
        <v xml:space="preserve"> </v>
      </c>
    </row>
    <row r="262" spans="1:4" ht="48" customHeight="1" x14ac:dyDescent="0.2">
      <c r="A262" s="25" t="str">
        <f>'HECVAT - Full | Vendor Response'!A270</f>
        <v>HIPA-29</v>
      </c>
      <c r="B262" s="25" t="str">
        <f>VLOOKUP($A262,Questions!$B$3:$I$256,2,FALSE)</f>
        <v>Have you entered into a BAA with all subcontractors who may have access to protected health information (PHI)?</v>
      </c>
      <c r="C262" s="25" t="str">
        <f>VLOOKUP($A262,Questions!$B$3:$I$256,7,FALSE)</f>
        <v xml:space="preserve"> </v>
      </c>
      <c r="D262" s="25" t="str">
        <f>VLOOKUP($A262,Questions!$B$3:$I$256,8,FALSE)</f>
        <v xml:space="preserve"> </v>
      </c>
    </row>
    <row r="263" spans="1:4" ht="36" customHeight="1" x14ac:dyDescent="0.2">
      <c r="A263" s="288" t="str">
        <f>IF(OR($C$28="No",$C$28="Yes"),"PCI DSS - Optional based on QUALIFIER response.","PCI DSS")</f>
        <v>PCI DSS</v>
      </c>
      <c r="B263" s="288"/>
      <c r="C263" s="20" t="str">
        <f>$C$22</f>
        <v>Reason for Question</v>
      </c>
      <c r="D263" s="20" t="str">
        <f>$D$22</f>
        <v>Follow-up Inquiries/Responses</v>
      </c>
    </row>
    <row r="264" spans="1:4" ht="48" customHeight="1" x14ac:dyDescent="0.2">
      <c r="A264" s="25" t="str">
        <f>'HECVAT - Full | Vendor Response'!A272</f>
        <v>PCID-01</v>
      </c>
      <c r="B264" s="25" t="str">
        <f>VLOOKUP($A264,Questions!$B$3:$I$256,2,FALSE)</f>
        <v>Do your systems or products store, process, or transmit cardholder (payment/credit/debt card) data?</v>
      </c>
      <c r="C264" s="25" t="str">
        <f>VLOOKUP($A264,Questions!$B$3:$I$256,7,FALSE)</f>
        <v xml:space="preserve"> </v>
      </c>
      <c r="D264" s="25" t="str">
        <f>VLOOKUP($A264,Questions!$B$3:$I$256,8,FALSE)</f>
        <v xml:space="preserve"> </v>
      </c>
    </row>
    <row r="265" spans="1:4" ht="48" customHeight="1" x14ac:dyDescent="0.2">
      <c r="A265" s="25" t="str">
        <f>'HECVAT - Full | Vendor Response'!A273</f>
        <v>PCID-02</v>
      </c>
      <c r="B265" s="25" t="str">
        <f>VLOOKUP($A265,Questions!$B$3:$I$256,2,FALSE)</f>
        <v>Are you compliant with the Payment Card Industry Data Security Standard (PCI DSS)?</v>
      </c>
      <c r="C265" s="25" t="str">
        <f>VLOOKUP($A265,Questions!$B$3:$I$256,7,FALSE)</f>
        <v xml:space="preserve"> </v>
      </c>
      <c r="D265" s="25" t="str">
        <f>VLOOKUP($A265,Questions!$B$3:$I$256,8,FALSE)</f>
        <v xml:space="preserve"> </v>
      </c>
    </row>
    <row r="266" spans="1:4" ht="48" customHeight="1" x14ac:dyDescent="0.2">
      <c r="A266" s="25" t="str">
        <f>'HECVAT - Full | Vendor Response'!A274</f>
        <v>PCID-03</v>
      </c>
      <c r="B266" s="25" t="str">
        <f>VLOOKUP($A266,Questions!$B$3:$I$256,2,FALSE)</f>
        <v>Do you have a current, executed within the past year, Attestation of Compliance (AoC) or Report on Compliance (RoC)?</v>
      </c>
      <c r="C266" s="25" t="str">
        <f>VLOOKUP($A266,Questions!$B$3:$I$256,7,FALSE)</f>
        <v xml:space="preserve"> </v>
      </c>
      <c r="D266" s="25" t="str">
        <f>VLOOKUP($A266,Questions!$B$3:$I$256,8,FALSE)</f>
        <v xml:space="preserve"> </v>
      </c>
    </row>
    <row r="267" spans="1:4" ht="48" customHeight="1" x14ac:dyDescent="0.2">
      <c r="A267" s="25" t="str">
        <f>'HECVAT - Full | Vendor Response'!A275</f>
        <v>PCID-04</v>
      </c>
      <c r="B267" s="25" t="str">
        <f>VLOOKUP($A267,Questions!$B$3:$I$256,2,FALSE)</f>
        <v>Are you classified as a service provider?</v>
      </c>
      <c r="C267" s="25" t="str">
        <f>VLOOKUP($A267,Questions!$B$3:$I$256,7,FALSE)</f>
        <v xml:space="preserve"> </v>
      </c>
      <c r="D267" s="25" t="str">
        <f>VLOOKUP($A267,Questions!$B$3:$I$256,8,FALSE)</f>
        <v xml:space="preserve"> </v>
      </c>
    </row>
    <row r="268" spans="1:4" ht="48" customHeight="1" x14ac:dyDescent="0.2">
      <c r="A268" s="25" t="str">
        <f>'HECVAT - Full | Vendor Response'!A276</f>
        <v>PCID-05</v>
      </c>
      <c r="B268" s="25" t="str">
        <f>VLOOKUP($A268,Questions!$B$3:$I$256,2,FALSE)</f>
        <v xml:space="preserve">Are you on the list of VISA approved service providers? </v>
      </c>
      <c r="C268" s="25" t="str">
        <f>VLOOKUP($A268,Questions!$B$3:$I$256,7,FALSE)</f>
        <v xml:space="preserve"> </v>
      </c>
      <c r="D268" s="25" t="str">
        <f>VLOOKUP($A268,Questions!$B$3:$I$256,8,FALSE)</f>
        <v xml:space="preserve"> </v>
      </c>
    </row>
    <row r="269" spans="1:4" ht="48" customHeight="1" x14ac:dyDescent="0.2">
      <c r="A269" s="25" t="str">
        <f>'HECVAT - Full | Vendor Response'!A277</f>
        <v>PCID-06</v>
      </c>
      <c r="B269" s="25" t="str">
        <f>VLOOKUP($A269,Questions!$B$3:$I$256,2,FALSE)</f>
        <v>Are you classified as a merchant?  If so, what level (1, 2, 3, 4)?</v>
      </c>
      <c r="C269" s="25" t="str">
        <f>VLOOKUP($A269,Questions!$B$3:$I$256,7,FALSE)</f>
        <v xml:space="preserve"> </v>
      </c>
      <c r="D269" s="25" t="str">
        <f>VLOOKUP($A269,Questions!$B$3:$I$256,8,FALSE)</f>
        <v xml:space="preserve"> </v>
      </c>
    </row>
    <row r="270" spans="1:4" ht="64.25" customHeight="1" x14ac:dyDescent="0.2">
      <c r="A270" s="25" t="str">
        <f>'HECVAT - Full | Vendor Response'!A278</f>
        <v>PCID-07</v>
      </c>
      <c r="B270" s="25" t="str">
        <f>VLOOKUP($A270,Questions!$B$3:$I$256,2,FALSE)</f>
        <v>Describe the architecture employed by the system to verify and authorize credit card transactions.</v>
      </c>
      <c r="C270" s="25" t="str">
        <f>VLOOKUP($A270,Questions!$B$3:$I$256,7,FALSE)</f>
        <v xml:space="preserve"> </v>
      </c>
      <c r="D270" s="25" t="str">
        <f>VLOOKUP($A270,Questions!$B$3:$I$256,8,FALSE)</f>
        <v xml:space="preserve"> </v>
      </c>
    </row>
    <row r="271" spans="1:4" ht="64.25" customHeight="1" x14ac:dyDescent="0.2">
      <c r="A271" s="25" t="str">
        <f>'HECVAT - Full | Vendor Response'!A279</f>
        <v>PCID-08</v>
      </c>
      <c r="B271" s="25" t="str">
        <f>VLOOKUP($A271,Questions!$B$3:$I$256,2,FALSE)</f>
        <v xml:space="preserve">What payment processors/gateways does the system support? </v>
      </c>
      <c r="C271" s="25" t="str">
        <f>VLOOKUP($A271,Questions!$B$3:$I$256,7,FALSE)</f>
        <v xml:space="preserve"> </v>
      </c>
      <c r="D271" s="25" t="str">
        <f>VLOOKUP($A271,Questions!$B$3:$I$256,8,FALSE)</f>
        <v xml:space="preserve"> </v>
      </c>
    </row>
    <row r="272" spans="1:4" ht="48" customHeight="1" x14ac:dyDescent="0.2">
      <c r="A272" s="25" t="str">
        <f>'HECVAT - Full | Vendor Response'!A280</f>
        <v>PCID-09</v>
      </c>
      <c r="B272" s="25" t="str">
        <f>VLOOKUP($A272,Questions!$B$3:$I$256,2,FALSE)</f>
        <v>Can the application be installed in a PCI DSS compliant manner ?</v>
      </c>
      <c r="C272" s="25" t="str">
        <f>VLOOKUP($A272,Questions!$B$3:$I$256,7,FALSE)</f>
        <v xml:space="preserve"> </v>
      </c>
      <c r="D272" s="25" t="str">
        <f>VLOOKUP($A272,Questions!$B$3:$I$256,8,FALSE)</f>
        <v xml:space="preserve"> </v>
      </c>
    </row>
    <row r="273" spans="1:4" ht="48" customHeight="1" x14ac:dyDescent="0.2">
      <c r="A273" s="25" t="str">
        <f>'HECVAT - Full | Vendor Response'!A281</f>
        <v>PCID-10</v>
      </c>
      <c r="B273" s="25" t="str">
        <f>VLOOKUP($A273,Questions!$B$3:$I$256,2,FALSE)</f>
        <v xml:space="preserve">Is the application listed as an approved PA-DSS application? </v>
      </c>
      <c r="C273" s="25" t="str">
        <f>VLOOKUP($A273,Questions!$B$3:$I$256,7,FALSE)</f>
        <v xml:space="preserve"> </v>
      </c>
      <c r="D273" s="25" t="str">
        <f>VLOOKUP($A273,Questions!$B$3:$I$256,8,FALSE)</f>
        <v xml:space="preserve"> </v>
      </c>
    </row>
    <row r="274" spans="1:4" ht="54" customHeight="1" x14ac:dyDescent="0.2">
      <c r="A274" s="25" t="str">
        <f>'HECVAT - Full | Vendor Response'!A282</f>
        <v>PCID-11</v>
      </c>
      <c r="B274" s="25" t="str">
        <f>VLOOKUP($A274,Questions!$B$3:$I$256,2,FALSE)</f>
        <v>Does the system or products use a third party to collect, store, process, or transmit cardholder (payment/credit/debt card) data?</v>
      </c>
      <c r="C274" s="25" t="str">
        <f>VLOOKUP($A274,Questions!$B$3:$I$256,7,FALSE)</f>
        <v xml:space="preserve"> </v>
      </c>
      <c r="D274" s="25" t="str">
        <f>VLOOKUP($A274,Questions!$B$3:$I$256,8,FALSE)</f>
        <v xml:space="preserve"> </v>
      </c>
    </row>
    <row r="275" spans="1:4" ht="64.25" customHeight="1" x14ac:dyDescent="0.2">
      <c r="A275" s="25" t="str">
        <f>'HECVAT - Full | Vendor Response'!A283</f>
        <v>PCID-12</v>
      </c>
      <c r="B275" s="25" t="str">
        <f>VLOOKUP($A275,Questions!$B$3:$I$256,2,FALSE)</f>
        <v xml:space="preserve">Include documentation describing the systems' abilities to comply with the PCI DSS and any features or capabilities of the system that must be added or changed in order to operate in compliance with the standards. </v>
      </c>
      <c r="C275" s="25" t="str">
        <f>VLOOKUP($A275,Questions!$B$3:$I$256,7,FALSE)</f>
        <v xml:space="preserve"> </v>
      </c>
      <c r="D275" s="25" t="str">
        <f>VLOOKUP($A275,Questions!$B$3:$I$256,8,FALSE)</f>
        <v xml:space="preserve"> </v>
      </c>
    </row>
  </sheetData>
  <mergeCells count="25">
    <mergeCell ref="A65:B65"/>
    <mergeCell ref="A75:B75"/>
    <mergeCell ref="A263:B263"/>
    <mergeCell ref="A186:B186"/>
    <mergeCell ref="A198:B198"/>
    <mergeCell ref="A215:B215"/>
    <mergeCell ref="A220:B220"/>
    <mergeCell ref="A226:B226"/>
    <mergeCell ref="A233:B233"/>
    <mergeCell ref="A49:B49"/>
    <mergeCell ref="A156:B156"/>
    <mergeCell ref="A174:B174"/>
    <mergeCell ref="A1:D1"/>
    <mergeCell ref="A20:B20"/>
    <mergeCell ref="A21:D21"/>
    <mergeCell ref="A22:B22"/>
    <mergeCell ref="A23:D23"/>
    <mergeCell ref="A86:B86"/>
    <mergeCell ref="A2:D2"/>
    <mergeCell ref="A104:B104"/>
    <mergeCell ref="A115:B115"/>
    <mergeCell ref="A131:B131"/>
    <mergeCell ref="A37:B37"/>
    <mergeCell ref="A31:B31"/>
    <mergeCell ref="A59:B59"/>
  </mergeCells>
  <conditionalFormatting sqref="A233">
    <cfRule type="expression" dxfId="170" priority="32">
      <formula>$C$24="No"</formula>
    </cfRule>
  </conditionalFormatting>
  <conditionalFormatting sqref="A59">
    <cfRule type="expression" dxfId="169" priority="31">
      <formula>$C$26="No"</formula>
    </cfRule>
  </conditionalFormatting>
  <conditionalFormatting sqref="A174">
    <cfRule type="expression" dxfId="168" priority="30">
      <formula>$C$28="No"</formula>
    </cfRule>
  </conditionalFormatting>
  <conditionalFormatting sqref="A263">
    <cfRule type="expression" dxfId="167" priority="28">
      <formula>$C$29="No"</formula>
    </cfRule>
  </conditionalFormatting>
  <conditionalFormatting sqref="A65">
    <cfRule type="expression" dxfId="166" priority="26">
      <formula>$C$30="No"</formula>
    </cfRule>
  </conditionalFormatting>
  <conditionalFormatting sqref="A104">
    <cfRule type="expression" dxfId="165" priority="25">
      <formula>$C$27="No"</formula>
    </cfRule>
  </conditionalFormatting>
  <conditionalFormatting sqref="A75:B75 A86:B86 A104:B104 A115:B115 A131:B131 A156:B156 A174:B174 A186:B186 A198:B198 A215:B215 A220:B220 A233:B233 A263:B263">
    <cfRule type="expression" dxfId="164" priority="23">
      <formula>$C$30="Yes"</formula>
    </cfRule>
  </conditionalFormatting>
  <conditionalFormatting sqref="A226:B226">
    <cfRule type="expression" dxfId="163" priority="20">
      <formula>$C$30="Yes"</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tabColor rgb="FF0070C0"/>
  </sheetPr>
  <dimension ref="A1:E316"/>
  <sheetViews>
    <sheetView topLeftCell="A44" workbookViewId="0">
      <selection activeCell="B49" sqref="B49:C49"/>
    </sheetView>
  </sheetViews>
  <sheetFormatPr baseColWidth="10" defaultColWidth="8.5" defaultRowHeight="16" x14ac:dyDescent="0.2"/>
  <cols>
    <col min="1" max="1" width="14" customWidth="1"/>
    <col min="2" max="2" width="8.625" customWidth="1"/>
    <col min="3" max="3" width="36.25" customWidth="1"/>
    <col min="4" max="4" width="13.5" customWidth="1"/>
    <col min="5" max="5" width="24.25" customWidth="1"/>
  </cols>
  <sheetData>
    <row r="1" spans="1:5" s="13" customFormat="1" ht="36" customHeight="1" x14ac:dyDescent="0.2">
      <c r="A1" s="361" t="s">
        <v>2348</v>
      </c>
      <c r="B1" s="361"/>
      <c r="C1" s="361"/>
      <c r="D1" s="362"/>
      <c r="E1" s="81" t="str">
        <f>'HECVAT - Full | Vendor Response'!E1</f>
        <v>Version 3.03</v>
      </c>
    </row>
    <row r="2" spans="1:5" s="13" customFormat="1" ht="26" customHeight="1" x14ac:dyDescent="0.2">
      <c r="A2" s="363"/>
      <c r="B2" s="363"/>
      <c r="C2" s="363"/>
      <c r="D2" s="363"/>
      <c r="E2" s="363"/>
    </row>
    <row r="3" spans="1:5" s="66" customFormat="1" ht="36" customHeight="1" x14ac:dyDescent="0.2">
      <c r="A3" s="17" t="s">
        <v>2276</v>
      </c>
      <c r="B3" s="276" t="str">
        <f>'HECVAT - Full | Vendor Response'!C7</f>
        <v>Instructure</v>
      </c>
      <c r="C3" s="276"/>
      <c r="D3" s="276"/>
      <c r="E3" s="276"/>
    </row>
    <row r="4" spans="1:5" s="13" customFormat="1" ht="48" customHeight="1" x14ac:dyDescent="0.2">
      <c r="A4" s="77" t="s">
        <v>2277</v>
      </c>
      <c r="B4" s="364" t="str">
        <f>'HECVAT - Full | Vendor Response'!C9</f>
        <v>A cloud-based learning management system (LMS).</v>
      </c>
      <c r="C4" s="364"/>
      <c r="D4" s="364"/>
      <c r="E4" s="364"/>
    </row>
    <row r="5" spans="1:5" s="13" customFormat="1" ht="36" customHeight="1" x14ac:dyDescent="0.2">
      <c r="A5" s="108"/>
      <c r="B5" s="109"/>
      <c r="C5" s="109"/>
      <c r="D5" s="109"/>
      <c r="E5" s="110"/>
    </row>
    <row r="6" spans="1:5" ht="36" customHeight="1" x14ac:dyDescent="0.2">
      <c r="A6" s="111"/>
      <c r="B6" s="112"/>
      <c r="C6" s="112"/>
      <c r="D6" s="112"/>
      <c r="E6" s="113"/>
    </row>
    <row r="7" spans="1:5" x14ac:dyDescent="0.2">
      <c r="A7" s="114"/>
      <c r="B7" s="115"/>
      <c r="C7" s="115"/>
      <c r="D7" s="115"/>
      <c r="E7" s="116"/>
    </row>
    <row r="8" spans="1:5" x14ac:dyDescent="0.2">
      <c r="A8" s="114"/>
      <c r="B8" s="115"/>
      <c r="C8" s="115"/>
      <c r="D8" s="115"/>
      <c r="E8" s="116"/>
    </row>
    <row r="9" spans="1:5" x14ac:dyDescent="0.2">
      <c r="A9" s="114"/>
      <c r="B9" s="115"/>
      <c r="C9" s="115"/>
      <c r="D9" s="115"/>
      <c r="E9" s="116"/>
    </row>
    <row r="10" spans="1:5" x14ac:dyDescent="0.2">
      <c r="A10" s="114"/>
      <c r="B10" s="115"/>
      <c r="C10" s="115"/>
      <c r="D10" s="115"/>
      <c r="E10" s="116"/>
    </row>
    <row r="11" spans="1:5" x14ac:dyDescent="0.2">
      <c r="A11" s="114"/>
      <c r="B11" s="115"/>
      <c r="C11" s="115"/>
      <c r="D11" s="115"/>
      <c r="E11" s="116"/>
    </row>
    <row r="12" spans="1:5" x14ac:dyDescent="0.2">
      <c r="A12" s="114"/>
      <c r="B12" s="115"/>
      <c r="C12" s="115"/>
      <c r="D12" s="115"/>
      <c r="E12" s="116"/>
    </row>
    <row r="13" spans="1:5" x14ac:dyDescent="0.2">
      <c r="A13" s="114"/>
      <c r="B13" s="115"/>
      <c r="C13" s="115"/>
      <c r="D13" s="115"/>
      <c r="E13" s="116"/>
    </row>
    <row r="14" spans="1:5" x14ac:dyDescent="0.2">
      <c r="A14" s="114"/>
      <c r="B14" s="115"/>
      <c r="C14" s="115"/>
      <c r="D14" s="115"/>
      <c r="E14" s="116"/>
    </row>
    <row r="15" spans="1:5" x14ac:dyDescent="0.2">
      <c r="A15" s="114"/>
      <c r="B15" s="115"/>
      <c r="C15" s="115"/>
      <c r="D15" s="115"/>
      <c r="E15" s="116"/>
    </row>
    <row r="16" spans="1:5" x14ac:dyDescent="0.2">
      <c r="A16" s="114"/>
      <c r="B16" s="115"/>
      <c r="C16" s="115"/>
      <c r="D16" s="115"/>
      <c r="E16" s="116"/>
    </row>
    <row r="17" spans="1:5" x14ac:dyDescent="0.2">
      <c r="A17" s="114"/>
      <c r="B17" s="115"/>
      <c r="C17" s="115"/>
      <c r="D17" s="115"/>
      <c r="E17" s="116"/>
    </row>
    <row r="18" spans="1:5" x14ac:dyDescent="0.2">
      <c r="A18" s="114"/>
      <c r="B18" s="115"/>
      <c r="C18" s="115"/>
      <c r="D18" s="115"/>
      <c r="E18" s="116"/>
    </row>
    <row r="19" spans="1:5" x14ac:dyDescent="0.2">
      <c r="A19" s="114"/>
      <c r="B19" s="115"/>
      <c r="C19" s="115"/>
      <c r="D19" s="115"/>
      <c r="E19" s="116"/>
    </row>
    <row r="20" spans="1:5" x14ac:dyDescent="0.2">
      <c r="A20" s="114"/>
      <c r="B20" s="115"/>
      <c r="C20" s="115"/>
      <c r="D20" s="115"/>
      <c r="E20" s="116"/>
    </row>
    <row r="21" spans="1:5" x14ac:dyDescent="0.2">
      <c r="A21" s="114"/>
      <c r="B21" s="115"/>
      <c r="C21" s="115"/>
      <c r="D21" s="115"/>
      <c r="E21" s="116"/>
    </row>
    <row r="22" spans="1:5" x14ac:dyDescent="0.2">
      <c r="A22" s="114"/>
      <c r="B22" s="115"/>
      <c r="C22" s="115"/>
      <c r="D22" s="115"/>
      <c r="E22" s="116"/>
    </row>
    <row r="23" spans="1:5" x14ac:dyDescent="0.2">
      <c r="A23" s="114"/>
      <c r="B23" s="115"/>
      <c r="C23" s="115"/>
      <c r="D23" s="115"/>
      <c r="E23" s="116"/>
    </row>
    <row r="24" spans="1:5" x14ac:dyDescent="0.2">
      <c r="A24" s="114"/>
      <c r="B24" s="115"/>
      <c r="C24" s="115"/>
      <c r="D24" s="115"/>
      <c r="E24" s="116"/>
    </row>
    <row r="25" spans="1:5" x14ac:dyDescent="0.2">
      <c r="A25" s="114"/>
      <c r="B25" s="115"/>
      <c r="C25" s="115"/>
      <c r="D25" s="115"/>
      <c r="E25" s="116"/>
    </row>
    <row r="26" spans="1:5" x14ac:dyDescent="0.2">
      <c r="A26" s="114"/>
      <c r="B26" s="115"/>
      <c r="C26" s="115"/>
      <c r="D26" s="115"/>
      <c r="E26" s="116"/>
    </row>
    <row r="27" spans="1:5" x14ac:dyDescent="0.2">
      <c r="A27" s="114"/>
      <c r="B27" s="115"/>
      <c r="C27" s="115"/>
      <c r="D27" s="115"/>
      <c r="E27" s="116"/>
    </row>
    <row r="28" spans="1:5" x14ac:dyDescent="0.2">
      <c r="A28" s="114"/>
      <c r="B28" s="115"/>
      <c r="C28" s="115"/>
      <c r="D28" s="115"/>
      <c r="E28" s="116"/>
    </row>
    <row r="29" spans="1:5" x14ac:dyDescent="0.2">
      <c r="A29" s="114"/>
      <c r="B29" s="115"/>
      <c r="C29" s="115"/>
      <c r="D29" s="115"/>
      <c r="E29" s="116"/>
    </row>
    <row r="30" spans="1:5" x14ac:dyDescent="0.2">
      <c r="A30" s="114"/>
      <c r="B30" s="115"/>
      <c r="C30" s="115"/>
      <c r="D30" s="115"/>
      <c r="E30" s="116"/>
    </row>
    <row r="31" spans="1:5" x14ac:dyDescent="0.2">
      <c r="A31" s="114"/>
      <c r="B31" s="115"/>
      <c r="C31" s="115"/>
      <c r="D31" s="115"/>
      <c r="E31" s="116"/>
    </row>
    <row r="32" spans="1:5" x14ac:dyDescent="0.2">
      <c r="A32" s="114"/>
      <c r="B32" s="115"/>
      <c r="C32" s="115"/>
      <c r="D32" s="115"/>
      <c r="E32" s="116"/>
    </row>
    <row r="33" spans="1:5" x14ac:dyDescent="0.2">
      <c r="A33" s="114"/>
      <c r="B33" s="115"/>
      <c r="C33" s="115"/>
      <c r="D33" s="115"/>
      <c r="E33" s="116"/>
    </row>
    <row r="34" spans="1:5" x14ac:dyDescent="0.2">
      <c r="A34" s="114"/>
      <c r="B34" s="115"/>
      <c r="C34" s="115"/>
      <c r="D34" s="115"/>
      <c r="E34" s="116"/>
    </row>
    <row r="35" spans="1:5" x14ac:dyDescent="0.2">
      <c r="A35" s="114"/>
      <c r="B35" s="115"/>
      <c r="C35" s="115"/>
      <c r="D35" s="115"/>
      <c r="E35" s="116"/>
    </row>
    <row r="36" spans="1:5" x14ac:dyDescent="0.2">
      <c r="A36" s="114"/>
      <c r="B36" s="115"/>
      <c r="C36" s="115"/>
      <c r="D36" s="115"/>
      <c r="E36" s="116"/>
    </row>
    <row r="37" spans="1:5" x14ac:dyDescent="0.2">
      <c r="A37" s="114"/>
      <c r="B37" s="115"/>
      <c r="C37" s="115"/>
      <c r="D37" s="115"/>
      <c r="E37" s="116"/>
    </row>
    <row r="38" spans="1:5" x14ac:dyDescent="0.2">
      <c r="A38" s="114"/>
      <c r="B38" s="115"/>
      <c r="C38" s="115"/>
      <c r="D38" s="115"/>
      <c r="E38" s="116"/>
    </row>
    <row r="39" spans="1:5" x14ac:dyDescent="0.2">
      <c r="A39" s="114"/>
      <c r="B39" s="115"/>
      <c r="C39" s="115"/>
      <c r="D39" s="115"/>
      <c r="E39" s="116"/>
    </row>
    <row r="40" spans="1:5" x14ac:dyDescent="0.2">
      <c r="A40" s="114"/>
      <c r="B40" s="115"/>
      <c r="C40" s="115"/>
      <c r="D40" s="115"/>
      <c r="E40" s="116"/>
    </row>
    <row r="41" spans="1:5" x14ac:dyDescent="0.2">
      <c r="A41" s="114"/>
      <c r="B41" s="115"/>
      <c r="C41" s="115"/>
      <c r="D41" s="115"/>
      <c r="E41" s="116"/>
    </row>
    <row r="42" spans="1:5" x14ac:dyDescent="0.2">
      <c r="A42" s="114"/>
      <c r="B42" s="115"/>
      <c r="C42" s="115"/>
      <c r="D42" s="115"/>
      <c r="E42" s="116"/>
    </row>
    <row r="43" spans="1:5" x14ac:dyDescent="0.2">
      <c r="A43" s="114"/>
      <c r="B43" s="115"/>
      <c r="C43" s="115"/>
      <c r="D43" s="115"/>
      <c r="E43" s="116"/>
    </row>
    <row r="44" spans="1:5" x14ac:dyDescent="0.2">
      <c r="A44" s="114"/>
      <c r="B44" s="115"/>
      <c r="C44" s="115"/>
      <c r="D44" s="115"/>
      <c r="E44" s="116"/>
    </row>
    <row r="45" spans="1:5" x14ac:dyDescent="0.2">
      <c r="A45" s="117"/>
      <c r="B45" s="118"/>
      <c r="C45" s="118"/>
      <c r="D45" s="118"/>
      <c r="E45" s="119"/>
    </row>
    <row r="46" spans="1:5" ht="48" customHeight="1" x14ac:dyDescent="0.2">
      <c r="A46" s="354" t="s">
        <v>1804</v>
      </c>
      <c r="B46" s="355"/>
      <c r="C46" s="355"/>
      <c r="D46" s="355"/>
      <c r="E46" s="356"/>
    </row>
    <row r="47" spans="1:5" s="13" customFormat="1" ht="36" customHeight="1" x14ac:dyDescent="0.2">
      <c r="A47" s="357"/>
      <c r="B47" s="358"/>
      <c r="C47" s="358"/>
      <c r="D47" s="359" t="s">
        <v>2278</v>
      </c>
      <c r="E47" s="360"/>
    </row>
    <row r="48" spans="1:5" s="67" customFormat="1" ht="60" customHeight="1" x14ac:dyDescent="0.2">
      <c r="A48" s="68" t="str">
        <f>'High Risk Non-Compliant'!B4</f>
        <v>Question</v>
      </c>
      <c r="B48" s="365" t="str">
        <f>'High Risk Non-Compliant'!C4</f>
        <v>Additional Info</v>
      </c>
      <c r="C48" s="365"/>
      <c r="D48" s="80">
        <f>'Analyst Report'!C10</f>
        <v>0</v>
      </c>
      <c r="E48" s="79" t="e">
        <f>VLOOKUP('Analyst Report'!C10,Values!A60:B66,2)</f>
        <v>#N/A</v>
      </c>
    </row>
    <row r="49" spans="1:5" ht="144" customHeight="1" x14ac:dyDescent="0.2">
      <c r="A49" s="70" t="str">
        <f>'High Risk Non-Compliant'!B5</f>
        <v>Does your product process protected health information (PHI) or any data covered by the Health Insurance Portability and Accountability Act?</v>
      </c>
      <c r="B49" s="350">
        <f>'High Risk Non-Compliant'!C5</f>
        <v>0</v>
      </c>
      <c r="C49" s="350"/>
      <c r="D49" s="69" t="e">
        <f>IF(VLOOKUP(A49,'High Risk Non-Compliant'!B:K,$E$48,FALSE)=0,"N/A",VLOOKUP(A49,'High Risk Non-Compliant'!B:K,$E$48,FALSE))</f>
        <v>#REF!</v>
      </c>
      <c r="E49" s="69" t="e">
        <f>IF(D49="N/A","N/A",VLOOKUP(D49,'Crosswalk Detail'!A:B,2,FALSE))</f>
        <v>#REF!</v>
      </c>
    </row>
    <row r="50" spans="1:5" ht="144" customHeight="1" x14ac:dyDescent="0.2">
      <c r="A50" s="70" t="str">
        <f>'High Risk Non-Compliant'!B6</f>
        <v>Will institution data be shared with or hosted by any third parties? (e.g. any entity not wholly-owned by your company is considered a third-party)</v>
      </c>
      <c r="B50" s="350">
        <f>'High Risk Non-Compliant'!C6</f>
        <v>0</v>
      </c>
      <c r="C50" s="350"/>
      <c r="D50" s="69" t="e">
        <f>IF(VLOOKUP(A50,'High Risk Non-Compliant'!B:K,$E$48,FALSE)=0,"N/A",VLOOKUP(A50,'High Risk Non-Compliant'!B:K,$E$48,FALSE))</f>
        <v>#REF!</v>
      </c>
      <c r="E50" s="69" t="e">
        <f>IF(D50="N/A","N/A",VLOOKUP(D50,'Crosswalk Detail'!A:B,2,FALSE))</f>
        <v>#REF!</v>
      </c>
    </row>
    <row r="51" spans="1:5" ht="144" customHeight="1" x14ac:dyDescent="0.2">
      <c r="A51" s="70" t="str">
        <f>'High Risk Non-Compliant'!B7</f>
        <v>Do you have a well documented Business Continuity Plan (BCP) that is tested annually?</v>
      </c>
      <c r="B51" s="350">
        <f>'High Risk Non-Compliant'!C7</f>
        <v>0</v>
      </c>
      <c r="C51" s="350"/>
      <c r="D51" s="69" t="e">
        <f>IF(VLOOKUP(A51,'High Risk Non-Compliant'!B:K,$E$48,FALSE)=0,"N/A",VLOOKUP(A51,'High Risk Non-Compliant'!B:K,$E$48,FALSE))</f>
        <v>#REF!</v>
      </c>
      <c r="E51" s="69" t="e">
        <f>IF(D51="N/A","N/A",VLOOKUP(D51,'Crosswalk Detail'!A:B,2,FALSE))</f>
        <v>#REF!</v>
      </c>
    </row>
    <row r="52" spans="1:5" ht="144" customHeight="1" x14ac:dyDescent="0.2">
      <c r="A52" s="70" t="str">
        <f>'High Risk Non-Compliant'!B8</f>
        <v>Do you have a well documented Disaster Recovery Plan (DRP) that is tested annually?</v>
      </c>
      <c r="B52" s="350">
        <f>'High Risk Non-Compliant'!C8</f>
        <v>0</v>
      </c>
      <c r="C52" s="350"/>
      <c r="D52" s="69" t="e">
        <f>IF(VLOOKUP(A52,'High Risk Non-Compliant'!B:K,$E$48,FALSE)=0,"N/A",VLOOKUP(A52,'High Risk Non-Compliant'!B:K,$E$48,FALSE))</f>
        <v>#REF!</v>
      </c>
      <c r="E52" s="69" t="e">
        <f>IF(D52="N/A","N/A",VLOOKUP(D52,'Crosswalk Detail'!A:B,2,FALSE))</f>
        <v>#REF!</v>
      </c>
    </row>
    <row r="53" spans="1:5" ht="144" customHeight="1" x14ac:dyDescent="0.2">
      <c r="A53" s="70" t="str">
        <f>'High Risk Non-Compliant'!B9</f>
        <v>Is the vended product designed to process or store Credit Card information?</v>
      </c>
      <c r="B53" s="350">
        <f>'High Risk Non-Compliant'!C9</f>
        <v>0</v>
      </c>
      <c r="C53" s="350"/>
      <c r="D53" s="69" t="e">
        <f>IF(VLOOKUP(A53,'High Risk Non-Compliant'!B:K,$E$48,FALSE)=0,"N/A",VLOOKUP(A53,'High Risk Non-Compliant'!B:K,$E$48,FALSE))</f>
        <v>#REF!</v>
      </c>
      <c r="E53" s="69" t="e">
        <f>IF(D53="N/A","N/A",VLOOKUP(D53,'Crosswalk Detail'!A:B,2,FALSE))</f>
        <v>#REF!</v>
      </c>
    </row>
    <row r="54" spans="1:5" ht="144" customHeight="1" x14ac:dyDescent="0.2">
      <c r="A54" s="70">
        <f>'High Risk Non-Compliant'!B10</f>
        <v>0</v>
      </c>
      <c r="B54" s="351">
        <f>'High Risk Non-Compliant'!C10</f>
        <v>0</v>
      </c>
      <c r="C54" s="351"/>
      <c r="D54" s="69" t="e">
        <f>IF(VLOOKUP(A54,'High Risk Non-Compliant'!B:K,$E$48,FALSE)=0,"N/A",VLOOKUP(A54,'High Risk Non-Compliant'!B:K,$E$48,FALSE))</f>
        <v>#REF!</v>
      </c>
      <c r="E54" s="69" t="e">
        <f>IF(D54="N/A","N/A",VLOOKUP(D54,'Crosswalk Detail'!A:B,2,FALSE))</f>
        <v>#REF!</v>
      </c>
    </row>
    <row r="55" spans="1:5" ht="144" customHeight="1" x14ac:dyDescent="0.2">
      <c r="A55" s="70">
        <f>'High Risk Non-Compliant'!B11</f>
        <v>0</v>
      </c>
      <c r="B55" s="350">
        <f>'High Risk Non-Compliant'!C11</f>
        <v>0</v>
      </c>
      <c r="C55" s="350"/>
      <c r="D55" s="69" t="e">
        <f>IF(VLOOKUP(A55,'High Risk Non-Compliant'!B:K,$E$48,FALSE)=0,"N/A",VLOOKUP(A55,'High Risk Non-Compliant'!B:K,$E$48,FALSE))</f>
        <v>#REF!</v>
      </c>
      <c r="E55" s="69" t="e">
        <f>IF(D55="N/A","N/A",VLOOKUP(D55,'Crosswalk Detail'!A:B,2,FALSE))</f>
        <v>#REF!</v>
      </c>
    </row>
    <row r="56" spans="1:5" ht="144" customHeight="1" x14ac:dyDescent="0.2">
      <c r="A56" s="70">
        <f>'High Risk Non-Compliant'!B12</f>
        <v>0</v>
      </c>
      <c r="B56" s="350">
        <f>'High Risk Non-Compliant'!C12</f>
        <v>0</v>
      </c>
      <c r="C56" s="350"/>
      <c r="D56" s="69" t="e">
        <f>IF(VLOOKUP(A56,'High Risk Non-Compliant'!B:K,$E$48,FALSE)=0,"N/A",VLOOKUP(A56,'High Risk Non-Compliant'!B:K,$E$48,FALSE))</f>
        <v>#REF!</v>
      </c>
      <c r="E56" s="69" t="e">
        <f>IF(D56="N/A","N/A",VLOOKUP(D56,'Crosswalk Detail'!A:B,2,FALSE))</f>
        <v>#REF!</v>
      </c>
    </row>
    <row r="57" spans="1:5" ht="144" customHeight="1" x14ac:dyDescent="0.2">
      <c r="A57" s="70">
        <f>'High Risk Non-Compliant'!B13</f>
        <v>0</v>
      </c>
      <c r="B57" s="350">
        <f>'High Risk Non-Compliant'!C13</f>
        <v>0</v>
      </c>
      <c r="C57" s="350"/>
      <c r="D57" s="69" t="e">
        <f>IF(VLOOKUP(A57,'High Risk Non-Compliant'!B:K,$E$48,FALSE)=0,"N/A",VLOOKUP(A57,'High Risk Non-Compliant'!B:K,$E$48,FALSE))</f>
        <v>#REF!</v>
      </c>
      <c r="E57" s="69" t="e">
        <f>IF(D57="N/A","N/A",VLOOKUP(D57,'Crosswalk Detail'!A:B,2,FALSE))</f>
        <v>#REF!</v>
      </c>
    </row>
    <row r="58" spans="1:5" ht="144" customHeight="1" x14ac:dyDescent="0.2">
      <c r="A58" s="70">
        <f>'High Risk Non-Compliant'!B14</f>
        <v>0</v>
      </c>
      <c r="B58" s="350">
        <f>'High Risk Non-Compliant'!C14</f>
        <v>0</v>
      </c>
      <c r="C58" s="350"/>
      <c r="D58" s="69" t="e">
        <f>IF(VLOOKUP(A58,'High Risk Non-Compliant'!B:K,$E$48,FALSE)=0,"N/A",VLOOKUP(A58,'High Risk Non-Compliant'!B:K,$E$48,FALSE))</f>
        <v>#REF!</v>
      </c>
      <c r="E58" s="69" t="e">
        <f>IF(D58="N/A","N/A",VLOOKUP(D58,'Crosswalk Detail'!A:B,2,FALSE))</f>
        <v>#REF!</v>
      </c>
    </row>
    <row r="59" spans="1:5" ht="144" customHeight="1" x14ac:dyDescent="0.2">
      <c r="A59" s="70">
        <f>'High Risk Non-Compliant'!B15</f>
        <v>0</v>
      </c>
      <c r="B59" s="350">
        <f>'High Risk Non-Compliant'!C15</f>
        <v>0</v>
      </c>
      <c r="C59" s="350"/>
      <c r="D59" s="69" t="e">
        <f>IF(VLOOKUP(A59,'High Risk Non-Compliant'!B:K,$E$48,FALSE)=0,"N/A",VLOOKUP(A59,'High Risk Non-Compliant'!B:K,$E$48,FALSE))</f>
        <v>#REF!</v>
      </c>
      <c r="E59" s="69" t="e">
        <f>IF(D59="N/A","N/A",VLOOKUP(D59,'Crosswalk Detail'!A:B,2,FALSE))</f>
        <v>#REF!</v>
      </c>
    </row>
    <row r="60" spans="1:5" ht="144" customHeight="1" x14ac:dyDescent="0.2">
      <c r="A60" s="70">
        <f>'High Risk Non-Compliant'!B16</f>
        <v>0</v>
      </c>
      <c r="B60" s="350">
        <f>'High Risk Non-Compliant'!C16</f>
        <v>0</v>
      </c>
      <c r="C60" s="350"/>
      <c r="D60" s="69" t="e">
        <f>IF(VLOOKUP(A60,'High Risk Non-Compliant'!B:K,$E$48,FALSE)=0,"N/A",VLOOKUP(A60,'High Risk Non-Compliant'!B:K,$E$48,FALSE))</f>
        <v>#REF!</v>
      </c>
      <c r="E60" s="69" t="e">
        <f>IF(D60="N/A","N/A",VLOOKUP(D60,'Crosswalk Detail'!A:B,2,FALSE))</f>
        <v>#REF!</v>
      </c>
    </row>
    <row r="61" spans="1:5" ht="144" customHeight="1" x14ac:dyDescent="0.2">
      <c r="A61" s="70">
        <f>'High Risk Non-Compliant'!B17</f>
        <v>0</v>
      </c>
      <c r="B61" s="350">
        <f>'High Risk Non-Compliant'!C17</f>
        <v>0</v>
      </c>
      <c r="C61" s="350"/>
      <c r="D61" s="69" t="e">
        <f>IF(VLOOKUP(A61,'High Risk Non-Compliant'!B:K,$E$48,FALSE)=0,"N/A",VLOOKUP(A61,'High Risk Non-Compliant'!B:K,$E$48,FALSE))</f>
        <v>#REF!</v>
      </c>
      <c r="E61" s="69" t="e">
        <f>IF(D61="N/A","N/A",VLOOKUP(D61,'Crosswalk Detail'!A:B,2,FALSE))</f>
        <v>#REF!</v>
      </c>
    </row>
    <row r="62" spans="1:5" ht="144" customHeight="1" x14ac:dyDescent="0.2">
      <c r="A62" s="70">
        <f>'High Risk Non-Compliant'!B18</f>
        <v>0</v>
      </c>
      <c r="B62" s="350">
        <f>'High Risk Non-Compliant'!C18</f>
        <v>0</v>
      </c>
      <c r="C62" s="350"/>
      <c r="D62" s="69" t="e">
        <f>IF(VLOOKUP(A62,'High Risk Non-Compliant'!B:K,$E$48,FALSE)=0,"N/A",VLOOKUP(A62,'High Risk Non-Compliant'!B:K,$E$48,FALSE))</f>
        <v>#REF!</v>
      </c>
      <c r="E62" s="69" t="e">
        <f>IF(D62="N/A","N/A",VLOOKUP(D62,'Crosswalk Detail'!A:B,2,FALSE))</f>
        <v>#REF!</v>
      </c>
    </row>
    <row r="63" spans="1:5" ht="144" customHeight="1" x14ac:dyDescent="0.2">
      <c r="A63" s="70">
        <f>'High Risk Non-Compliant'!B19</f>
        <v>0</v>
      </c>
      <c r="B63" s="350">
        <f>'High Risk Non-Compliant'!C19</f>
        <v>0</v>
      </c>
      <c r="C63" s="350"/>
      <c r="D63" s="69" t="e">
        <f>IF(VLOOKUP(A63,'High Risk Non-Compliant'!B:K,$E$48,FALSE)=0,"N/A",VLOOKUP(A63,'High Risk Non-Compliant'!B:K,$E$48,FALSE))</f>
        <v>#REF!</v>
      </c>
      <c r="E63" s="69" t="e">
        <f>IF(D63="N/A","N/A",VLOOKUP(D63,'Crosswalk Detail'!A:B,2,FALSE))</f>
        <v>#REF!</v>
      </c>
    </row>
    <row r="64" spans="1:5" ht="144" customHeight="1" x14ac:dyDescent="0.2">
      <c r="A64" s="70">
        <f>'High Risk Non-Compliant'!B20</f>
        <v>0</v>
      </c>
      <c r="B64" s="350">
        <f>'High Risk Non-Compliant'!C20</f>
        <v>0</v>
      </c>
      <c r="C64" s="350"/>
      <c r="D64" s="69" t="e">
        <f>IF(VLOOKUP(A64,'High Risk Non-Compliant'!B:K,$E$48,FALSE)=0,"N/A",VLOOKUP(A64,'High Risk Non-Compliant'!B:K,$E$48,FALSE))</f>
        <v>#REF!</v>
      </c>
      <c r="E64" s="69" t="e">
        <f>IF(D64="N/A","N/A",VLOOKUP(D64,'Crosswalk Detail'!A:B,2,FALSE))</f>
        <v>#REF!</v>
      </c>
    </row>
    <row r="65" spans="1:5" ht="144" customHeight="1" x14ac:dyDescent="0.2">
      <c r="A65" s="70">
        <f>'High Risk Non-Compliant'!B21</f>
        <v>0</v>
      </c>
      <c r="B65" s="350">
        <f>'High Risk Non-Compliant'!C21</f>
        <v>0</v>
      </c>
      <c r="C65" s="350"/>
      <c r="D65" s="69" t="e">
        <f>IF(VLOOKUP(A65,'High Risk Non-Compliant'!B:K,$E$48,FALSE)=0,"N/A",VLOOKUP(A65,'High Risk Non-Compliant'!B:K,$E$48,FALSE))</f>
        <v>#REF!</v>
      </c>
      <c r="E65" s="69" t="e">
        <f>IF(D65="N/A","N/A",VLOOKUP(D65,'Crosswalk Detail'!A:B,2,FALSE))</f>
        <v>#REF!</v>
      </c>
    </row>
    <row r="66" spans="1:5" ht="144" customHeight="1" x14ac:dyDescent="0.2">
      <c r="A66" s="70">
        <f>'High Risk Non-Compliant'!B22</f>
        <v>0</v>
      </c>
      <c r="B66" s="350">
        <f>'High Risk Non-Compliant'!C22</f>
        <v>0</v>
      </c>
      <c r="C66" s="350"/>
      <c r="D66" s="69" t="e">
        <f>IF(VLOOKUP(A66,'High Risk Non-Compliant'!B:K,$E$48,FALSE)=0,"N/A",VLOOKUP(A66,'High Risk Non-Compliant'!B:K,$E$48,FALSE))</f>
        <v>#REF!</v>
      </c>
      <c r="E66" s="69" t="e">
        <f>IF(D66="N/A","N/A",VLOOKUP(D66,'Crosswalk Detail'!A:B,2,FALSE))</f>
        <v>#REF!</v>
      </c>
    </row>
    <row r="67" spans="1:5" ht="144" customHeight="1" x14ac:dyDescent="0.2">
      <c r="A67" s="70">
        <f>'High Risk Non-Compliant'!B23</f>
        <v>0</v>
      </c>
      <c r="B67" s="350">
        <f>'High Risk Non-Compliant'!C23</f>
        <v>0</v>
      </c>
      <c r="C67" s="350"/>
      <c r="D67" s="69" t="e">
        <f>IF(VLOOKUP(A67,'High Risk Non-Compliant'!B:K,$E$48,FALSE)=0,"N/A",VLOOKUP(A67,'High Risk Non-Compliant'!B:K,$E$48,FALSE))</f>
        <v>#REF!</v>
      </c>
      <c r="E67" s="69" t="e">
        <f>IF(D67="N/A","N/A",VLOOKUP(D67,'Crosswalk Detail'!A:B,2,FALSE))</f>
        <v>#REF!</v>
      </c>
    </row>
    <row r="68" spans="1:5" ht="144" customHeight="1" x14ac:dyDescent="0.2">
      <c r="A68" s="70">
        <f>'High Risk Non-Compliant'!B24</f>
        <v>0</v>
      </c>
      <c r="B68" s="350">
        <f>'High Risk Non-Compliant'!C24</f>
        <v>0</v>
      </c>
      <c r="C68" s="350"/>
      <c r="D68" s="69" t="e">
        <f>IF(VLOOKUP(A68,'High Risk Non-Compliant'!B:K,$E$48,FALSE)=0,"N/A",VLOOKUP(A68,'High Risk Non-Compliant'!B:K,$E$48,FALSE))</f>
        <v>#REF!</v>
      </c>
      <c r="E68" s="69" t="e">
        <f>IF(D68="N/A","N/A",VLOOKUP(D68,'Crosswalk Detail'!A:B,2,FALSE))</f>
        <v>#REF!</v>
      </c>
    </row>
    <row r="69" spans="1:5" ht="144" customHeight="1" x14ac:dyDescent="0.2">
      <c r="A69" s="70">
        <f>'High Risk Non-Compliant'!B25</f>
        <v>0</v>
      </c>
      <c r="B69" s="350">
        <f>'High Risk Non-Compliant'!C25</f>
        <v>0</v>
      </c>
      <c r="C69" s="350"/>
      <c r="D69" s="69" t="e">
        <f>IF(VLOOKUP(A69,'High Risk Non-Compliant'!B:K,$E$48,FALSE)=0,"N/A",VLOOKUP(A69,'High Risk Non-Compliant'!B:K,$E$48,FALSE))</f>
        <v>#REF!</v>
      </c>
      <c r="E69" s="69" t="e">
        <f>IF(D69="N/A","N/A",VLOOKUP(D69,'Crosswalk Detail'!A:B,2,FALSE))</f>
        <v>#REF!</v>
      </c>
    </row>
    <row r="70" spans="1:5" ht="144" customHeight="1" x14ac:dyDescent="0.2">
      <c r="A70" s="70">
        <f>'High Risk Non-Compliant'!B26</f>
        <v>0</v>
      </c>
      <c r="B70" s="350">
        <f>'High Risk Non-Compliant'!C26</f>
        <v>0</v>
      </c>
      <c r="C70" s="350"/>
      <c r="D70" s="69" t="e">
        <f>IF(VLOOKUP(A70,'High Risk Non-Compliant'!B:K,$E$48,FALSE)=0,"N/A",VLOOKUP(A70,'High Risk Non-Compliant'!B:K,$E$48,FALSE))</f>
        <v>#REF!</v>
      </c>
      <c r="E70" s="69" t="e">
        <f>IF(D70="N/A","N/A",VLOOKUP(D70,'Crosswalk Detail'!A:B,2,FALSE))</f>
        <v>#REF!</v>
      </c>
    </row>
    <row r="71" spans="1:5" ht="144" customHeight="1" x14ac:dyDescent="0.2">
      <c r="A71" s="70">
        <f>'High Risk Non-Compliant'!B27</f>
        <v>0</v>
      </c>
      <c r="B71" s="350">
        <f>'High Risk Non-Compliant'!C27</f>
        <v>0</v>
      </c>
      <c r="C71" s="350"/>
      <c r="D71" s="69" t="e">
        <f>IF(VLOOKUP(A71,'High Risk Non-Compliant'!B:K,$E$48,FALSE)=0,"N/A",VLOOKUP(A71,'High Risk Non-Compliant'!B:K,$E$48,FALSE))</f>
        <v>#REF!</v>
      </c>
      <c r="E71" s="69" t="e">
        <f>IF(D71="N/A","N/A",VLOOKUP(D71,'Crosswalk Detail'!A:B,2,FALSE))</f>
        <v>#REF!</v>
      </c>
    </row>
    <row r="72" spans="1:5" ht="144" customHeight="1" x14ac:dyDescent="0.2">
      <c r="A72" s="70">
        <f>'High Risk Non-Compliant'!B28</f>
        <v>0</v>
      </c>
      <c r="B72" s="350">
        <f>'High Risk Non-Compliant'!C28</f>
        <v>0</v>
      </c>
      <c r="C72" s="350"/>
      <c r="D72" s="69" t="e">
        <f>IF(VLOOKUP(A72,'High Risk Non-Compliant'!B:K,$E$48,FALSE)=0,"N/A",VLOOKUP(A72,'High Risk Non-Compliant'!B:K,$E$48,FALSE))</f>
        <v>#REF!</v>
      </c>
      <c r="E72" s="69" t="e">
        <f>IF(D72="N/A","N/A",VLOOKUP(D72,'Crosswalk Detail'!A:B,2,FALSE))</f>
        <v>#REF!</v>
      </c>
    </row>
    <row r="73" spans="1:5" ht="144" customHeight="1" x14ac:dyDescent="0.2">
      <c r="A73" s="70">
        <f>'High Risk Non-Compliant'!B29</f>
        <v>0</v>
      </c>
      <c r="B73" s="350">
        <f>'High Risk Non-Compliant'!C29</f>
        <v>0</v>
      </c>
      <c r="C73" s="350"/>
      <c r="D73" s="69" t="e">
        <f>IF(VLOOKUP(A73,'High Risk Non-Compliant'!B:K,$E$48,FALSE)=0,"N/A",VLOOKUP(A73,'High Risk Non-Compliant'!B:K,$E$48,FALSE))</f>
        <v>#REF!</v>
      </c>
      <c r="E73" s="69" t="e">
        <f>IF(D73="N/A","N/A",VLOOKUP(D73,'Crosswalk Detail'!A:B,2,FALSE))</f>
        <v>#REF!</v>
      </c>
    </row>
    <row r="74" spans="1:5" ht="144" customHeight="1" x14ac:dyDescent="0.2">
      <c r="A74" s="70">
        <f>'High Risk Non-Compliant'!B30</f>
        <v>0</v>
      </c>
      <c r="B74" s="350">
        <f>'High Risk Non-Compliant'!C30</f>
        <v>0</v>
      </c>
      <c r="C74" s="350"/>
      <c r="D74" s="69" t="e">
        <f>IF(VLOOKUP(A74,'High Risk Non-Compliant'!B:K,$E$48,FALSE)=0,"N/A",VLOOKUP(A74,'High Risk Non-Compliant'!B:K,$E$48,FALSE))</f>
        <v>#REF!</v>
      </c>
      <c r="E74" s="69" t="e">
        <f>IF(D74="N/A","N/A",VLOOKUP(D74,'Crosswalk Detail'!A:B,2,FALSE))</f>
        <v>#REF!</v>
      </c>
    </row>
    <row r="75" spans="1:5" ht="144" customHeight="1" x14ac:dyDescent="0.2">
      <c r="A75" s="70">
        <f>'High Risk Non-Compliant'!B31</f>
        <v>0</v>
      </c>
      <c r="B75" s="350">
        <f>'High Risk Non-Compliant'!C31</f>
        <v>0</v>
      </c>
      <c r="C75" s="350"/>
      <c r="D75" s="69" t="e">
        <f>IF(VLOOKUP(A75,'High Risk Non-Compliant'!B:K,$E$48,FALSE)=0,"N/A",VLOOKUP(A75,'High Risk Non-Compliant'!B:K,$E$48,FALSE))</f>
        <v>#REF!</v>
      </c>
      <c r="E75" s="69" t="e">
        <f>IF(D75="N/A","N/A",VLOOKUP(D75,'Crosswalk Detail'!A:B,2,FALSE))</f>
        <v>#REF!</v>
      </c>
    </row>
    <row r="76" spans="1:5" ht="144" customHeight="1" x14ac:dyDescent="0.2">
      <c r="A76" s="70">
        <f>'High Risk Non-Compliant'!B32</f>
        <v>0</v>
      </c>
      <c r="B76" s="350">
        <f>'High Risk Non-Compliant'!C32</f>
        <v>0</v>
      </c>
      <c r="C76" s="350"/>
      <c r="D76" s="69" t="e">
        <f>IF(VLOOKUP(A76,'High Risk Non-Compliant'!B:K,$E$48,FALSE)=0,"N/A",VLOOKUP(A76,'High Risk Non-Compliant'!B:K,$E$48,FALSE))</f>
        <v>#REF!</v>
      </c>
      <c r="E76" s="69" t="e">
        <f>IF(D76="N/A","N/A",VLOOKUP(D76,'Crosswalk Detail'!A:B,2,FALSE))</f>
        <v>#REF!</v>
      </c>
    </row>
    <row r="77" spans="1:5" ht="144" customHeight="1" x14ac:dyDescent="0.2">
      <c r="A77" s="70">
        <f>'High Risk Non-Compliant'!B33</f>
        <v>0</v>
      </c>
      <c r="B77" s="350">
        <f>'High Risk Non-Compliant'!C33</f>
        <v>0</v>
      </c>
      <c r="C77" s="350"/>
      <c r="D77" s="69" t="e">
        <f>IF(VLOOKUP(A77,'High Risk Non-Compliant'!B:K,$E$48,FALSE)=0,"N/A",VLOOKUP(A77,'High Risk Non-Compliant'!B:K,$E$48,FALSE))</f>
        <v>#REF!</v>
      </c>
      <c r="E77" s="69" t="e">
        <f>IF(D77="N/A","N/A",VLOOKUP(D77,'Crosswalk Detail'!A:B,2,FALSE))</f>
        <v>#REF!</v>
      </c>
    </row>
    <row r="78" spans="1:5" ht="144" customHeight="1" x14ac:dyDescent="0.2">
      <c r="A78" s="70">
        <f>'High Risk Non-Compliant'!B34</f>
        <v>0</v>
      </c>
      <c r="B78" s="350">
        <f>'High Risk Non-Compliant'!C34</f>
        <v>0</v>
      </c>
      <c r="C78" s="350"/>
      <c r="D78" s="69" t="e">
        <f>IF(VLOOKUP(A78,'High Risk Non-Compliant'!B:K,$E$48,FALSE)=0,"N/A",VLOOKUP(A78,'High Risk Non-Compliant'!B:K,$E$48,FALSE))</f>
        <v>#REF!</v>
      </c>
      <c r="E78" s="69" t="e">
        <f>IF(D78="N/A","N/A",VLOOKUP(D78,'Crosswalk Detail'!A:B,2,FALSE))</f>
        <v>#REF!</v>
      </c>
    </row>
    <row r="79" spans="1:5" ht="144" customHeight="1" x14ac:dyDescent="0.2">
      <c r="A79" s="70">
        <f>'High Risk Non-Compliant'!B35</f>
        <v>0</v>
      </c>
      <c r="B79" s="350">
        <f>'High Risk Non-Compliant'!C35</f>
        <v>0</v>
      </c>
      <c r="C79" s="350"/>
      <c r="D79" s="69" t="e">
        <f>IF(VLOOKUP(A79,'High Risk Non-Compliant'!B:K,$E$48,FALSE)=0,"N/A",VLOOKUP(A79,'High Risk Non-Compliant'!B:K,$E$48,FALSE))</f>
        <v>#REF!</v>
      </c>
      <c r="E79" s="69" t="e">
        <f>IF(D79="N/A","N/A",VLOOKUP(D79,'Crosswalk Detail'!A:B,2,FALSE))</f>
        <v>#REF!</v>
      </c>
    </row>
    <row r="80" spans="1:5" ht="144" customHeight="1" x14ac:dyDescent="0.2">
      <c r="A80" s="70">
        <f>'High Risk Non-Compliant'!B36</f>
        <v>0</v>
      </c>
      <c r="B80" s="350">
        <f>'High Risk Non-Compliant'!C36</f>
        <v>0</v>
      </c>
      <c r="C80" s="350"/>
      <c r="D80" s="69" t="e">
        <f>IF(VLOOKUP(A80,'High Risk Non-Compliant'!B:K,$E$48,FALSE)=0,"N/A",VLOOKUP(A80,'High Risk Non-Compliant'!B:K,$E$48,FALSE))</f>
        <v>#REF!</v>
      </c>
      <c r="E80" s="69" t="e">
        <f>IF(D80="N/A","N/A",VLOOKUP(D80,'Crosswalk Detail'!A:B,2,FALSE))</f>
        <v>#REF!</v>
      </c>
    </row>
    <row r="81" spans="1:5" ht="144" customHeight="1" x14ac:dyDescent="0.2">
      <c r="A81" s="70">
        <f>'High Risk Non-Compliant'!B37</f>
        <v>0</v>
      </c>
      <c r="B81" s="350">
        <f>'High Risk Non-Compliant'!C37</f>
        <v>0</v>
      </c>
      <c r="C81" s="350"/>
      <c r="D81" s="69" t="e">
        <f>IF(VLOOKUP(A81,'High Risk Non-Compliant'!B:K,$E$48,FALSE)=0,"N/A",VLOOKUP(A81,'High Risk Non-Compliant'!B:K,$E$48,FALSE))</f>
        <v>#REF!</v>
      </c>
      <c r="E81" s="69" t="e">
        <f>IF(D81="N/A","N/A",VLOOKUP(D81,'Crosswalk Detail'!A:B,2,FALSE))</f>
        <v>#REF!</v>
      </c>
    </row>
    <row r="82" spans="1:5" ht="144" customHeight="1" x14ac:dyDescent="0.2">
      <c r="A82" s="70">
        <f>'High Risk Non-Compliant'!B38</f>
        <v>0</v>
      </c>
      <c r="B82" s="350">
        <f>'High Risk Non-Compliant'!C38</f>
        <v>0</v>
      </c>
      <c r="C82" s="350"/>
      <c r="D82" s="69" t="e">
        <f>IF(VLOOKUP(A82,'High Risk Non-Compliant'!B:K,$E$48,FALSE)=0,"N/A",VLOOKUP(A82,'High Risk Non-Compliant'!B:K,$E$48,FALSE))</f>
        <v>#REF!</v>
      </c>
      <c r="E82" s="69" t="e">
        <f>IF(D82="N/A","N/A",VLOOKUP(D82,'Crosswalk Detail'!A:B,2,FALSE))</f>
        <v>#REF!</v>
      </c>
    </row>
    <row r="83" spans="1:5" ht="144" customHeight="1" x14ac:dyDescent="0.2">
      <c r="A83" s="70">
        <f>'High Risk Non-Compliant'!B39</f>
        <v>0</v>
      </c>
      <c r="B83" s="350">
        <f>'High Risk Non-Compliant'!C39</f>
        <v>0</v>
      </c>
      <c r="C83" s="350"/>
      <c r="D83" s="69" t="e">
        <f>IF(VLOOKUP(A83,'High Risk Non-Compliant'!B:K,$E$48,FALSE)=0,"N/A",VLOOKUP(A83,'High Risk Non-Compliant'!B:K,$E$48,FALSE))</f>
        <v>#REF!</v>
      </c>
      <c r="E83" s="69" t="e">
        <f>IF(D83="N/A","N/A",VLOOKUP(D83,'Crosswalk Detail'!A:B,2,FALSE))</f>
        <v>#REF!</v>
      </c>
    </row>
    <row r="84" spans="1:5" ht="144" customHeight="1" x14ac:dyDescent="0.2">
      <c r="A84" s="70">
        <f>'High Risk Non-Compliant'!B40</f>
        <v>0</v>
      </c>
      <c r="B84" s="350">
        <f>'High Risk Non-Compliant'!C40</f>
        <v>0</v>
      </c>
      <c r="C84" s="350"/>
      <c r="D84" s="69" t="e">
        <f>IF(VLOOKUP(A84,'High Risk Non-Compliant'!B:K,$E$48,FALSE)=0,"N/A",VLOOKUP(A84,'High Risk Non-Compliant'!B:K,$E$48,FALSE))</f>
        <v>#REF!</v>
      </c>
      <c r="E84" s="69" t="e">
        <f>IF(D84="N/A","N/A",VLOOKUP(D84,'Crosswalk Detail'!A:B,2,FALSE))</f>
        <v>#REF!</v>
      </c>
    </row>
    <row r="85" spans="1:5" ht="144" customHeight="1" x14ac:dyDescent="0.2">
      <c r="A85" s="70">
        <f>'High Risk Non-Compliant'!B41</f>
        <v>0</v>
      </c>
      <c r="B85" s="350">
        <f>'High Risk Non-Compliant'!C41</f>
        <v>0</v>
      </c>
      <c r="C85" s="350"/>
      <c r="D85" s="69" t="e">
        <f>IF(VLOOKUP(A85,'High Risk Non-Compliant'!B:K,$E$48,FALSE)=0,"N/A",VLOOKUP(A85,'High Risk Non-Compliant'!B:K,$E$48,FALSE))</f>
        <v>#REF!</v>
      </c>
      <c r="E85" s="69" t="e">
        <f>IF(D85="N/A","N/A",VLOOKUP(D85,'Crosswalk Detail'!A:B,2,FALSE))</f>
        <v>#REF!</v>
      </c>
    </row>
    <row r="86" spans="1:5" ht="144" customHeight="1" x14ac:dyDescent="0.2">
      <c r="A86" s="70">
        <f>'High Risk Non-Compliant'!B42</f>
        <v>0</v>
      </c>
      <c r="B86" s="350">
        <f>'High Risk Non-Compliant'!C42</f>
        <v>0</v>
      </c>
      <c r="C86" s="350"/>
      <c r="D86" s="69" t="e">
        <f>IF(VLOOKUP(A86,'High Risk Non-Compliant'!B:K,$E$48,FALSE)=0,"N/A",VLOOKUP(A86,'High Risk Non-Compliant'!B:K,$E$48,FALSE))</f>
        <v>#REF!</v>
      </c>
      <c r="E86" s="69" t="e">
        <f>IF(D86="N/A","N/A",VLOOKUP(D86,'Crosswalk Detail'!A:B,2,FALSE))</f>
        <v>#REF!</v>
      </c>
    </row>
    <row r="87" spans="1:5" ht="144" customHeight="1" x14ac:dyDescent="0.2">
      <c r="A87" s="70">
        <f>'High Risk Non-Compliant'!B43</f>
        <v>0</v>
      </c>
      <c r="B87" s="350">
        <f>'High Risk Non-Compliant'!C43</f>
        <v>0</v>
      </c>
      <c r="C87" s="350"/>
      <c r="D87" s="69" t="e">
        <f>IF(VLOOKUP(A87,'High Risk Non-Compliant'!B:K,$E$48,FALSE)=0,"N/A",VLOOKUP(A87,'High Risk Non-Compliant'!B:K,$E$48,FALSE))</f>
        <v>#REF!</v>
      </c>
      <c r="E87" s="69" t="e">
        <f>IF(D87="N/A","N/A",VLOOKUP(D87,'Crosswalk Detail'!A:B,2,FALSE))</f>
        <v>#REF!</v>
      </c>
    </row>
    <row r="88" spans="1:5" ht="144" customHeight="1" x14ac:dyDescent="0.2">
      <c r="A88" s="70">
        <f>'High Risk Non-Compliant'!B44</f>
        <v>0</v>
      </c>
      <c r="B88" s="350">
        <f>'High Risk Non-Compliant'!C44</f>
        <v>0</v>
      </c>
      <c r="C88" s="350"/>
      <c r="D88" s="69" t="e">
        <f>IF(VLOOKUP(A88,'High Risk Non-Compliant'!B:K,$E$48,FALSE)=0,"N/A",VLOOKUP(A88,'High Risk Non-Compliant'!B:K,$E$48,FALSE))</f>
        <v>#REF!</v>
      </c>
      <c r="E88" s="69" t="e">
        <f>IF(D88="N/A","N/A",VLOOKUP(D88,'Crosswalk Detail'!A:B,2,FALSE))</f>
        <v>#REF!</v>
      </c>
    </row>
    <row r="89" spans="1:5" ht="144" customHeight="1" x14ac:dyDescent="0.2">
      <c r="A89" s="70">
        <f>'High Risk Non-Compliant'!B45</f>
        <v>0</v>
      </c>
      <c r="B89" s="350">
        <f>'High Risk Non-Compliant'!C45</f>
        <v>0</v>
      </c>
      <c r="C89" s="350"/>
      <c r="D89" s="69" t="e">
        <f>IF(VLOOKUP(A89,'High Risk Non-Compliant'!B:K,$E$48,FALSE)=0,"N/A",VLOOKUP(A89,'High Risk Non-Compliant'!B:K,$E$48,FALSE))</f>
        <v>#REF!</v>
      </c>
      <c r="E89" s="69" t="e">
        <f>IF(D89="N/A","N/A",VLOOKUP(D89,'Crosswalk Detail'!A:B,2,FALSE))</f>
        <v>#REF!</v>
      </c>
    </row>
    <row r="90" spans="1:5" ht="144" customHeight="1" x14ac:dyDescent="0.2">
      <c r="A90" s="70">
        <f>'High Risk Non-Compliant'!B46</f>
        <v>0</v>
      </c>
      <c r="B90" s="350">
        <f>'High Risk Non-Compliant'!C46</f>
        <v>0</v>
      </c>
      <c r="C90" s="350"/>
      <c r="D90" s="69" t="e">
        <f>IF(VLOOKUP(A90,'High Risk Non-Compliant'!B:K,$E$48,FALSE)=0,"N/A",VLOOKUP(A90,'High Risk Non-Compliant'!B:K,$E$48,FALSE))</f>
        <v>#REF!</v>
      </c>
      <c r="E90" s="69" t="e">
        <f>IF(D90="N/A","N/A",VLOOKUP(D90,'Crosswalk Detail'!A:B,2,FALSE))</f>
        <v>#REF!</v>
      </c>
    </row>
    <row r="91" spans="1:5" ht="144" customHeight="1" x14ac:dyDescent="0.2">
      <c r="A91" s="70">
        <f>'High Risk Non-Compliant'!B47</f>
        <v>0</v>
      </c>
      <c r="B91" s="350">
        <f>'High Risk Non-Compliant'!C47</f>
        <v>0</v>
      </c>
      <c r="C91" s="350"/>
      <c r="D91" s="69" t="e">
        <f>IF(VLOOKUP(A91,'High Risk Non-Compliant'!B:K,$E$48,FALSE)=0,"N/A",VLOOKUP(A91,'High Risk Non-Compliant'!B:K,$E$48,FALSE))</f>
        <v>#REF!</v>
      </c>
      <c r="E91" s="69" t="e">
        <f>IF(D91="N/A","N/A",VLOOKUP(D91,'Crosswalk Detail'!A:B,2,FALSE))</f>
        <v>#REF!</v>
      </c>
    </row>
    <row r="92" spans="1:5" ht="144" customHeight="1" x14ac:dyDescent="0.2">
      <c r="A92" s="70">
        <f>'High Risk Non-Compliant'!B48</f>
        <v>0</v>
      </c>
      <c r="B92" s="350">
        <f>'High Risk Non-Compliant'!C48</f>
        <v>0</v>
      </c>
      <c r="C92" s="350"/>
      <c r="D92" s="69" t="e">
        <f>IF(VLOOKUP(A92,'High Risk Non-Compliant'!B:K,$E$48,FALSE)=0,"N/A",VLOOKUP(A92,'High Risk Non-Compliant'!B:K,$E$48,FALSE))</f>
        <v>#REF!</v>
      </c>
      <c r="E92" s="69" t="e">
        <f>IF(D92="N/A","N/A",VLOOKUP(D92,'Crosswalk Detail'!A:B,2,FALSE))</f>
        <v>#REF!</v>
      </c>
    </row>
    <row r="93" spans="1:5" ht="144" customHeight="1" x14ac:dyDescent="0.2">
      <c r="A93" s="70">
        <f>'High Risk Non-Compliant'!B49</f>
        <v>0</v>
      </c>
      <c r="B93" s="350">
        <f>'High Risk Non-Compliant'!C49</f>
        <v>0</v>
      </c>
      <c r="C93" s="350"/>
      <c r="D93" s="69" t="e">
        <f>IF(VLOOKUP(A93,'High Risk Non-Compliant'!B:K,$E$48,FALSE)=0,"N/A",VLOOKUP(A93,'High Risk Non-Compliant'!B:K,$E$48,FALSE))</f>
        <v>#REF!</v>
      </c>
      <c r="E93" s="69" t="e">
        <f>IF(D93="N/A","N/A",VLOOKUP(D93,'Crosswalk Detail'!A:B,2,FALSE))</f>
        <v>#REF!</v>
      </c>
    </row>
    <row r="94" spans="1:5" ht="144" customHeight="1" x14ac:dyDescent="0.2">
      <c r="A94" s="70">
        <f>'High Risk Non-Compliant'!B50</f>
        <v>0</v>
      </c>
      <c r="B94" s="350">
        <f>'High Risk Non-Compliant'!C50</f>
        <v>0</v>
      </c>
      <c r="C94" s="350"/>
      <c r="D94" s="69" t="e">
        <f>IF(VLOOKUP(A94,'High Risk Non-Compliant'!B:K,$E$48,FALSE)=0,"N/A",VLOOKUP(A94,'High Risk Non-Compliant'!B:K,$E$48,FALSE))</f>
        <v>#REF!</v>
      </c>
      <c r="E94" s="69" t="e">
        <f>IF(D94="N/A","N/A",VLOOKUP(D94,'Crosswalk Detail'!A:B,2,FALSE))</f>
        <v>#REF!</v>
      </c>
    </row>
    <row r="95" spans="1:5" ht="144" customHeight="1" x14ac:dyDescent="0.2">
      <c r="A95" s="70">
        <f>'High Risk Non-Compliant'!B51</f>
        <v>0</v>
      </c>
      <c r="B95" s="350">
        <f>'High Risk Non-Compliant'!C51</f>
        <v>0</v>
      </c>
      <c r="C95" s="350"/>
      <c r="D95" s="69" t="e">
        <f>IF(VLOOKUP(A95,'High Risk Non-Compliant'!B:K,$E$48,FALSE)=0,"N/A",VLOOKUP(A95,'High Risk Non-Compliant'!B:K,$E$48,FALSE))</f>
        <v>#REF!</v>
      </c>
      <c r="E95" s="69" t="e">
        <f>IF(D95="N/A","N/A",VLOOKUP(D95,'Crosswalk Detail'!A:B,2,FALSE))</f>
        <v>#REF!</v>
      </c>
    </row>
    <row r="96" spans="1:5" ht="144" customHeight="1" x14ac:dyDescent="0.2">
      <c r="A96" s="70">
        <f>'High Risk Non-Compliant'!B52</f>
        <v>0</v>
      </c>
      <c r="B96" s="350">
        <f>'High Risk Non-Compliant'!C52</f>
        <v>0</v>
      </c>
      <c r="C96" s="350"/>
      <c r="D96" s="69" t="e">
        <f>IF(VLOOKUP(A96,'High Risk Non-Compliant'!B:K,$E$48,FALSE)=0,"N/A",VLOOKUP(A96,'High Risk Non-Compliant'!B:K,$E$48,FALSE))</f>
        <v>#REF!</v>
      </c>
      <c r="E96" s="69" t="e">
        <f>IF(D96="N/A","N/A",VLOOKUP(D96,'Crosswalk Detail'!A:B,2,FALSE))</f>
        <v>#REF!</v>
      </c>
    </row>
    <row r="97" spans="1:5" ht="144" customHeight="1" x14ac:dyDescent="0.2">
      <c r="A97" s="70">
        <f>'High Risk Non-Compliant'!B53</f>
        <v>0</v>
      </c>
      <c r="B97" s="350">
        <f>'High Risk Non-Compliant'!C53</f>
        <v>0</v>
      </c>
      <c r="C97" s="350"/>
      <c r="D97" s="69" t="e">
        <f>IF(VLOOKUP(A97,'High Risk Non-Compliant'!B:K,$E$48,FALSE)=0,"N/A",VLOOKUP(A97,'High Risk Non-Compliant'!B:K,$E$48,FALSE))</f>
        <v>#REF!</v>
      </c>
      <c r="E97" s="69" t="e">
        <f>IF(D97="N/A","N/A",VLOOKUP(D97,'Crosswalk Detail'!A:B,2,FALSE))</f>
        <v>#REF!</v>
      </c>
    </row>
    <row r="98" spans="1:5" ht="144" customHeight="1" x14ac:dyDescent="0.2">
      <c r="A98" s="70">
        <f>'High Risk Non-Compliant'!B54</f>
        <v>0</v>
      </c>
      <c r="B98" s="350">
        <f>'High Risk Non-Compliant'!C54</f>
        <v>0</v>
      </c>
      <c r="C98" s="350"/>
      <c r="D98" s="69" t="e">
        <f>IF(VLOOKUP(A98,'High Risk Non-Compliant'!B:K,$E$48,FALSE)=0,"N/A",VLOOKUP(A98,'High Risk Non-Compliant'!B:K,$E$48,FALSE))</f>
        <v>#REF!</v>
      </c>
      <c r="E98" s="69" t="e">
        <f>IF(D98="N/A","N/A",VLOOKUP(D98,'Crosswalk Detail'!A:B,2,FALSE))</f>
        <v>#REF!</v>
      </c>
    </row>
    <row r="99" spans="1:5" ht="144" customHeight="1" x14ac:dyDescent="0.2">
      <c r="A99" s="70">
        <f>'High Risk Non-Compliant'!B55</f>
        <v>0</v>
      </c>
      <c r="B99" s="350">
        <f>'High Risk Non-Compliant'!C55</f>
        <v>0</v>
      </c>
      <c r="C99" s="350"/>
      <c r="D99" s="69" t="e">
        <f>IF(VLOOKUP(A99,'High Risk Non-Compliant'!B:K,$E$48,FALSE)=0,"N/A",VLOOKUP(A99,'High Risk Non-Compliant'!B:K,$E$48,FALSE))</f>
        <v>#REF!</v>
      </c>
      <c r="E99" s="69" t="e">
        <f>IF(D99="N/A","N/A",VLOOKUP(D99,'Crosswalk Detail'!A:B,2,FALSE))</f>
        <v>#REF!</v>
      </c>
    </row>
    <row r="100" spans="1:5" ht="144" customHeight="1" x14ac:dyDescent="0.2">
      <c r="A100" s="70">
        <f>'High Risk Non-Compliant'!B56</f>
        <v>0</v>
      </c>
      <c r="B100" s="350">
        <f>'High Risk Non-Compliant'!C56</f>
        <v>0</v>
      </c>
      <c r="C100" s="350"/>
      <c r="D100" s="69" t="e">
        <f>IF(VLOOKUP(A100,'High Risk Non-Compliant'!B:K,$E$48,FALSE)=0,"N/A",VLOOKUP(A100,'High Risk Non-Compliant'!B:K,$E$48,FALSE))</f>
        <v>#REF!</v>
      </c>
      <c r="E100" s="69" t="e">
        <f>IF(D100="N/A","N/A",VLOOKUP(D100,'Crosswalk Detail'!A:B,2,FALSE))</f>
        <v>#REF!</v>
      </c>
    </row>
    <row r="101" spans="1:5" ht="144" customHeight="1" x14ac:dyDescent="0.2">
      <c r="A101" s="70">
        <f>'High Risk Non-Compliant'!B57</f>
        <v>0</v>
      </c>
      <c r="B101" s="350">
        <f>'High Risk Non-Compliant'!C57</f>
        <v>0</v>
      </c>
      <c r="C101" s="350"/>
      <c r="D101" s="69" t="e">
        <f>IF(VLOOKUP(A101,'High Risk Non-Compliant'!B:K,$E$48,FALSE)=0,"N/A",VLOOKUP(A101,'High Risk Non-Compliant'!B:K,$E$48,FALSE))</f>
        <v>#REF!</v>
      </c>
      <c r="E101" s="69" t="e">
        <f>IF(D101="N/A","N/A",VLOOKUP(D101,'Crosswalk Detail'!A:B,2,FALSE))</f>
        <v>#REF!</v>
      </c>
    </row>
    <row r="102" spans="1:5" ht="144" customHeight="1" x14ac:dyDescent="0.2">
      <c r="A102" s="70">
        <f>'High Risk Non-Compliant'!B58</f>
        <v>0</v>
      </c>
      <c r="B102" s="350">
        <f>'High Risk Non-Compliant'!C58</f>
        <v>0</v>
      </c>
      <c r="C102" s="350"/>
      <c r="D102" s="69" t="e">
        <f>IF(VLOOKUP(A102,'High Risk Non-Compliant'!B:K,$E$48,FALSE)=0,"N/A",VLOOKUP(A102,'High Risk Non-Compliant'!B:K,$E$48,FALSE))</f>
        <v>#REF!</v>
      </c>
      <c r="E102" s="69" t="e">
        <f>IF(D102="N/A","N/A",VLOOKUP(D102,'Crosswalk Detail'!A:B,2,FALSE))</f>
        <v>#REF!</v>
      </c>
    </row>
    <row r="103" spans="1:5" ht="144" customHeight="1" x14ac:dyDescent="0.2">
      <c r="A103" s="70">
        <f>'High Risk Non-Compliant'!B59</f>
        <v>0</v>
      </c>
      <c r="B103" s="350">
        <f>'High Risk Non-Compliant'!C59</f>
        <v>0</v>
      </c>
      <c r="C103" s="350"/>
      <c r="D103" s="69" t="e">
        <f>IF(VLOOKUP(A103,'High Risk Non-Compliant'!B:K,$E$48,FALSE)=0,"N/A",VLOOKUP(A103,'High Risk Non-Compliant'!B:K,$E$48,FALSE))</f>
        <v>#REF!</v>
      </c>
      <c r="E103" s="69" t="e">
        <f>IF(D103="N/A","N/A",VLOOKUP(D103,'Crosswalk Detail'!A:B,2,FALSE))</f>
        <v>#REF!</v>
      </c>
    </row>
    <row r="104" spans="1:5" ht="144" customHeight="1" x14ac:dyDescent="0.2">
      <c r="A104" s="70">
        <f>'High Risk Non-Compliant'!B60</f>
        <v>0</v>
      </c>
      <c r="B104" s="350">
        <f>'High Risk Non-Compliant'!C60</f>
        <v>0</v>
      </c>
      <c r="C104" s="350"/>
      <c r="D104" s="69" t="e">
        <f>IF(VLOOKUP(A104,'High Risk Non-Compliant'!B:K,$E$48,FALSE)=0,"N/A",VLOOKUP(A104,'High Risk Non-Compliant'!B:K,$E$48,FALSE))</f>
        <v>#REF!</v>
      </c>
      <c r="E104" s="69" t="e">
        <f>IF(D104="N/A","N/A",VLOOKUP(D104,'Crosswalk Detail'!A:B,2,FALSE))</f>
        <v>#REF!</v>
      </c>
    </row>
    <row r="105" spans="1:5" ht="144" customHeight="1" x14ac:dyDescent="0.2">
      <c r="A105" s="70">
        <f>'High Risk Non-Compliant'!B61</f>
        <v>0</v>
      </c>
      <c r="B105" s="350">
        <f>'High Risk Non-Compliant'!C61</f>
        <v>0</v>
      </c>
      <c r="C105" s="350"/>
      <c r="D105" s="69" t="e">
        <f>IF(VLOOKUP(A105,'High Risk Non-Compliant'!B:K,$E$48,FALSE)=0,"N/A",VLOOKUP(A105,'High Risk Non-Compliant'!B:K,$E$48,FALSE))</f>
        <v>#REF!</v>
      </c>
      <c r="E105" s="69" t="e">
        <f>IF(D105="N/A","N/A",VLOOKUP(D105,'Crosswalk Detail'!A:B,2,FALSE))</f>
        <v>#REF!</v>
      </c>
    </row>
    <row r="106" spans="1:5" ht="144" customHeight="1" x14ac:dyDescent="0.2">
      <c r="A106" s="70">
        <f>'High Risk Non-Compliant'!B62</f>
        <v>0</v>
      </c>
      <c r="B106" s="350">
        <f>'High Risk Non-Compliant'!C62</f>
        <v>0</v>
      </c>
      <c r="C106" s="350"/>
      <c r="D106" s="69" t="e">
        <f>IF(VLOOKUP(A106,'High Risk Non-Compliant'!B:K,$E$48,FALSE)=0,"N/A",VLOOKUP(A106,'High Risk Non-Compliant'!B:K,$E$48,FALSE))</f>
        <v>#REF!</v>
      </c>
      <c r="E106" s="69" t="e">
        <f>IF(D106="N/A","N/A",VLOOKUP(D106,'Crosswalk Detail'!A:B,2,FALSE))</f>
        <v>#REF!</v>
      </c>
    </row>
    <row r="107" spans="1:5" ht="144" customHeight="1" x14ac:dyDescent="0.2">
      <c r="A107" s="70">
        <f>'High Risk Non-Compliant'!B63</f>
        <v>0</v>
      </c>
      <c r="B107" s="350">
        <f>'High Risk Non-Compliant'!C63</f>
        <v>0</v>
      </c>
      <c r="C107" s="350"/>
      <c r="D107" s="69" t="e">
        <f>IF(VLOOKUP(A107,'High Risk Non-Compliant'!B:K,$E$48,FALSE)=0,"N/A",VLOOKUP(A107,'High Risk Non-Compliant'!B:K,$E$48,FALSE))</f>
        <v>#REF!</v>
      </c>
      <c r="E107" s="69" t="e">
        <f>IF(D107="N/A","N/A",VLOOKUP(D107,'Crosswalk Detail'!A:B,2,FALSE))</f>
        <v>#REF!</v>
      </c>
    </row>
    <row r="108" spans="1:5" ht="144" customHeight="1" x14ac:dyDescent="0.2">
      <c r="A108" s="70">
        <f>'High Risk Non-Compliant'!B64</f>
        <v>0</v>
      </c>
      <c r="B108" s="350">
        <f>'High Risk Non-Compliant'!C64</f>
        <v>0</v>
      </c>
      <c r="C108" s="350"/>
      <c r="D108" s="69" t="e">
        <f>IF(VLOOKUP(A108,'High Risk Non-Compliant'!B:K,$E$48,FALSE)=0,"N/A",VLOOKUP(A108,'High Risk Non-Compliant'!B:K,$E$48,FALSE))</f>
        <v>#REF!</v>
      </c>
      <c r="E108" s="69" t="e">
        <f>IF(D108="N/A","N/A",VLOOKUP(D108,'Crosswalk Detail'!A:B,2,FALSE))</f>
        <v>#REF!</v>
      </c>
    </row>
    <row r="109" spans="1:5" ht="144" customHeight="1" x14ac:dyDescent="0.2">
      <c r="A109" s="70">
        <f>'High Risk Non-Compliant'!B65</f>
        <v>0</v>
      </c>
      <c r="B109" s="350">
        <f>'High Risk Non-Compliant'!C65</f>
        <v>0</v>
      </c>
      <c r="C109" s="350"/>
      <c r="D109" s="69" t="e">
        <f>IF(VLOOKUP(A109,'High Risk Non-Compliant'!B:K,$E$48,FALSE)=0,"N/A",VLOOKUP(A109,'High Risk Non-Compliant'!B:K,$E$48,FALSE))</f>
        <v>#REF!</v>
      </c>
      <c r="E109" s="69" t="e">
        <f>IF(D109="N/A","N/A",VLOOKUP(D109,'Crosswalk Detail'!A:B,2,FALSE))</f>
        <v>#REF!</v>
      </c>
    </row>
    <row r="110" spans="1:5" ht="144" customHeight="1" x14ac:dyDescent="0.2">
      <c r="A110" s="70">
        <f>'High Risk Non-Compliant'!B66</f>
        <v>0</v>
      </c>
      <c r="B110" s="350">
        <f>'High Risk Non-Compliant'!C66</f>
        <v>0</v>
      </c>
      <c r="C110" s="350"/>
      <c r="D110" s="69" t="e">
        <f>IF(VLOOKUP(A110,'High Risk Non-Compliant'!B:K,$E$48,FALSE)=0,"N/A",VLOOKUP(A110,'High Risk Non-Compliant'!B:K,$E$48,FALSE))</f>
        <v>#REF!</v>
      </c>
      <c r="E110" s="69" t="e">
        <f>IF(D110="N/A","N/A",VLOOKUP(D110,'Crosswalk Detail'!A:B,2,FALSE))</f>
        <v>#REF!</v>
      </c>
    </row>
    <row r="111" spans="1:5" ht="144" customHeight="1" x14ac:dyDescent="0.2">
      <c r="A111" s="70">
        <f>'High Risk Non-Compliant'!B67</f>
        <v>0</v>
      </c>
      <c r="B111" s="350">
        <f>'High Risk Non-Compliant'!C67</f>
        <v>0</v>
      </c>
      <c r="C111" s="350"/>
      <c r="D111" s="69" t="e">
        <f>IF(VLOOKUP(A111,'High Risk Non-Compliant'!B:K,$E$48,FALSE)=0,"N/A",VLOOKUP(A111,'High Risk Non-Compliant'!B:K,$E$48,FALSE))</f>
        <v>#REF!</v>
      </c>
      <c r="E111" s="69" t="e">
        <f>IF(D111="N/A","N/A",VLOOKUP(D111,'Crosswalk Detail'!A:B,2,FALSE))</f>
        <v>#REF!</v>
      </c>
    </row>
    <row r="112" spans="1:5" ht="144" customHeight="1" x14ac:dyDescent="0.2">
      <c r="A112" s="70">
        <f>'High Risk Non-Compliant'!B68</f>
        <v>0</v>
      </c>
      <c r="B112" s="350">
        <f>'High Risk Non-Compliant'!C68</f>
        <v>0</v>
      </c>
      <c r="C112" s="350"/>
      <c r="D112" s="69" t="e">
        <f>IF(VLOOKUP(A112,'High Risk Non-Compliant'!B:K,$E$48,FALSE)=0,"N/A",VLOOKUP(A112,'High Risk Non-Compliant'!B:K,$E$48,FALSE))</f>
        <v>#REF!</v>
      </c>
      <c r="E112" s="69" t="e">
        <f>IF(D112="N/A","N/A",VLOOKUP(D112,'Crosswalk Detail'!A:B,2,FALSE))</f>
        <v>#REF!</v>
      </c>
    </row>
    <row r="113" spans="1:5" ht="144" customHeight="1" x14ac:dyDescent="0.2">
      <c r="A113" s="70">
        <f>'High Risk Non-Compliant'!B69</f>
        <v>0</v>
      </c>
      <c r="B113" s="350">
        <f>'High Risk Non-Compliant'!C69</f>
        <v>0</v>
      </c>
      <c r="C113" s="350"/>
      <c r="D113" s="69" t="e">
        <f>IF(VLOOKUP(A113,'High Risk Non-Compliant'!B:K,$E$48,FALSE)=0,"N/A",VLOOKUP(A113,'High Risk Non-Compliant'!B:K,$E$48,FALSE))</f>
        <v>#REF!</v>
      </c>
      <c r="E113" s="69" t="e">
        <f>IF(D113="N/A","N/A",VLOOKUP(D113,'Crosswalk Detail'!A:B,2,FALSE))</f>
        <v>#REF!</v>
      </c>
    </row>
    <row r="114" spans="1:5" ht="144" customHeight="1" x14ac:dyDescent="0.2">
      <c r="A114" s="70">
        <f>'High Risk Non-Compliant'!B70</f>
        <v>0</v>
      </c>
      <c r="B114" s="350">
        <f>'High Risk Non-Compliant'!C70</f>
        <v>0</v>
      </c>
      <c r="C114" s="350"/>
      <c r="D114" s="69" t="e">
        <f>IF(VLOOKUP(A114,'High Risk Non-Compliant'!B:K,$E$48,FALSE)=0,"N/A",VLOOKUP(A114,'High Risk Non-Compliant'!B:K,$E$48,FALSE))</f>
        <v>#REF!</v>
      </c>
      <c r="E114" s="69" t="e">
        <f>IF(D114="N/A","N/A",VLOOKUP(D114,'Crosswalk Detail'!A:B,2,FALSE))</f>
        <v>#REF!</v>
      </c>
    </row>
    <row r="115" spans="1:5" ht="144" customHeight="1" x14ac:dyDescent="0.2">
      <c r="A115" s="70">
        <f>'High Risk Non-Compliant'!B71</f>
        <v>0</v>
      </c>
      <c r="B115" s="350">
        <f>'High Risk Non-Compliant'!C71</f>
        <v>0</v>
      </c>
      <c r="C115" s="350"/>
      <c r="D115" s="69" t="e">
        <f>IF(VLOOKUP(A115,'High Risk Non-Compliant'!B:K,$E$48,FALSE)=0,"N/A",VLOOKUP(A115,'High Risk Non-Compliant'!B:K,$E$48,FALSE))</f>
        <v>#REF!</v>
      </c>
      <c r="E115" s="69" t="e">
        <f>IF(D115="N/A","N/A",VLOOKUP(D115,'Crosswalk Detail'!A:B,2,FALSE))</f>
        <v>#REF!</v>
      </c>
    </row>
    <row r="116" spans="1:5" ht="144" customHeight="1" x14ac:dyDescent="0.2">
      <c r="A116" s="70">
        <f>'High Risk Non-Compliant'!B72</f>
        <v>0</v>
      </c>
      <c r="B116" s="350">
        <f>'High Risk Non-Compliant'!C72</f>
        <v>0</v>
      </c>
      <c r="C116" s="350"/>
      <c r="D116" s="69" t="e">
        <f>IF(VLOOKUP(A116,'High Risk Non-Compliant'!B:K,$E$48,FALSE)=0,"N/A",VLOOKUP(A116,'High Risk Non-Compliant'!B:K,$E$48,FALSE))</f>
        <v>#REF!</v>
      </c>
      <c r="E116" s="69" t="e">
        <f>IF(D116="N/A","N/A",VLOOKUP(D116,'Crosswalk Detail'!A:B,2,FALSE))</f>
        <v>#REF!</v>
      </c>
    </row>
    <row r="117" spans="1:5" ht="144" customHeight="1" x14ac:dyDescent="0.2">
      <c r="A117" s="70">
        <f>'High Risk Non-Compliant'!B73</f>
        <v>0</v>
      </c>
      <c r="B117" s="350">
        <f>'High Risk Non-Compliant'!C73</f>
        <v>0</v>
      </c>
      <c r="C117" s="350"/>
      <c r="D117" s="69" t="e">
        <f>IF(VLOOKUP(A117,'High Risk Non-Compliant'!B:K,$E$48,FALSE)=0,"N/A",VLOOKUP(A117,'High Risk Non-Compliant'!B:K,$E$48,FALSE))</f>
        <v>#REF!</v>
      </c>
      <c r="E117" s="69" t="e">
        <f>IF(D117="N/A","N/A",VLOOKUP(D117,'Crosswalk Detail'!A:B,2,FALSE))</f>
        <v>#REF!</v>
      </c>
    </row>
    <row r="118" spans="1:5" ht="144" customHeight="1" x14ac:dyDescent="0.2">
      <c r="A118" s="70">
        <f>'High Risk Non-Compliant'!B74</f>
        <v>0</v>
      </c>
      <c r="B118" s="350">
        <f>'High Risk Non-Compliant'!C74</f>
        <v>0</v>
      </c>
      <c r="C118" s="350"/>
      <c r="D118" s="69" t="e">
        <f>IF(VLOOKUP(A118,'High Risk Non-Compliant'!B:K,$E$48,FALSE)=0,"N/A",VLOOKUP(A118,'High Risk Non-Compliant'!B:K,$E$48,FALSE))</f>
        <v>#REF!</v>
      </c>
      <c r="E118" s="69" t="e">
        <f>IF(D118="N/A","N/A",VLOOKUP(D118,'Crosswalk Detail'!A:B,2,FALSE))</f>
        <v>#REF!</v>
      </c>
    </row>
    <row r="119" spans="1:5" ht="144" customHeight="1" x14ac:dyDescent="0.2">
      <c r="A119" s="70">
        <f>'High Risk Non-Compliant'!B75</f>
        <v>0</v>
      </c>
      <c r="B119" s="350">
        <f>'High Risk Non-Compliant'!C75</f>
        <v>0</v>
      </c>
      <c r="C119" s="350"/>
      <c r="D119" s="69" t="e">
        <f>IF(VLOOKUP(A119,'High Risk Non-Compliant'!B:K,$E$48,FALSE)=0,"N/A",VLOOKUP(A119,'High Risk Non-Compliant'!B:K,$E$48,FALSE))</f>
        <v>#REF!</v>
      </c>
      <c r="E119" s="69" t="e">
        <f>IF(D119="N/A","N/A",VLOOKUP(D119,'Crosswalk Detail'!A:B,2,FALSE))</f>
        <v>#REF!</v>
      </c>
    </row>
    <row r="120" spans="1:5" ht="144" customHeight="1" x14ac:dyDescent="0.2">
      <c r="A120" s="70">
        <f>'High Risk Non-Compliant'!B76</f>
        <v>0</v>
      </c>
      <c r="B120" s="350">
        <f>'High Risk Non-Compliant'!C76</f>
        <v>0</v>
      </c>
      <c r="C120" s="350"/>
      <c r="D120" s="69" t="e">
        <f>IF(VLOOKUP(A120,'High Risk Non-Compliant'!B:K,$E$48,FALSE)=0,"N/A",VLOOKUP(A120,'High Risk Non-Compliant'!B:K,$E$48,FALSE))</f>
        <v>#REF!</v>
      </c>
      <c r="E120" s="69" t="e">
        <f>IF(D120="N/A","N/A",VLOOKUP(D120,'Crosswalk Detail'!A:B,2,FALSE))</f>
        <v>#REF!</v>
      </c>
    </row>
    <row r="121" spans="1:5" ht="144" customHeight="1" x14ac:dyDescent="0.2">
      <c r="A121" s="70">
        <f>'High Risk Non-Compliant'!B77</f>
        <v>0</v>
      </c>
      <c r="B121" s="350">
        <f>'High Risk Non-Compliant'!C77</f>
        <v>0</v>
      </c>
      <c r="C121" s="350"/>
      <c r="D121" s="69" t="e">
        <f>IF(VLOOKUP(A121,'High Risk Non-Compliant'!B:K,$E$48,FALSE)=0,"N/A",VLOOKUP(A121,'High Risk Non-Compliant'!B:K,$E$48,FALSE))</f>
        <v>#REF!</v>
      </c>
      <c r="E121" s="69" t="e">
        <f>IF(D121="N/A","N/A",VLOOKUP(D121,'Crosswalk Detail'!A:B,2,FALSE))</f>
        <v>#REF!</v>
      </c>
    </row>
    <row r="122" spans="1:5" ht="144" customHeight="1" x14ac:dyDescent="0.2">
      <c r="A122" s="70">
        <f>'High Risk Non-Compliant'!B78</f>
        <v>0</v>
      </c>
      <c r="B122" s="350">
        <f>'High Risk Non-Compliant'!C78</f>
        <v>0</v>
      </c>
      <c r="C122" s="350"/>
      <c r="D122" s="69" t="e">
        <f>IF(VLOOKUP(A122,'High Risk Non-Compliant'!B:K,$E$48,FALSE)=0,"N/A",VLOOKUP(A122,'High Risk Non-Compliant'!B:K,$E$48,FALSE))</f>
        <v>#REF!</v>
      </c>
      <c r="E122" s="69" t="e">
        <f>IF(D122="N/A","N/A",VLOOKUP(D122,'Crosswalk Detail'!A:B,2,FALSE))</f>
        <v>#REF!</v>
      </c>
    </row>
    <row r="123" spans="1:5" ht="144" customHeight="1" x14ac:dyDescent="0.2">
      <c r="A123" s="70">
        <f>'High Risk Non-Compliant'!B79</f>
        <v>0</v>
      </c>
      <c r="B123" s="350">
        <f>'High Risk Non-Compliant'!C79</f>
        <v>0</v>
      </c>
      <c r="C123" s="350"/>
      <c r="D123" s="69" t="e">
        <f>IF(VLOOKUP(A123,'High Risk Non-Compliant'!B:K,$E$48,FALSE)=0,"N/A",VLOOKUP(A123,'High Risk Non-Compliant'!B:K,$E$48,FALSE))</f>
        <v>#REF!</v>
      </c>
      <c r="E123" s="69" t="e">
        <f>IF(D123="N/A","N/A",VLOOKUP(D123,'Crosswalk Detail'!A:B,2,FALSE))</f>
        <v>#REF!</v>
      </c>
    </row>
    <row r="124" spans="1:5" ht="144" customHeight="1" x14ac:dyDescent="0.2">
      <c r="A124" s="70">
        <f>'High Risk Non-Compliant'!B80</f>
        <v>0</v>
      </c>
      <c r="B124" s="350">
        <f>'High Risk Non-Compliant'!C80</f>
        <v>0</v>
      </c>
      <c r="C124" s="350"/>
      <c r="D124" s="69" t="e">
        <f>IF(VLOOKUP(A124,'High Risk Non-Compliant'!B:K,$E$48,FALSE)=0,"N/A",VLOOKUP(A124,'High Risk Non-Compliant'!B:K,$E$48,FALSE))</f>
        <v>#REF!</v>
      </c>
      <c r="E124" s="69" t="e">
        <f>IF(D124="N/A","N/A",VLOOKUP(D124,'Crosswalk Detail'!A:B,2,FALSE))</f>
        <v>#REF!</v>
      </c>
    </row>
    <row r="125" spans="1:5" ht="144" customHeight="1" x14ac:dyDescent="0.2">
      <c r="A125" s="70">
        <f>'High Risk Non-Compliant'!B81</f>
        <v>0</v>
      </c>
      <c r="B125" s="350">
        <f>'High Risk Non-Compliant'!C81</f>
        <v>0</v>
      </c>
      <c r="C125" s="350"/>
      <c r="D125" s="69" t="e">
        <f>IF(VLOOKUP(A125,'High Risk Non-Compliant'!B:K,$E$48,FALSE)=0,"N/A",VLOOKUP(A125,'High Risk Non-Compliant'!B:K,$E$48,FALSE))</f>
        <v>#REF!</v>
      </c>
      <c r="E125" s="69" t="e">
        <f>IF(D125="N/A","N/A",VLOOKUP(D125,'Crosswalk Detail'!A:B,2,FALSE))</f>
        <v>#REF!</v>
      </c>
    </row>
    <row r="126" spans="1:5" ht="144" customHeight="1" x14ac:dyDescent="0.2">
      <c r="A126" s="70">
        <f>'High Risk Non-Compliant'!B82</f>
        <v>0</v>
      </c>
      <c r="B126" s="350">
        <f>'High Risk Non-Compliant'!C82</f>
        <v>0</v>
      </c>
      <c r="C126" s="350"/>
      <c r="D126" s="69" t="e">
        <f>IF(VLOOKUP(A126,'High Risk Non-Compliant'!B:K,$E$48,FALSE)=0,"N/A",VLOOKUP(A126,'High Risk Non-Compliant'!B:K,$E$48,FALSE))</f>
        <v>#REF!</v>
      </c>
      <c r="E126" s="69" t="e">
        <f>IF(D126="N/A","N/A",VLOOKUP(D126,'Crosswalk Detail'!A:B,2,FALSE))</f>
        <v>#REF!</v>
      </c>
    </row>
    <row r="127" spans="1:5" ht="144" customHeight="1" x14ac:dyDescent="0.2">
      <c r="A127" s="70">
        <f>'High Risk Non-Compliant'!B83</f>
        <v>0</v>
      </c>
      <c r="B127" s="350">
        <f>'High Risk Non-Compliant'!C83</f>
        <v>0</v>
      </c>
      <c r="C127" s="350"/>
      <c r="D127" s="69" t="e">
        <f>IF(VLOOKUP(A127,'High Risk Non-Compliant'!B:K,$E$48,FALSE)=0,"N/A",VLOOKUP(A127,'High Risk Non-Compliant'!B:K,$E$48,FALSE))</f>
        <v>#REF!</v>
      </c>
      <c r="E127" s="69" t="e">
        <f>IF(D127="N/A","N/A",VLOOKUP(D127,'Crosswalk Detail'!A:B,2,FALSE))</f>
        <v>#REF!</v>
      </c>
    </row>
    <row r="128" spans="1:5" ht="144" customHeight="1" x14ac:dyDescent="0.2">
      <c r="A128" s="70">
        <f>'High Risk Non-Compliant'!B84</f>
        <v>0</v>
      </c>
      <c r="B128" s="350">
        <f>'High Risk Non-Compliant'!C84</f>
        <v>0</v>
      </c>
      <c r="C128" s="350"/>
      <c r="D128" s="69" t="e">
        <f>IF(VLOOKUP(A128,'High Risk Non-Compliant'!B:K,$E$48,FALSE)=0,"N/A",VLOOKUP(A128,'High Risk Non-Compliant'!B:K,$E$48,FALSE))</f>
        <v>#REF!</v>
      </c>
      <c r="E128" s="69" t="e">
        <f>IF(D128="N/A","N/A",VLOOKUP(D128,'Crosswalk Detail'!A:B,2,FALSE))</f>
        <v>#REF!</v>
      </c>
    </row>
    <row r="129" spans="1:5" ht="144" customHeight="1" x14ac:dyDescent="0.2">
      <c r="A129" s="70">
        <f>'High Risk Non-Compliant'!B85</f>
        <v>0</v>
      </c>
      <c r="B129" s="350">
        <f>'High Risk Non-Compliant'!C85</f>
        <v>0</v>
      </c>
      <c r="C129" s="350"/>
      <c r="D129" s="69" t="e">
        <f>IF(VLOOKUP(A129,'High Risk Non-Compliant'!B:K,$E$48,FALSE)=0,"N/A",VLOOKUP(A129,'High Risk Non-Compliant'!B:K,$E$48,FALSE))</f>
        <v>#REF!</v>
      </c>
      <c r="E129" s="69" t="e">
        <f>IF(D129="N/A","N/A",VLOOKUP(D129,'Crosswalk Detail'!A:B,2,FALSE))</f>
        <v>#REF!</v>
      </c>
    </row>
    <row r="130" spans="1:5" ht="144" customHeight="1" x14ac:dyDescent="0.2">
      <c r="A130" s="70">
        <f>'High Risk Non-Compliant'!B86</f>
        <v>0</v>
      </c>
      <c r="B130" s="350">
        <f>'High Risk Non-Compliant'!C86</f>
        <v>0</v>
      </c>
      <c r="C130" s="350"/>
      <c r="D130" s="69" t="e">
        <f>IF(VLOOKUP(A130,'High Risk Non-Compliant'!B:K,$E$48,FALSE)=0,"N/A",VLOOKUP(A130,'High Risk Non-Compliant'!B:K,$E$48,FALSE))</f>
        <v>#REF!</v>
      </c>
      <c r="E130" s="69" t="e">
        <f>IF(D130="N/A","N/A",VLOOKUP(D130,'Crosswalk Detail'!A:B,2,FALSE))</f>
        <v>#REF!</v>
      </c>
    </row>
    <row r="131" spans="1:5" ht="144" customHeight="1" x14ac:dyDescent="0.2">
      <c r="A131" s="70">
        <f>'High Risk Non-Compliant'!B87</f>
        <v>0</v>
      </c>
      <c r="B131" s="350">
        <f>'High Risk Non-Compliant'!C87</f>
        <v>0</v>
      </c>
      <c r="C131" s="350"/>
      <c r="D131" s="69" t="e">
        <f>IF(VLOOKUP(A131,'High Risk Non-Compliant'!B:K,$E$48,FALSE)=0,"N/A",VLOOKUP(A131,'High Risk Non-Compliant'!B:K,$E$48,FALSE))</f>
        <v>#REF!</v>
      </c>
      <c r="E131" s="69" t="e">
        <f>IF(D131="N/A","N/A",VLOOKUP(D131,'Crosswalk Detail'!A:B,2,FALSE))</f>
        <v>#REF!</v>
      </c>
    </row>
    <row r="132" spans="1:5" ht="144" customHeight="1" x14ac:dyDescent="0.2">
      <c r="A132" s="70">
        <f>'High Risk Non-Compliant'!B88</f>
        <v>0</v>
      </c>
      <c r="B132" s="350">
        <f>'High Risk Non-Compliant'!C88</f>
        <v>0</v>
      </c>
      <c r="C132" s="350"/>
      <c r="D132" s="69" t="e">
        <f>IF(VLOOKUP(A132,'High Risk Non-Compliant'!B:K,$E$48,FALSE)=0,"N/A",VLOOKUP(A132,'High Risk Non-Compliant'!B:K,$E$48,FALSE))</f>
        <v>#REF!</v>
      </c>
      <c r="E132" s="69" t="e">
        <f>IF(D132="N/A","N/A",VLOOKUP(D132,'Crosswalk Detail'!A:B,2,FALSE))</f>
        <v>#REF!</v>
      </c>
    </row>
    <row r="133" spans="1:5" ht="144" customHeight="1" x14ac:dyDescent="0.2">
      <c r="A133" s="70">
        <f>'High Risk Non-Compliant'!B89</f>
        <v>0</v>
      </c>
      <c r="B133" s="350">
        <f>'High Risk Non-Compliant'!C89</f>
        <v>0</v>
      </c>
      <c r="C133" s="350"/>
      <c r="D133" s="69" t="e">
        <f>IF(VLOOKUP(A133,'High Risk Non-Compliant'!B:K,$E$48,FALSE)=0,"N/A",VLOOKUP(A133,'High Risk Non-Compliant'!B:K,$E$48,FALSE))</f>
        <v>#REF!</v>
      </c>
      <c r="E133" s="69" t="e">
        <f>IF(D133="N/A","N/A",VLOOKUP(D133,'Crosswalk Detail'!A:B,2,FALSE))</f>
        <v>#REF!</v>
      </c>
    </row>
    <row r="134" spans="1:5" ht="144" customHeight="1" x14ac:dyDescent="0.2">
      <c r="A134" s="70">
        <f>'High Risk Non-Compliant'!B90</f>
        <v>0</v>
      </c>
      <c r="B134" s="350">
        <f>'High Risk Non-Compliant'!C90</f>
        <v>0</v>
      </c>
      <c r="C134" s="350"/>
      <c r="D134" s="69" t="e">
        <f>IF(VLOOKUP(A134,'High Risk Non-Compliant'!B:K,$E$48,FALSE)=0,"N/A",VLOOKUP(A134,'High Risk Non-Compliant'!B:K,$E$48,FALSE))</f>
        <v>#REF!</v>
      </c>
      <c r="E134" s="69" t="e">
        <f>IF(D134="N/A","N/A",VLOOKUP(D134,'Crosswalk Detail'!A:B,2,FALSE))</f>
        <v>#REF!</v>
      </c>
    </row>
    <row r="135" spans="1:5" ht="144" customHeight="1" x14ac:dyDescent="0.2">
      <c r="A135" s="70">
        <f>'High Risk Non-Compliant'!B91</f>
        <v>0</v>
      </c>
      <c r="B135" s="350">
        <f>'High Risk Non-Compliant'!C91</f>
        <v>0</v>
      </c>
      <c r="C135" s="350"/>
      <c r="D135" s="69" t="e">
        <f>IF(VLOOKUP(A135,'High Risk Non-Compliant'!B:K,$E$48,FALSE)=0,"N/A",VLOOKUP(A135,'High Risk Non-Compliant'!B:K,$E$48,FALSE))</f>
        <v>#REF!</v>
      </c>
      <c r="E135" s="69" t="e">
        <f>IF(D135="N/A","N/A",VLOOKUP(D135,'Crosswalk Detail'!A:B,2,FALSE))</f>
        <v>#REF!</v>
      </c>
    </row>
    <row r="136" spans="1:5" ht="144" customHeight="1" x14ac:dyDescent="0.2">
      <c r="A136" s="70">
        <f>'High Risk Non-Compliant'!B92</f>
        <v>0</v>
      </c>
      <c r="B136" s="350">
        <f>'High Risk Non-Compliant'!C92</f>
        <v>0</v>
      </c>
      <c r="C136" s="350"/>
      <c r="D136" s="69" t="e">
        <f>IF(VLOOKUP(A136,'High Risk Non-Compliant'!B:K,$E$48,FALSE)=0,"N/A",VLOOKUP(A136,'High Risk Non-Compliant'!B:K,$E$48,FALSE))</f>
        <v>#REF!</v>
      </c>
      <c r="E136" s="69" t="e">
        <f>IF(D136="N/A","N/A",VLOOKUP(D136,'Crosswalk Detail'!A:B,2,FALSE))</f>
        <v>#REF!</v>
      </c>
    </row>
    <row r="137" spans="1:5" ht="144" customHeight="1" x14ac:dyDescent="0.2">
      <c r="A137" s="70">
        <f>'High Risk Non-Compliant'!B93</f>
        <v>0</v>
      </c>
      <c r="B137" s="350">
        <f>'High Risk Non-Compliant'!C93</f>
        <v>0</v>
      </c>
      <c r="C137" s="350"/>
      <c r="D137" s="69" t="e">
        <f>IF(VLOOKUP(A137,'High Risk Non-Compliant'!B:K,$E$48,FALSE)=0,"N/A",VLOOKUP(A137,'High Risk Non-Compliant'!B:K,$E$48,FALSE))</f>
        <v>#REF!</v>
      </c>
      <c r="E137" s="69" t="e">
        <f>IF(D137="N/A","N/A",VLOOKUP(D137,'Crosswalk Detail'!A:B,2,FALSE))</f>
        <v>#REF!</v>
      </c>
    </row>
    <row r="138" spans="1:5" ht="144" customHeight="1" x14ac:dyDescent="0.2">
      <c r="A138" s="70">
        <f>'High Risk Non-Compliant'!B94</f>
        <v>0</v>
      </c>
      <c r="B138" s="350">
        <f>'High Risk Non-Compliant'!C94</f>
        <v>0</v>
      </c>
      <c r="C138" s="350"/>
      <c r="D138" s="69" t="e">
        <f>IF(VLOOKUP(A138,'High Risk Non-Compliant'!B:K,$E$48,FALSE)=0,"N/A",VLOOKUP(A138,'High Risk Non-Compliant'!B:K,$E$48,FALSE))</f>
        <v>#REF!</v>
      </c>
      <c r="E138" s="69" t="e">
        <f>IF(D138="N/A","N/A",VLOOKUP(D138,'Crosswalk Detail'!A:B,2,FALSE))</f>
        <v>#REF!</v>
      </c>
    </row>
    <row r="139" spans="1:5" ht="144" customHeight="1" x14ac:dyDescent="0.2">
      <c r="A139" s="70">
        <f>'High Risk Non-Compliant'!B95</f>
        <v>0</v>
      </c>
      <c r="B139" s="350">
        <f>'High Risk Non-Compliant'!C95</f>
        <v>0</v>
      </c>
      <c r="C139" s="350"/>
      <c r="D139" s="69" t="e">
        <f>IF(VLOOKUP(A139,'High Risk Non-Compliant'!B:K,$E$48,FALSE)=0,"N/A",VLOOKUP(A139,'High Risk Non-Compliant'!B:K,$E$48,FALSE))</f>
        <v>#REF!</v>
      </c>
      <c r="E139" s="69" t="e">
        <f>IF(D139="N/A","N/A",VLOOKUP(D139,'Crosswalk Detail'!A:B,2,FALSE))</f>
        <v>#REF!</v>
      </c>
    </row>
    <row r="140" spans="1:5" ht="144" customHeight="1" x14ac:dyDescent="0.2">
      <c r="A140" s="70">
        <f>'High Risk Non-Compliant'!B96</f>
        <v>0</v>
      </c>
      <c r="B140" s="350">
        <f>'High Risk Non-Compliant'!C96</f>
        <v>0</v>
      </c>
      <c r="C140" s="350"/>
      <c r="D140" s="69" t="e">
        <f>IF(VLOOKUP(A140,'High Risk Non-Compliant'!B:K,$E$48,FALSE)=0,"N/A",VLOOKUP(A140,'High Risk Non-Compliant'!B:K,$E$48,FALSE))</f>
        <v>#REF!</v>
      </c>
      <c r="E140" s="69" t="e">
        <f>IF(D140="N/A","N/A",VLOOKUP(D140,'Crosswalk Detail'!A:B,2,FALSE))</f>
        <v>#REF!</v>
      </c>
    </row>
    <row r="141" spans="1:5" ht="144" customHeight="1" x14ac:dyDescent="0.2">
      <c r="A141" s="70">
        <f>'High Risk Non-Compliant'!B97</f>
        <v>0</v>
      </c>
      <c r="B141" s="350">
        <f>'High Risk Non-Compliant'!C97</f>
        <v>0</v>
      </c>
      <c r="C141" s="350"/>
      <c r="D141" s="69" t="e">
        <f>IF(VLOOKUP(A141,'High Risk Non-Compliant'!B:K,$E$48,FALSE)=0,"N/A",VLOOKUP(A141,'High Risk Non-Compliant'!B:K,$E$48,FALSE))</f>
        <v>#REF!</v>
      </c>
      <c r="E141" s="69" t="e">
        <f>IF(D141="N/A","N/A",VLOOKUP(D141,'Crosswalk Detail'!A:B,2,FALSE))</f>
        <v>#REF!</v>
      </c>
    </row>
    <row r="142" spans="1:5" ht="144" customHeight="1" x14ac:dyDescent="0.2">
      <c r="A142" s="70">
        <f>'High Risk Non-Compliant'!B98</f>
        <v>0</v>
      </c>
      <c r="B142" s="350">
        <f>'High Risk Non-Compliant'!C98</f>
        <v>0</v>
      </c>
      <c r="C142" s="350"/>
      <c r="D142" s="69" t="e">
        <f>IF(VLOOKUP(A142,'High Risk Non-Compliant'!B:K,$E$48,FALSE)=0,"N/A",VLOOKUP(A142,'High Risk Non-Compliant'!B:K,$E$48,FALSE))</f>
        <v>#REF!</v>
      </c>
      <c r="E142" s="69" t="e">
        <f>IF(D142="N/A","N/A",VLOOKUP(D142,'Crosswalk Detail'!A:B,2,FALSE))</f>
        <v>#REF!</v>
      </c>
    </row>
    <row r="143" spans="1:5" ht="144" customHeight="1" x14ac:dyDescent="0.2">
      <c r="A143" s="70">
        <f>'High Risk Non-Compliant'!B99</f>
        <v>0</v>
      </c>
      <c r="B143" s="350">
        <f>'High Risk Non-Compliant'!C99</f>
        <v>0</v>
      </c>
      <c r="C143" s="350"/>
      <c r="D143" s="69" t="e">
        <f>IF(VLOOKUP(A143,'High Risk Non-Compliant'!B:K,$E$48,FALSE)=0,"N/A",VLOOKUP(A143,'High Risk Non-Compliant'!B:K,$E$48,FALSE))</f>
        <v>#REF!</v>
      </c>
      <c r="E143" s="69" t="e">
        <f>IF(D143="N/A","N/A",VLOOKUP(D143,'Crosswalk Detail'!A:B,2,FALSE))</f>
        <v>#REF!</v>
      </c>
    </row>
    <row r="144" spans="1:5" ht="144" customHeight="1" x14ac:dyDescent="0.2">
      <c r="A144" s="70">
        <f>'High Risk Non-Compliant'!B100</f>
        <v>0</v>
      </c>
      <c r="B144" s="350">
        <f>'High Risk Non-Compliant'!C100</f>
        <v>0</v>
      </c>
      <c r="C144" s="350"/>
      <c r="D144" s="69" t="e">
        <f>IF(VLOOKUP(A144,'High Risk Non-Compliant'!B:K,$E$48,FALSE)=0,"N/A",VLOOKUP(A144,'High Risk Non-Compliant'!B:K,$E$48,FALSE))</f>
        <v>#REF!</v>
      </c>
      <c r="E144" s="69" t="e">
        <f>IF(D144="N/A","N/A",VLOOKUP(D144,'Crosswalk Detail'!A:B,2,FALSE))</f>
        <v>#REF!</v>
      </c>
    </row>
    <row r="145" spans="1:5" ht="144" customHeight="1" x14ac:dyDescent="0.2">
      <c r="A145" s="70">
        <f>'High Risk Non-Compliant'!B101</f>
        <v>0</v>
      </c>
      <c r="B145" s="350">
        <f>'High Risk Non-Compliant'!C101</f>
        <v>0</v>
      </c>
      <c r="C145" s="350"/>
      <c r="D145" s="69" t="e">
        <f>IF(VLOOKUP(A145,'High Risk Non-Compliant'!B:K,$E$48,FALSE)=0,"N/A",VLOOKUP(A145,'High Risk Non-Compliant'!B:K,$E$48,FALSE))</f>
        <v>#REF!</v>
      </c>
      <c r="E145" s="69" t="e">
        <f>IF(D145="N/A","N/A",VLOOKUP(D145,'Crosswalk Detail'!A:B,2,FALSE))</f>
        <v>#REF!</v>
      </c>
    </row>
    <row r="146" spans="1:5" ht="144" customHeight="1" x14ac:dyDescent="0.2">
      <c r="A146" s="70">
        <f>'High Risk Non-Compliant'!B102</f>
        <v>0</v>
      </c>
      <c r="B146" s="350">
        <f>'High Risk Non-Compliant'!C102</f>
        <v>0</v>
      </c>
      <c r="C146" s="350"/>
      <c r="D146" s="69" t="e">
        <f>IF(VLOOKUP(A146,'High Risk Non-Compliant'!B:K,$E$48,FALSE)=0,"N/A",VLOOKUP(A146,'High Risk Non-Compliant'!B:K,$E$48,FALSE))</f>
        <v>#REF!</v>
      </c>
      <c r="E146" s="69" t="e">
        <f>IF(D146="N/A","N/A",VLOOKUP(D146,'Crosswalk Detail'!A:B,2,FALSE))</f>
        <v>#REF!</v>
      </c>
    </row>
    <row r="147" spans="1:5" ht="144" customHeight="1" x14ac:dyDescent="0.2">
      <c r="A147" s="70">
        <f>'High Risk Non-Compliant'!B103</f>
        <v>0</v>
      </c>
      <c r="B147" s="350">
        <f>'High Risk Non-Compliant'!C103</f>
        <v>0</v>
      </c>
      <c r="C147" s="350"/>
      <c r="D147" s="69" t="e">
        <f>IF(VLOOKUP(A147,'High Risk Non-Compliant'!B:K,$E$48,FALSE)=0,"N/A",VLOOKUP(A147,'High Risk Non-Compliant'!B:K,$E$48,FALSE))</f>
        <v>#REF!</v>
      </c>
      <c r="E147" s="69" t="e">
        <f>IF(D147="N/A","N/A",VLOOKUP(D147,'Crosswalk Detail'!A:B,2,FALSE))</f>
        <v>#REF!</v>
      </c>
    </row>
    <row r="148" spans="1:5" ht="144" customHeight="1" x14ac:dyDescent="0.2">
      <c r="A148" s="70">
        <f>'High Risk Non-Compliant'!B104</f>
        <v>0</v>
      </c>
      <c r="B148" s="350">
        <f>'High Risk Non-Compliant'!C104</f>
        <v>0</v>
      </c>
      <c r="C148" s="350"/>
      <c r="D148" s="69" t="e">
        <f>IF(VLOOKUP(A148,'High Risk Non-Compliant'!B:K,$E$48,FALSE)=0,"N/A",VLOOKUP(A148,'High Risk Non-Compliant'!B:K,$E$48,FALSE))</f>
        <v>#REF!</v>
      </c>
      <c r="E148" s="69" t="e">
        <f>IF(D148="N/A","N/A",VLOOKUP(D148,'Crosswalk Detail'!A:B,2,FALSE))</f>
        <v>#REF!</v>
      </c>
    </row>
    <row r="149" spans="1:5" ht="144" customHeight="1" x14ac:dyDescent="0.2">
      <c r="A149" s="70">
        <f>'High Risk Non-Compliant'!B105</f>
        <v>0</v>
      </c>
      <c r="B149" s="350">
        <f>'High Risk Non-Compliant'!C105</f>
        <v>0</v>
      </c>
      <c r="C149" s="350"/>
      <c r="D149" s="69" t="e">
        <f>IF(VLOOKUP(A149,'High Risk Non-Compliant'!B:K,$E$48,FALSE)=0,"N/A",VLOOKUP(A149,'High Risk Non-Compliant'!B:K,$E$48,FALSE))</f>
        <v>#REF!</v>
      </c>
      <c r="E149" s="69" t="e">
        <f>IF(D149="N/A","N/A",VLOOKUP(D149,'Crosswalk Detail'!A:B,2,FALSE))</f>
        <v>#REF!</v>
      </c>
    </row>
    <row r="150" spans="1:5" ht="144" customHeight="1" x14ac:dyDescent="0.2">
      <c r="A150" s="70">
        <f>'High Risk Non-Compliant'!B106</f>
        <v>0</v>
      </c>
      <c r="B150" s="350">
        <f>'High Risk Non-Compliant'!C106</f>
        <v>0</v>
      </c>
      <c r="C150" s="350"/>
      <c r="D150" s="69" t="e">
        <f>IF(VLOOKUP(A150,'High Risk Non-Compliant'!B:K,$E$48,FALSE)=0,"N/A",VLOOKUP(A150,'High Risk Non-Compliant'!B:K,$E$48,FALSE))</f>
        <v>#REF!</v>
      </c>
      <c r="E150" s="69" t="e">
        <f>IF(D150="N/A","N/A",VLOOKUP(D150,'Crosswalk Detail'!A:B,2,FALSE))</f>
        <v>#REF!</v>
      </c>
    </row>
    <row r="151" spans="1:5" ht="144" customHeight="1" x14ac:dyDescent="0.2">
      <c r="A151" s="70">
        <f>'High Risk Non-Compliant'!B107</f>
        <v>0</v>
      </c>
      <c r="B151" s="350">
        <f>'High Risk Non-Compliant'!C107</f>
        <v>0</v>
      </c>
      <c r="C151" s="350"/>
      <c r="D151" s="69" t="e">
        <f>IF(VLOOKUP(A151,'High Risk Non-Compliant'!B:K,$E$48,FALSE)=0,"N/A",VLOOKUP(A151,'High Risk Non-Compliant'!B:K,$E$48,FALSE))</f>
        <v>#REF!</v>
      </c>
      <c r="E151" s="69" t="e">
        <f>IF(D151="N/A","N/A",VLOOKUP(D151,'Crosswalk Detail'!A:B,2,FALSE))</f>
        <v>#REF!</v>
      </c>
    </row>
    <row r="152" spans="1:5" ht="144" customHeight="1" x14ac:dyDescent="0.2">
      <c r="A152" s="70">
        <f>'High Risk Non-Compliant'!B108</f>
        <v>0</v>
      </c>
      <c r="B152" s="350">
        <f>'High Risk Non-Compliant'!C108</f>
        <v>0</v>
      </c>
      <c r="C152" s="350"/>
      <c r="D152" s="69" t="e">
        <f>IF(VLOOKUP(A152,'High Risk Non-Compliant'!B:K,$E$48,FALSE)=0,"N/A",VLOOKUP(A152,'High Risk Non-Compliant'!B:K,$E$48,FALSE))</f>
        <v>#REF!</v>
      </c>
      <c r="E152" s="69" t="e">
        <f>IF(D152="N/A","N/A",VLOOKUP(D152,'Crosswalk Detail'!A:B,2,FALSE))</f>
        <v>#REF!</v>
      </c>
    </row>
    <row r="153" spans="1:5" ht="144" customHeight="1" x14ac:dyDescent="0.2">
      <c r="A153" s="70">
        <f>'High Risk Non-Compliant'!B109</f>
        <v>0</v>
      </c>
      <c r="B153" s="350">
        <f>'High Risk Non-Compliant'!C109</f>
        <v>0</v>
      </c>
      <c r="C153" s="350"/>
      <c r="D153" s="69" t="e">
        <f>IF(VLOOKUP(A153,'High Risk Non-Compliant'!B:K,$E$48,FALSE)=0,"N/A",VLOOKUP(A153,'High Risk Non-Compliant'!B:K,$E$48,FALSE))</f>
        <v>#REF!</v>
      </c>
      <c r="E153" s="69" t="e">
        <f>IF(D153="N/A","N/A",VLOOKUP(D153,'Crosswalk Detail'!A:B,2,FALSE))</f>
        <v>#REF!</v>
      </c>
    </row>
    <row r="154" spans="1:5" ht="144" customHeight="1" x14ac:dyDescent="0.2">
      <c r="A154" s="70">
        <f>'High Risk Non-Compliant'!B110</f>
        <v>0</v>
      </c>
      <c r="B154" s="350">
        <f>'High Risk Non-Compliant'!C110</f>
        <v>0</v>
      </c>
      <c r="C154" s="350"/>
      <c r="D154" s="69" t="e">
        <f>IF(VLOOKUP(A154,'High Risk Non-Compliant'!B:K,$E$48,FALSE)=0,"N/A",VLOOKUP(A154,'High Risk Non-Compliant'!B:K,$E$48,FALSE))</f>
        <v>#REF!</v>
      </c>
      <c r="E154" s="69" t="e">
        <f>IF(D154="N/A","N/A",VLOOKUP(D154,'Crosswalk Detail'!A:B,2,FALSE))</f>
        <v>#REF!</v>
      </c>
    </row>
    <row r="155" spans="1:5" ht="144" customHeight="1" x14ac:dyDescent="0.2">
      <c r="A155" s="70">
        <f>'High Risk Non-Compliant'!B111</f>
        <v>0</v>
      </c>
      <c r="B155" s="350">
        <f>'High Risk Non-Compliant'!C111</f>
        <v>0</v>
      </c>
      <c r="C155" s="350"/>
      <c r="D155" s="69" t="e">
        <f>IF(VLOOKUP(A155,'High Risk Non-Compliant'!B:K,$E$48,FALSE)=0,"N/A",VLOOKUP(A155,'High Risk Non-Compliant'!B:K,$E$48,FALSE))</f>
        <v>#REF!</v>
      </c>
      <c r="E155" s="69" t="e">
        <f>IF(D155="N/A","N/A",VLOOKUP(D155,'Crosswalk Detail'!A:B,2,FALSE))</f>
        <v>#REF!</v>
      </c>
    </row>
    <row r="156" spans="1:5" ht="144" customHeight="1" x14ac:dyDescent="0.2">
      <c r="A156" s="70">
        <f>'High Risk Non-Compliant'!B112</f>
        <v>0</v>
      </c>
      <c r="B156" s="350">
        <f>'High Risk Non-Compliant'!C112</f>
        <v>0</v>
      </c>
      <c r="C156" s="350"/>
      <c r="D156" s="69" t="e">
        <f>IF(VLOOKUP(A156,'High Risk Non-Compliant'!B:K,$E$48,FALSE)=0,"N/A",VLOOKUP(A156,'High Risk Non-Compliant'!B:K,$E$48,FALSE))</f>
        <v>#REF!</v>
      </c>
      <c r="E156" s="69" t="e">
        <f>IF(D156="N/A","N/A",VLOOKUP(D156,'Crosswalk Detail'!A:B,2,FALSE))</f>
        <v>#REF!</v>
      </c>
    </row>
    <row r="157" spans="1:5" ht="144" customHeight="1" x14ac:dyDescent="0.2">
      <c r="A157" s="70">
        <f>'High Risk Non-Compliant'!B113</f>
        <v>0</v>
      </c>
      <c r="B157" s="350">
        <f>'High Risk Non-Compliant'!C113</f>
        <v>0</v>
      </c>
      <c r="C157" s="350"/>
      <c r="D157" s="69" t="e">
        <f>IF(VLOOKUP(A157,'High Risk Non-Compliant'!B:K,$E$48,FALSE)=0,"N/A",VLOOKUP(A157,'High Risk Non-Compliant'!B:K,$E$48,FALSE))</f>
        <v>#REF!</v>
      </c>
      <c r="E157" s="69" t="e">
        <f>IF(D157="N/A","N/A",VLOOKUP(D157,'Crosswalk Detail'!A:B,2,FALSE))</f>
        <v>#REF!</v>
      </c>
    </row>
    <row r="158" spans="1:5" ht="144" customHeight="1" x14ac:dyDescent="0.2">
      <c r="A158" s="70">
        <f>'High Risk Non-Compliant'!B114</f>
        <v>0</v>
      </c>
      <c r="B158" s="350">
        <f>'High Risk Non-Compliant'!C114</f>
        <v>0</v>
      </c>
      <c r="C158" s="350"/>
      <c r="D158" s="69" t="e">
        <f>IF(VLOOKUP(A158,'High Risk Non-Compliant'!B:K,$E$48,FALSE)=0,"N/A",VLOOKUP(A158,'High Risk Non-Compliant'!B:K,$E$48,FALSE))</f>
        <v>#REF!</v>
      </c>
      <c r="E158" s="69" t="e">
        <f>IF(D158="N/A","N/A",VLOOKUP(D158,'Crosswalk Detail'!A:B,2,FALSE))</f>
        <v>#REF!</v>
      </c>
    </row>
    <row r="159" spans="1:5" ht="144" customHeight="1" x14ac:dyDescent="0.2">
      <c r="A159" s="70">
        <f>'High Risk Non-Compliant'!B115</f>
        <v>0</v>
      </c>
      <c r="B159" s="350">
        <f>'High Risk Non-Compliant'!C115</f>
        <v>0</v>
      </c>
      <c r="C159" s="350"/>
      <c r="D159" s="69" t="e">
        <f>IF(VLOOKUP(A159,'High Risk Non-Compliant'!B:K,$E$48,FALSE)=0,"N/A",VLOOKUP(A159,'High Risk Non-Compliant'!B:K,$E$48,FALSE))</f>
        <v>#REF!</v>
      </c>
      <c r="E159" s="69" t="e">
        <f>IF(D159="N/A","N/A",VLOOKUP(D159,'Crosswalk Detail'!A:B,2,FALSE))</f>
        <v>#REF!</v>
      </c>
    </row>
    <row r="160" spans="1:5" ht="144" customHeight="1" x14ac:dyDescent="0.2">
      <c r="A160" s="70">
        <f>'High Risk Non-Compliant'!B116</f>
        <v>0</v>
      </c>
      <c r="B160" s="350">
        <f>'High Risk Non-Compliant'!C116</f>
        <v>0</v>
      </c>
      <c r="C160" s="350"/>
      <c r="D160" s="69" t="e">
        <f>IF(VLOOKUP(A160,'High Risk Non-Compliant'!B:K,$E$48,FALSE)=0,"N/A",VLOOKUP(A160,'High Risk Non-Compliant'!B:K,$E$48,FALSE))</f>
        <v>#REF!</v>
      </c>
      <c r="E160" s="69" t="e">
        <f>IF(D160="N/A","N/A",VLOOKUP(D160,'Crosswalk Detail'!A:B,2,FALSE))</f>
        <v>#REF!</v>
      </c>
    </row>
    <row r="161" spans="1:5" ht="144" customHeight="1" x14ac:dyDescent="0.2">
      <c r="A161" s="70">
        <f>'High Risk Non-Compliant'!B117</f>
        <v>0</v>
      </c>
      <c r="B161" s="350">
        <f>'High Risk Non-Compliant'!C117</f>
        <v>0</v>
      </c>
      <c r="C161" s="350"/>
      <c r="D161" s="69" t="e">
        <f>IF(VLOOKUP(A161,'High Risk Non-Compliant'!B:K,$E$48,FALSE)=0,"N/A",VLOOKUP(A161,'High Risk Non-Compliant'!B:K,$E$48,FALSE))</f>
        <v>#REF!</v>
      </c>
      <c r="E161" s="69" t="e">
        <f>IF(D161="N/A","N/A",VLOOKUP(D161,'Crosswalk Detail'!A:B,2,FALSE))</f>
        <v>#REF!</v>
      </c>
    </row>
    <row r="162" spans="1:5" ht="144" customHeight="1" x14ac:dyDescent="0.2">
      <c r="A162" s="70">
        <f>'High Risk Non-Compliant'!B118</f>
        <v>0</v>
      </c>
      <c r="B162" s="350">
        <f>'High Risk Non-Compliant'!C118</f>
        <v>0</v>
      </c>
      <c r="C162" s="350"/>
      <c r="D162" s="69" t="e">
        <f>IF(VLOOKUP(A162,'High Risk Non-Compliant'!B:K,$E$48,FALSE)=0,"N/A",VLOOKUP(A162,'High Risk Non-Compliant'!B:K,$E$48,FALSE))</f>
        <v>#REF!</v>
      </c>
      <c r="E162" s="69" t="e">
        <f>IF(D162="N/A","N/A",VLOOKUP(D162,'Crosswalk Detail'!A:B,2,FALSE))</f>
        <v>#REF!</v>
      </c>
    </row>
    <row r="163" spans="1:5" ht="144" customHeight="1" x14ac:dyDescent="0.2">
      <c r="A163" s="70">
        <f>'High Risk Non-Compliant'!B119</f>
        <v>0</v>
      </c>
      <c r="B163" s="350">
        <f>'High Risk Non-Compliant'!C119</f>
        <v>0</v>
      </c>
      <c r="C163" s="350"/>
      <c r="D163" s="69" t="e">
        <f>IF(VLOOKUP(A163,'High Risk Non-Compliant'!B:K,$E$48,FALSE)=0,"N/A",VLOOKUP(A163,'High Risk Non-Compliant'!B:K,$E$48,FALSE))</f>
        <v>#REF!</v>
      </c>
      <c r="E163" s="69" t="e">
        <f>IF(D163="N/A","N/A",VLOOKUP(D163,'Crosswalk Detail'!A:B,2,FALSE))</f>
        <v>#REF!</v>
      </c>
    </row>
    <row r="164" spans="1:5" ht="144" customHeight="1" x14ac:dyDescent="0.2">
      <c r="A164" s="70">
        <f>'High Risk Non-Compliant'!B120</f>
        <v>0</v>
      </c>
      <c r="B164" s="350">
        <f>'High Risk Non-Compliant'!C120</f>
        <v>0</v>
      </c>
      <c r="C164" s="350"/>
      <c r="D164" s="69" t="e">
        <f>IF(VLOOKUP(A164,'High Risk Non-Compliant'!B:K,$E$48,FALSE)=0,"N/A",VLOOKUP(A164,'High Risk Non-Compliant'!B:K,$E$48,FALSE))</f>
        <v>#REF!</v>
      </c>
      <c r="E164" s="69" t="e">
        <f>IF(D164="N/A","N/A",VLOOKUP(D164,'Crosswalk Detail'!A:B,2,FALSE))</f>
        <v>#REF!</v>
      </c>
    </row>
    <row r="165" spans="1:5" ht="144" customHeight="1" x14ac:dyDescent="0.2">
      <c r="A165" s="70">
        <f>'High Risk Non-Compliant'!B121</f>
        <v>0</v>
      </c>
      <c r="B165" s="350">
        <f>'High Risk Non-Compliant'!C121</f>
        <v>0</v>
      </c>
      <c r="C165" s="350"/>
      <c r="D165" s="69" t="e">
        <f>IF(VLOOKUP(A165,'High Risk Non-Compliant'!B:K,$E$48,FALSE)=0,"N/A",VLOOKUP(A165,'High Risk Non-Compliant'!B:K,$E$48,FALSE))</f>
        <v>#REF!</v>
      </c>
      <c r="E165" s="69" t="e">
        <f>IF(D165="N/A","N/A",VLOOKUP(D165,'Crosswalk Detail'!A:B,2,FALSE))</f>
        <v>#REF!</v>
      </c>
    </row>
    <row r="166" spans="1:5" ht="144" customHeight="1" x14ac:dyDescent="0.2">
      <c r="A166" s="70">
        <f>'High Risk Non-Compliant'!B122</f>
        <v>0</v>
      </c>
      <c r="B166" s="350">
        <f>'High Risk Non-Compliant'!C122</f>
        <v>0</v>
      </c>
      <c r="C166" s="350"/>
      <c r="D166" s="69" t="e">
        <f>IF(VLOOKUP(A166,'High Risk Non-Compliant'!B:K,$E$48,FALSE)=0,"N/A",VLOOKUP(A166,'High Risk Non-Compliant'!B:K,$E$48,FALSE))</f>
        <v>#REF!</v>
      </c>
      <c r="E166" s="69" t="e">
        <f>IF(D166="N/A","N/A",VLOOKUP(D166,'Crosswalk Detail'!A:B,2,FALSE))</f>
        <v>#REF!</v>
      </c>
    </row>
    <row r="167" spans="1:5" ht="144" customHeight="1" x14ac:dyDescent="0.2">
      <c r="A167" s="70">
        <f>'High Risk Non-Compliant'!B123</f>
        <v>0</v>
      </c>
      <c r="B167" s="350">
        <f>'High Risk Non-Compliant'!C123</f>
        <v>0</v>
      </c>
      <c r="C167" s="350"/>
      <c r="D167" s="69" t="e">
        <f>IF(VLOOKUP(A167,'High Risk Non-Compliant'!B:K,$E$48,FALSE)=0,"N/A",VLOOKUP(A167,'High Risk Non-Compliant'!B:K,$E$48,FALSE))</f>
        <v>#REF!</v>
      </c>
      <c r="E167" s="69" t="e">
        <f>IF(D167="N/A","N/A",VLOOKUP(D167,'Crosswalk Detail'!A:B,2,FALSE))</f>
        <v>#REF!</v>
      </c>
    </row>
    <row r="168" spans="1:5" ht="144" customHeight="1" x14ac:dyDescent="0.2">
      <c r="A168" s="70">
        <f>'High Risk Non-Compliant'!B124</f>
        <v>0</v>
      </c>
      <c r="B168" s="350">
        <f>'High Risk Non-Compliant'!C124</f>
        <v>0</v>
      </c>
      <c r="C168" s="350"/>
      <c r="D168" s="69" t="e">
        <f>IF(VLOOKUP(A168,'High Risk Non-Compliant'!B:K,$E$48,FALSE)=0,"N/A",VLOOKUP(A168,'High Risk Non-Compliant'!B:K,$E$48,FALSE))</f>
        <v>#REF!</v>
      </c>
      <c r="E168" s="69" t="e">
        <f>IF(D168="N/A","N/A",VLOOKUP(D168,'Crosswalk Detail'!A:B,2,FALSE))</f>
        <v>#REF!</v>
      </c>
    </row>
    <row r="169" spans="1:5" ht="144" customHeight="1" x14ac:dyDescent="0.2">
      <c r="A169" s="70">
        <f>'High Risk Non-Compliant'!B125</f>
        <v>0</v>
      </c>
      <c r="B169" s="350">
        <f>'High Risk Non-Compliant'!C125</f>
        <v>0</v>
      </c>
      <c r="C169" s="350"/>
      <c r="D169" s="69" t="e">
        <f>IF(VLOOKUP(A169,'High Risk Non-Compliant'!B:K,$E$48,FALSE)=0,"N/A",VLOOKUP(A169,'High Risk Non-Compliant'!B:K,$E$48,FALSE))</f>
        <v>#REF!</v>
      </c>
      <c r="E169" s="69" t="e">
        <f>IF(D169="N/A","N/A",VLOOKUP(D169,'Crosswalk Detail'!A:B,2,FALSE))</f>
        <v>#REF!</v>
      </c>
    </row>
    <row r="170" spans="1:5" ht="144" customHeight="1" x14ac:dyDescent="0.2">
      <c r="A170" s="70">
        <f>'High Risk Non-Compliant'!B126</f>
        <v>0</v>
      </c>
      <c r="B170" s="350">
        <f>'High Risk Non-Compliant'!C126</f>
        <v>0</v>
      </c>
      <c r="C170" s="350"/>
      <c r="D170" s="69" t="e">
        <f>IF(VLOOKUP(A170,'High Risk Non-Compliant'!B:K,$E$48,FALSE)=0,"N/A",VLOOKUP(A170,'High Risk Non-Compliant'!B:K,$E$48,FALSE))</f>
        <v>#REF!</v>
      </c>
      <c r="E170" s="69" t="e">
        <f>IF(D170="N/A","N/A",VLOOKUP(D170,'Crosswalk Detail'!A:B,2,FALSE))</f>
        <v>#REF!</v>
      </c>
    </row>
    <row r="171" spans="1:5" ht="144" customHeight="1" x14ac:dyDescent="0.2">
      <c r="A171" s="70">
        <f>'High Risk Non-Compliant'!B127</f>
        <v>0</v>
      </c>
      <c r="B171" s="350">
        <f>'High Risk Non-Compliant'!C127</f>
        <v>0</v>
      </c>
      <c r="C171" s="350"/>
      <c r="D171" s="69" t="e">
        <f>IF(VLOOKUP(A171,'High Risk Non-Compliant'!B:K,$E$48,FALSE)=0,"N/A",VLOOKUP(A171,'High Risk Non-Compliant'!B:K,$E$48,FALSE))</f>
        <v>#REF!</v>
      </c>
      <c r="E171" s="69" t="e">
        <f>IF(D171="N/A","N/A",VLOOKUP(D171,'Crosswalk Detail'!A:B,2,FALSE))</f>
        <v>#REF!</v>
      </c>
    </row>
    <row r="172" spans="1:5" ht="144" customHeight="1" x14ac:dyDescent="0.2">
      <c r="A172" s="70">
        <f>'High Risk Non-Compliant'!B128</f>
        <v>0</v>
      </c>
      <c r="B172" s="350">
        <f>'High Risk Non-Compliant'!C128</f>
        <v>0</v>
      </c>
      <c r="C172" s="350"/>
      <c r="D172" s="69" t="e">
        <f>IF(VLOOKUP(A172,'High Risk Non-Compliant'!B:K,$E$48,FALSE)=0,"N/A",VLOOKUP(A172,'High Risk Non-Compliant'!B:K,$E$48,FALSE))</f>
        <v>#REF!</v>
      </c>
      <c r="E172" s="69" t="e">
        <f>IF(D172="N/A","N/A",VLOOKUP(D172,'Crosswalk Detail'!A:B,2,FALSE))</f>
        <v>#REF!</v>
      </c>
    </row>
    <row r="173" spans="1:5" ht="144" customHeight="1" x14ac:dyDescent="0.2">
      <c r="A173" s="70">
        <f>'High Risk Non-Compliant'!B129</f>
        <v>0</v>
      </c>
      <c r="B173" s="350">
        <f>'High Risk Non-Compliant'!C129</f>
        <v>0</v>
      </c>
      <c r="C173" s="350"/>
      <c r="D173" s="69" t="e">
        <f>IF(VLOOKUP(A173,'High Risk Non-Compliant'!B:K,$E$48,FALSE)=0,"N/A",VLOOKUP(A173,'High Risk Non-Compliant'!B:K,$E$48,FALSE))</f>
        <v>#REF!</v>
      </c>
      <c r="E173" s="69" t="e">
        <f>IF(D173="N/A","N/A",VLOOKUP(D173,'Crosswalk Detail'!A:B,2,FALSE))</f>
        <v>#REF!</v>
      </c>
    </row>
    <row r="174" spans="1:5" ht="144" customHeight="1" x14ac:dyDescent="0.2">
      <c r="A174" s="70">
        <f>'High Risk Non-Compliant'!B130</f>
        <v>0</v>
      </c>
      <c r="B174" s="350">
        <f>'High Risk Non-Compliant'!C130</f>
        <v>0</v>
      </c>
      <c r="C174" s="350"/>
      <c r="D174" s="69" t="e">
        <f>IF(VLOOKUP(A174,'High Risk Non-Compliant'!B:K,$E$48,FALSE)=0,"N/A",VLOOKUP(A174,'High Risk Non-Compliant'!B:K,$E$48,FALSE))</f>
        <v>#REF!</v>
      </c>
      <c r="E174" s="69" t="e">
        <f>IF(D174="N/A","N/A",VLOOKUP(D174,'Crosswalk Detail'!A:B,2,FALSE))</f>
        <v>#REF!</v>
      </c>
    </row>
    <row r="175" spans="1:5" ht="144" customHeight="1" x14ac:dyDescent="0.2">
      <c r="A175" s="70">
        <f>'High Risk Non-Compliant'!B131</f>
        <v>0</v>
      </c>
      <c r="B175" s="350">
        <f>'High Risk Non-Compliant'!C131</f>
        <v>0</v>
      </c>
      <c r="C175" s="350"/>
      <c r="D175" s="69" t="e">
        <f>IF(VLOOKUP(A175,'High Risk Non-Compliant'!B:K,$E$48,FALSE)=0,"N/A",VLOOKUP(A175,'High Risk Non-Compliant'!B:K,$E$48,FALSE))</f>
        <v>#REF!</v>
      </c>
      <c r="E175" s="69" t="e">
        <f>IF(D175="N/A","N/A",VLOOKUP(D175,'Crosswalk Detail'!A:B,2,FALSE))</f>
        <v>#REF!</v>
      </c>
    </row>
    <row r="176" spans="1:5" ht="144" customHeight="1" x14ac:dyDescent="0.2">
      <c r="A176" s="70">
        <f>'High Risk Non-Compliant'!B132</f>
        <v>0</v>
      </c>
      <c r="B176" s="350">
        <f>'High Risk Non-Compliant'!C132</f>
        <v>0</v>
      </c>
      <c r="C176" s="350"/>
      <c r="D176" s="69" t="e">
        <f>IF(VLOOKUP(A176,'High Risk Non-Compliant'!B:K,$E$48,FALSE)=0,"N/A",VLOOKUP(A176,'High Risk Non-Compliant'!B:K,$E$48,FALSE))</f>
        <v>#REF!</v>
      </c>
      <c r="E176" s="69" t="e">
        <f>IF(D176="N/A","N/A",VLOOKUP(D176,'Crosswalk Detail'!A:B,2,FALSE))</f>
        <v>#REF!</v>
      </c>
    </row>
    <row r="177" spans="1:5" ht="144" customHeight="1" x14ac:dyDescent="0.2">
      <c r="A177" s="70">
        <f>'High Risk Non-Compliant'!B133</f>
        <v>0</v>
      </c>
      <c r="B177" s="350">
        <f>'High Risk Non-Compliant'!C133</f>
        <v>0</v>
      </c>
      <c r="C177" s="350"/>
      <c r="D177" s="69" t="e">
        <f>IF(VLOOKUP(A177,'High Risk Non-Compliant'!B:K,$E$48,FALSE)=0,"N/A",VLOOKUP(A177,'High Risk Non-Compliant'!B:K,$E$48,FALSE))</f>
        <v>#REF!</v>
      </c>
      <c r="E177" s="69" t="e">
        <f>IF(D177="N/A","N/A",VLOOKUP(D177,'Crosswalk Detail'!A:B,2,FALSE))</f>
        <v>#REF!</v>
      </c>
    </row>
    <row r="178" spans="1:5" ht="144" customHeight="1" x14ac:dyDescent="0.2">
      <c r="A178" s="70">
        <f>'High Risk Non-Compliant'!B134</f>
        <v>0</v>
      </c>
      <c r="B178" s="350">
        <f>'High Risk Non-Compliant'!C134</f>
        <v>0</v>
      </c>
      <c r="C178" s="350"/>
      <c r="D178" s="69" t="e">
        <f>IF(VLOOKUP(A178,'High Risk Non-Compliant'!B:K,$E$48,FALSE)=0,"N/A",VLOOKUP(A178,'High Risk Non-Compliant'!B:K,$E$48,FALSE))</f>
        <v>#REF!</v>
      </c>
      <c r="E178" s="69" t="e">
        <f>IF(D178="N/A","N/A",VLOOKUP(D178,'Crosswalk Detail'!A:B,2,FALSE))</f>
        <v>#REF!</v>
      </c>
    </row>
    <row r="179" spans="1:5" ht="144" customHeight="1" x14ac:dyDescent="0.2">
      <c r="A179" s="70">
        <f>'High Risk Non-Compliant'!B135</f>
        <v>0</v>
      </c>
      <c r="B179" s="350">
        <f>'High Risk Non-Compliant'!C135</f>
        <v>0</v>
      </c>
      <c r="C179" s="350"/>
      <c r="D179" s="69" t="e">
        <f>IF(VLOOKUP(A179,'High Risk Non-Compliant'!B:K,$E$48,FALSE)=0,"N/A",VLOOKUP(A179,'High Risk Non-Compliant'!B:K,$E$48,FALSE))</f>
        <v>#REF!</v>
      </c>
      <c r="E179" s="69" t="e">
        <f>IF(D179="N/A","N/A",VLOOKUP(D179,'Crosswalk Detail'!A:B,2,FALSE))</f>
        <v>#REF!</v>
      </c>
    </row>
    <row r="180" spans="1:5" ht="144" customHeight="1" x14ac:dyDescent="0.2">
      <c r="A180" s="70">
        <f>'High Risk Non-Compliant'!B136</f>
        <v>0</v>
      </c>
      <c r="B180" s="350">
        <f>'High Risk Non-Compliant'!C136</f>
        <v>0</v>
      </c>
      <c r="C180" s="350"/>
      <c r="D180" s="69" t="e">
        <f>IF(VLOOKUP(A180,'High Risk Non-Compliant'!B:K,$E$48,FALSE)=0,"N/A",VLOOKUP(A180,'High Risk Non-Compliant'!B:K,$E$48,FALSE))</f>
        <v>#REF!</v>
      </c>
      <c r="E180" s="69" t="e">
        <f>IF(D180="N/A","N/A",VLOOKUP(D180,'Crosswalk Detail'!A:B,2,FALSE))</f>
        <v>#REF!</v>
      </c>
    </row>
    <row r="181" spans="1:5" ht="144" customHeight="1" x14ac:dyDescent="0.2">
      <c r="A181" s="70">
        <f>'High Risk Non-Compliant'!B137</f>
        <v>0</v>
      </c>
      <c r="B181" s="350">
        <f>'High Risk Non-Compliant'!C137</f>
        <v>0</v>
      </c>
      <c r="C181" s="350"/>
      <c r="D181" s="69" t="e">
        <f>IF(VLOOKUP(A181,'High Risk Non-Compliant'!B:K,$E$48,FALSE)=0,"N/A",VLOOKUP(A181,'High Risk Non-Compliant'!B:K,$E$48,FALSE))</f>
        <v>#REF!</v>
      </c>
      <c r="E181" s="69" t="e">
        <f>IF(D181="N/A","N/A",VLOOKUP(D181,'Crosswalk Detail'!A:B,2,FALSE))</f>
        <v>#REF!</v>
      </c>
    </row>
    <row r="182" spans="1:5" ht="144" customHeight="1" x14ac:dyDescent="0.2">
      <c r="A182" s="70">
        <f>'High Risk Non-Compliant'!B138</f>
        <v>0</v>
      </c>
      <c r="B182" s="350">
        <f>'High Risk Non-Compliant'!C138</f>
        <v>0</v>
      </c>
      <c r="C182" s="350"/>
      <c r="D182" s="69" t="e">
        <f>IF(VLOOKUP(A182,'High Risk Non-Compliant'!B:K,$E$48,FALSE)=0,"N/A",VLOOKUP(A182,'High Risk Non-Compliant'!B:K,$E$48,FALSE))</f>
        <v>#REF!</v>
      </c>
      <c r="E182" s="69" t="e">
        <f>IF(D182="N/A","N/A",VLOOKUP(D182,'Crosswalk Detail'!A:B,2,FALSE))</f>
        <v>#REF!</v>
      </c>
    </row>
    <row r="183" spans="1:5" ht="144" customHeight="1" x14ac:dyDescent="0.2">
      <c r="A183" s="70">
        <f>'High Risk Non-Compliant'!B139</f>
        <v>0</v>
      </c>
      <c r="B183" s="350">
        <f>'High Risk Non-Compliant'!C139</f>
        <v>0</v>
      </c>
      <c r="C183" s="350"/>
      <c r="D183" s="69" t="e">
        <f>IF(VLOOKUP(A183,'High Risk Non-Compliant'!B:K,$E$48,FALSE)=0,"N/A",VLOOKUP(A183,'High Risk Non-Compliant'!B:K,$E$48,FALSE))</f>
        <v>#REF!</v>
      </c>
      <c r="E183" s="69" t="e">
        <f>IF(D183="N/A","N/A",VLOOKUP(D183,'Crosswalk Detail'!A:B,2,FALSE))</f>
        <v>#REF!</v>
      </c>
    </row>
    <row r="184" spans="1:5" ht="144" customHeight="1" x14ac:dyDescent="0.2">
      <c r="A184" s="70">
        <f>'High Risk Non-Compliant'!B140</f>
        <v>0</v>
      </c>
      <c r="B184" s="350">
        <f>'High Risk Non-Compliant'!C140</f>
        <v>0</v>
      </c>
      <c r="C184" s="350"/>
      <c r="D184" s="69" t="e">
        <f>IF(VLOOKUP(A184,'High Risk Non-Compliant'!B:K,$E$48,FALSE)=0,"N/A",VLOOKUP(A184,'High Risk Non-Compliant'!B:K,$E$48,FALSE))</f>
        <v>#REF!</v>
      </c>
      <c r="E184" s="69" t="e">
        <f>IF(D184="N/A","N/A",VLOOKUP(D184,'Crosswalk Detail'!A:B,2,FALSE))</f>
        <v>#REF!</v>
      </c>
    </row>
    <row r="185" spans="1:5" ht="144" customHeight="1" x14ac:dyDescent="0.2">
      <c r="A185" s="70">
        <f>'High Risk Non-Compliant'!B141</f>
        <v>0</v>
      </c>
      <c r="B185" s="350">
        <f>'High Risk Non-Compliant'!C141</f>
        <v>0</v>
      </c>
      <c r="C185" s="350"/>
      <c r="D185" s="69" t="e">
        <f>IF(VLOOKUP(A185,'High Risk Non-Compliant'!B:K,$E$48,FALSE)=0,"N/A",VLOOKUP(A185,'High Risk Non-Compliant'!B:K,$E$48,FALSE))</f>
        <v>#REF!</v>
      </c>
      <c r="E185" s="69" t="e">
        <f>IF(D185="N/A","N/A",VLOOKUP(D185,'Crosswalk Detail'!A:B,2,FALSE))</f>
        <v>#REF!</v>
      </c>
    </row>
    <row r="186" spans="1:5" ht="144" customHeight="1" x14ac:dyDescent="0.2">
      <c r="A186" s="70">
        <f>'High Risk Non-Compliant'!B142</f>
        <v>0</v>
      </c>
      <c r="B186" s="350">
        <f>'High Risk Non-Compliant'!C142</f>
        <v>0</v>
      </c>
      <c r="C186" s="350"/>
      <c r="D186" s="69" t="e">
        <f>IF(VLOOKUP(A186,'High Risk Non-Compliant'!B:K,$E$48,FALSE)=0,"N/A",VLOOKUP(A186,'High Risk Non-Compliant'!B:K,$E$48,FALSE))</f>
        <v>#REF!</v>
      </c>
      <c r="E186" s="69" t="e">
        <f>IF(D186="N/A","N/A",VLOOKUP(D186,'Crosswalk Detail'!A:B,2,FALSE))</f>
        <v>#REF!</v>
      </c>
    </row>
    <row r="187" spans="1:5" ht="144" customHeight="1" x14ac:dyDescent="0.2">
      <c r="A187" s="70">
        <f>'High Risk Non-Compliant'!B143</f>
        <v>0</v>
      </c>
      <c r="B187" s="350">
        <f>'High Risk Non-Compliant'!C143</f>
        <v>0</v>
      </c>
      <c r="C187" s="350"/>
      <c r="D187" s="69" t="e">
        <f>IF(VLOOKUP(A187,'High Risk Non-Compliant'!B:K,$E$48,FALSE)=0,"N/A",VLOOKUP(A187,'High Risk Non-Compliant'!B:K,$E$48,FALSE))</f>
        <v>#REF!</v>
      </c>
      <c r="E187" s="69" t="e">
        <f>IF(D187="N/A","N/A",VLOOKUP(D187,'Crosswalk Detail'!A:B,2,FALSE))</f>
        <v>#REF!</v>
      </c>
    </row>
    <row r="188" spans="1:5" ht="144" customHeight="1" x14ac:dyDescent="0.2">
      <c r="A188" s="70">
        <f>'High Risk Non-Compliant'!B144</f>
        <v>0</v>
      </c>
      <c r="B188" s="350">
        <f>'High Risk Non-Compliant'!C144</f>
        <v>0</v>
      </c>
      <c r="C188" s="350"/>
      <c r="D188" s="69" t="e">
        <f>IF(VLOOKUP(A188,'High Risk Non-Compliant'!B:K,$E$48,FALSE)=0,"N/A",VLOOKUP(A188,'High Risk Non-Compliant'!B:K,$E$48,FALSE))</f>
        <v>#REF!</v>
      </c>
      <c r="E188" s="69" t="e">
        <f>IF(D188="N/A","N/A",VLOOKUP(D188,'Crosswalk Detail'!A:B,2,FALSE))</f>
        <v>#REF!</v>
      </c>
    </row>
    <row r="189" spans="1:5" ht="144" customHeight="1" x14ac:dyDescent="0.2">
      <c r="A189" s="70">
        <f>'High Risk Non-Compliant'!B145</f>
        <v>0</v>
      </c>
      <c r="B189" s="350">
        <f>'High Risk Non-Compliant'!C145</f>
        <v>0</v>
      </c>
      <c r="C189" s="350"/>
      <c r="D189" s="69" t="e">
        <f>IF(VLOOKUP(A189,'High Risk Non-Compliant'!B:K,$E$48,FALSE)=0,"N/A",VLOOKUP(A189,'High Risk Non-Compliant'!B:K,$E$48,FALSE))</f>
        <v>#REF!</v>
      </c>
      <c r="E189" s="69" t="e">
        <f>IF(D189="N/A","N/A",VLOOKUP(D189,'Crosswalk Detail'!A:B,2,FALSE))</f>
        <v>#REF!</v>
      </c>
    </row>
    <row r="190" spans="1:5" ht="144" customHeight="1" x14ac:dyDescent="0.2">
      <c r="A190" s="70">
        <f>'High Risk Non-Compliant'!B146</f>
        <v>0</v>
      </c>
      <c r="B190" s="350">
        <f>'High Risk Non-Compliant'!C146</f>
        <v>0</v>
      </c>
      <c r="C190" s="350"/>
      <c r="D190" s="69" t="e">
        <f>IF(VLOOKUP(A190,'High Risk Non-Compliant'!B:K,$E$48,FALSE)=0,"N/A",VLOOKUP(A190,'High Risk Non-Compliant'!B:K,$E$48,FALSE))</f>
        <v>#REF!</v>
      </c>
      <c r="E190" s="69" t="e">
        <f>IF(D190="N/A","N/A",VLOOKUP(D190,'Crosswalk Detail'!A:B,2,FALSE))</f>
        <v>#REF!</v>
      </c>
    </row>
    <row r="191" spans="1:5" ht="144" customHeight="1" x14ac:dyDescent="0.2">
      <c r="A191" s="70">
        <f>'High Risk Non-Compliant'!B147</f>
        <v>0</v>
      </c>
      <c r="B191" s="350">
        <f>'High Risk Non-Compliant'!C147</f>
        <v>0</v>
      </c>
      <c r="C191" s="350"/>
      <c r="D191" s="69" t="e">
        <f>IF(VLOOKUP(A191,'High Risk Non-Compliant'!B:K,$E$48,FALSE)=0,"N/A",VLOOKUP(A191,'High Risk Non-Compliant'!B:K,$E$48,FALSE))</f>
        <v>#REF!</v>
      </c>
      <c r="E191" s="69" t="e">
        <f>IF(D191="N/A","N/A",VLOOKUP(D191,'Crosswalk Detail'!A:B,2,FALSE))</f>
        <v>#REF!</v>
      </c>
    </row>
    <row r="192" spans="1:5" ht="144" customHeight="1" x14ac:dyDescent="0.2">
      <c r="A192" s="70">
        <f>'High Risk Non-Compliant'!B148</f>
        <v>0</v>
      </c>
      <c r="B192" s="350">
        <f>'High Risk Non-Compliant'!C148</f>
        <v>0</v>
      </c>
      <c r="C192" s="350"/>
      <c r="D192" s="69" t="e">
        <f>IF(VLOOKUP(A192,'High Risk Non-Compliant'!B:K,$E$48,FALSE)=0,"N/A",VLOOKUP(A192,'High Risk Non-Compliant'!B:K,$E$48,FALSE))</f>
        <v>#REF!</v>
      </c>
      <c r="E192" s="69" t="e">
        <f>IF(D192="N/A","N/A",VLOOKUP(D192,'Crosswalk Detail'!A:B,2,FALSE))</f>
        <v>#REF!</v>
      </c>
    </row>
    <row r="193" spans="1:5" ht="144" customHeight="1" x14ac:dyDescent="0.2">
      <c r="A193" s="70">
        <f>'High Risk Non-Compliant'!B149</f>
        <v>0</v>
      </c>
      <c r="B193" s="350">
        <f>'High Risk Non-Compliant'!C149</f>
        <v>0</v>
      </c>
      <c r="C193" s="350"/>
      <c r="D193" s="69" t="e">
        <f>IF(VLOOKUP(A193,'High Risk Non-Compliant'!B:K,$E$48,FALSE)=0,"N/A",VLOOKUP(A193,'High Risk Non-Compliant'!B:K,$E$48,FALSE))</f>
        <v>#REF!</v>
      </c>
      <c r="E193" s="69" t="e">
        <f>IF(D193="N/A","N/A",VLOOKUP(D193,'Crosswalk Detail'!A:B,2,FALSE))</f>
        <v>#REF!</v>
      </c>
    </row>
    <row r="194" spans="1:5" ht="144" customHeight="1" x14ac:dyDescent="0.2">
      <c r="A194" s="70">
        <f>'High Risk Non-Compliant'!B150</f>
        <v>0</v>
      </c>
      <c r="B194" s="350">
        <f>'High Risk Non-Compliant'!C150</f>
        <v>0</v>
      </c>
      <c r="C194" s="350"/>
      <c r="D194" s="69" t="e">
        <f>IF(VLOOKUP(A194,'High Risk Non-Compliant'!B:K,$E$48,FALSE)=0,"N/A",VLOOKUP(A194,'High Risk Non-Compliant'!B:K,$E$48,FALSE))</f>
        <v>#REF!</v>
      </c>
      <c r="E194" s="69" t="e">
        <f>IF(D194="N/A","N/A",VLOOKUP(D194,'Crosswalk Detail'!A:B,2,FALSE))</f>
        <v>#REF!</v>
      </c>
    </row>
    <row r="195" spans="1:5" ht="144" customHeight="1" x14ac:dyDescent="0.2">
      <c r="A195" s="70">
        <f>'High Risk Non-Compliant'!B151</f>
        <v>0</v>
      </c>
      <c r="B195" s="350">
        <f>'High Risk Non-Compliant'!C151</f>
        <v>0</v>
      </c>
      <c r="C195" s="350"/>
      <c r="D195" s="69" t="e">
        <f>IF(VLOOKUP(A195,'High Risk Non-Compliant'!B:K,$E$48,FALSE)=0,"N/A",VLOOKUP(A195,'High Risk Non-Compliant'!B:K,$E$48,FALSE))</f>
        <v>#REF!</v>
      </c>
      <c r="E195" s="69" t="e">
        <f>IF(D195="N/A","N/A",VLOOKUP(D195,'Crosswalk Detail'!A:B,2,FALSE))</f>
        <v>#REF!</v>
      </c>
    </row>
    <row r="196" spans="1:5" ht="144" customHeight="1" x14ac:dyDescent="0.2">
      <c r="A196" s="70">
        <f>'High Risk Non-Compliant'!B152</f>
        <v>0</v>
      </c>
      <c r="B196" s="350">
        <f>'High Risk Non-Compliant'!C152</f>
        <v>0</v>
      </c>
      <c r="C196" s="350"/>
      <c r="D196" s="69" t="e">
        <f>IF(VLOOKUP(A196,'High Risk Non-Compliant'!B:K,$E$48,FALSE)=0,"N/A",VLOOKUP(A196,'High Risk Non-Compliant'!B:K,$E$48,FALSE))</f>
        <v>#REF!</v>
      </c>
      <c r="E196" s="69" t="e">
        <f>IF(D196="N/A","N/A",VLOOKUP(D196,'Crosswalk Detail'!A:B,2,FALSE))</f>
        <v>#REF!</v>
      </c>
    </row>
    <row r="197" spans="1:5" ht="144" customHeight="1" x14ac:dyDescent="0.2">
      <c r="A197" s="70">
        <f>'High Risk Non-Compliant'!B153</f>
        <v>0</v>
      </c>
      <c r="B197" s="350">
        <f>'High Risk Non-Compliant'!C153</f>
        <v>0</v>
      </c>
      <c r="C197" s="350"/>
      <c r="D197" s="69" t="e">
        <f>IF(VLOOKUP(A197,'High Risk Non-Compliant'!B:K,$E$48,FALSE)=0,"N/A",VLOOKUP(A197,'High Risk Non-Compliant'!B:K,$E$48,FALSE))</f>
        <v>#REF!</v>
      </c>
      <c r="E197" s="69" t="e">
        <f>IF(D197="N/A","N/A",VLOOKUP(D197,'Crosswalk Detail'!A:B,2,FALSE))</f>
        <v>#REF!</v>
      </c>
    </row>
    <row r="198" spans="1:5" ht="144" customHeight="1" x14ac:dyDescent="0.2">
      <c r="A198" s="70">
        <f>'High Risk Non-Compliant'!B154</f>
        <v>0</v>
      </c>
      <c r="B198" s="350">
        <f>'High Risk Non-Compliant'!C154</f>
        <v>0</v>
      </c>
      <c r="C198" s="350"/>
      <c r="D198" s="69" t="e">
        <f>IF(VLOOKUP(A198,'High Risk Non-Compliant'!B:K,$E$48,FALSE)=0,"N/A",VLOOKUP(A198,'High Risk Non-Compliant'!B:K,$E$48,FALSE))</f>
        <v>#REF!</v>
      </c>
      <c r="E198" s="69" t="e">
        <f>IF(D198="N/A","N/A",VLOOKUP(D198,'Crosswalk Detail'!A:B,2,FALSE))</f>
        <v>#REF!</v>
      </c>
    </row>
    <row r="199" spans="1:5" ht="144" customHeight="1" x14ac:dyDescent="0.2">
      <c r="A199" s="70">
        <f>'High Risk Non-Compliant'!B155</f>
        <v>0</v>
      </c>
      <c r="B199" s="350">
        <f>'High Risk Non-Compliant'!C155</f>
        <v>0</v>
      </c>
      <c r="C199" s="350"/>
      <c r="D199" s="69" t="e">
        <f>IF(VLOOKUP(A199,'High Risk Non-Compliant'!B:K,$E$48,FALSE)=0,"N/A",VLOOKUP(A199,'High Risk Non-Compliant'!B:K,$E$48,FALSE))</f>
        <v>#REF!</v>
      </c>
      <c r="E199" s="69" t="e">
        <f>IF(D199="N/A","N/A",VLOOKUP(D199,'Crosswalk Detail'!A:B,2,FALSE))</f>
        <v>#REF!</v>
      </c>
    </row>
    <row r="200" spans="1:5" ht="144" customHeight="1" x14ac:dyDescent="0.2">
      <c r="A200" s="70">
        <f>'High Risk Non-Compliant'!B156</f>
        <v>0</v>
      </c>
      <c r="B200" s="350">
        <f>'High Risk Non-Compliant'!C156</f>
        <v>0</v>
      </c>
      <c r="C200" s="350"/>
      <c r="D200" s="69" t="e">
        <f>IF(VLOOKUP(A200,'High Risk Non-Compliant'!B:K,$E$48,FALSE)=0,"N/A",VLOOKUP(A200,'High Risk Non-Compliant'!B:K,$E$48,FALSE))</f>
        <v>#REF!</v>
      </c>
      <c r="E200" s="69" t="e">
        <f>IF(D200="N/A","N/A",VLOOKUP(D200,'Crosswalk Detail'!A:B,2,FALSE))</f>
        <v>#REF!</v>
      </c>
    </row>
    <row r="201" spans="1:5" ht="144" customHeight="1" x14ac:dyDescent="0.2">
      <c r="A201" s="70">
        <f>'High Risk Non-Compliant'!B157</f>
        <v>0</v>
      </c>
      <c r="B201" s="350">
        <f>'High Risk Non-Compliant'!C157</f>
        <v>0</v>
      </c>
      <c r="C201" s="350"/>
      <c r="D201" s="69" t="e">
        <f>IF(VLOOKUP(A201,'High Risk Non-Compliant'!B:K,$E$48,FALSE)=0,"N/A",VLOOKUP(A201,'High Risk Non-Compliant'!B:K,$E$48,FALSE))</f>
        <v>#REF!</v>
      </c>
      <c r="E201" s="69" t="e">
        <f>IF(D201="N/A","N/A",VLOOKUP(D201,'Crosswalk Detail'!A:B,2,FALSE))</f>
        <v>#REF!</v>
      </c>
    </row>
    <row r="202" spans="1:5" ht="144" customHeight="1" x14ac:dyDescent="0.2">
      <c r="A202" s="70">
        <f>'High Risk Non-Compliant'!B158</f>
        <v>0</v>
      </c>
      <c r="B202" s="350">
        <f>'High Risk Non-Compliant'!C158</f>
        <v>0</v>
      </c>
      <c r="C202" s="350"/>
      <c r="D202" s="69" t="e">
        <f>IF(VLOOKUP(A202,'High Risk Non-Compliant'!B:K,$E$48,FALSE)=0,"N/A",VLOOKUP(A202,'High Risk Non-Compliant'!B:K,$E$48,FALSE))</f>
        <v>#REF!</v>
      </c>
      <c r="E202" s="69" t="e">
        <f>IF(D202="N/A","N/A",VLOOKUP(D202,'Crosswalk Detail'!A:B,2,FALSE))</f>
        <v>#REF!</v>
      </c>
    </row>
    <row r="203" spans="1:5" ht="144" customHeight="1" x14ac:dyDescent="0.2">
      <c r="A203" s="70">
        <f>'High Risk Non-Compliant'!B159</f>
        <v>0</v>
      </c>
      <c r="B203" s="350">
        <f>'High Risk Non-Compliant'!C159</f>
        <v>0</v>
      </c>
      <c r="C203" s="350"/>
      <c r="D203" s="69" t="e">
        <f>IF(VLOOKUP(A203,'High Risk Non-Compliant'!B:K,$E$48,FALSE)=0,"N/A",VLOOKUP(A203,'High Risk Non-Compliant'!B:K,$E$48,FALSE))</f>
        <v>#REF!</v>
      </c>
      <c r="E203" s="69" t="e">
        <f>IF(D203="N/A","N/A",VLOOKUP(D203,'Crosswalk Detail'!A:B,2,FALSE))</f>
        <v>#REF!</v>
      </c>
    </row>
    <row r="204" spans="1:5" ht="144" customHeight="1" x14ac:dyDescent="0.2">
      <c r="A204" s="70">
        <f>'High Risk Non-Compliant'!B160</f>
        <v>0</v>
      </c>
      <c r="B204" s="350">
        <f>'High Risk Non-Compliant'!C160</f>
        <v>0</v>
      </c>
      <c r="C204" s="350"/>
      <c r="D204" s="69" t="e">
        <f>IF(VLOOKUP(A204,'High Risk Non-Compliant'!B:K,$E$48,FALSE)=0,"N/A",VLOOKUP(A204,'High Risk Non-Compliant'!B:K,$E$48,FALSE))</f>
        <v>#REF!</v>
      </c>
      <c r="E204" s="69" t="e">
        <f>IF(D204="N/A","N/A",VLOOKUP(D204,'Crosswalk Detail'!A:B,2,FALSE))</f>
        <v>#REF!</v>
      </c>
    </row>
    <row r="205" spans="1:5" ht="144" customHeight="1" x14ac:dyDescent="0.2">
      <c r="A205" s="70">
        <f>'High Risk Non-Compliant'!B161</f>
        <v>0</v>
      </c>
      <c r="B205" s="350">
        <f>'High Risk Non-Compliant'!C161</f>
        <v>0</v>
      </c>
      <c r="C205" s="350"/>
      <c r="D205" s="69" t="e">
        <f>IF(VLOOKUP(A205,'High Risk Non-Compliant'!B:K,$E$48,FALSE)=0,"N/A",VLOOKUP(A205,'High Risk Non-Compliant'!B:K,$E$48,FALSE))</f>
        <v>#REF!</v>
      </c>
      <c r="E205" s="69" t="e">
        <f>IF(D205="N/A","N/A",VLOOKUP(D205,'Crosswalk Detail'!A:B,2,FALSE))</f>
        <v>#REF!</v>
      </c>
    </row>
    <row r="206" spans="1:5" ht="144" customHeight="1" x14ac:dyDescent="0.2">
      <c r="A206" s="70">
        <f>'High Risk Non-Compliant'!B162</f>
        <v>0</v>
      </c>
      <c r="B206" s="350">
        <f>'High Risk Non-Compliant'!C162</f>
        <v>0</v>
      </c>
      <c r="C206" s="350"/>
      <c r="D206" s="69" t="e">
        <f>IF(VLOOKUP(A206,'High Risk Non-Compliant'!B:K,$E$48,FALSE)=0,"N/A",VLOOKUP(A206,'High Risk Non-Compliant'!B:K,$E$48,FALSE))</f>
        <v>#REF!</v>
      </c>
      <c r="E206" s="69" t="e">
        <f>IF(D206="N/A","N/A",VLOOKUP(D206,'Crosswalk Detail'!A:B,2,FALSE))</f>
        <v>#REF!</v>
      </c>
    </row>
    <row r="207" spans="1:5" ht="144" customHeight="1" x14ac:dyDescent="0.2">
      <c r="A207" s="70">
        <f>'High Risk Non-Compliant'!B163</f>
        <v>0</v>
      </c>
      <c r="B207" s="350">
        <f>'High Risk Non-Compliant'!C163</f>
        <v>0</v>
      </c>
      <c r="C207" s="350"/>
      <c r="D207" s="69" t="e">
        <f>IF(VLOOKUP(A207,'High Risk Non-Compliant'!B:K,$E$48,FALSE)=0,"N/A",VLOOKUP(A207,'High Risk Non-Compliant'!B:K,$E$48,FALSE))</f>
        <v>#REF!</v>
      </c>
      <c r="E207" s="69" t="e">
        <f>IF(D207="N/A","N/A",VLOOKUP(D207,'Crosswalk Detail'!A:B,2,FALSE))</f>
        <v>#REF!</v>
      </c>
    </row>
    <row r="208" spans="1:5" ht="144" customHeight="1" x14ac:dyDescent="0.2">
      <c r="A208" s="70">
        <f>'High Risk Non-Compliant'!B164</f>
        <v>0</v>
      </c>
      <c r="B208" s="350">
        <f>'High Risk Non-Compliant'!C164</f>
        <v>0</v>
      </c>
      <c r="C208" s="350"/>
      <c r="D208" s="69" t="e">
        <f>IF(VLOOKUP(A208,'High Risk Non-Compliant'!B:K,$E$48,FALSE)=0,"N/A",VLOOKUP(A208,'High Risk Non-Compliant'!B:K,$E$48,FALSE))</f>
        <v>#REF!</v>
      </c>
      <c r="E208" s="69" t="e">
        <f>IF(D208="N/A","N/A",VLOOKUP(D208,'Crosswalk Detail'!A:B,2,FALSE))</f>
        <v>#REF!</v>
      </c>
    </row>
    <row r="209" spans="1:5" ht="144" customHeight="1" x14ac:dyDescent="0.2">
      <c r="A209" s="70">
        <f>'High Risk Non-Compliant'!B165</f>
        <v>0</v>
      </c>
      <c r="B209" s="350">
        <f>'High Risk Non-Compliant'!C165</f>
        <v>0</v>
      </c>
      <c r="C209" s="350"/>
      <c r="D209" s="69" t="e">
        <f>IF(VLOOKUP(A209,'High Risk Non-Compliant'!B:K,$E$48,FALSE)=0,"N/A",VLOOKUP(A209,'High Risk Non-Compliant'!B:K,$E$48,FALSE))</f>
        <v>#REF!</v>
      </c>
      <c r="E209" s="69" t="e">
        <f>IF(D209="N/A","N/A",VLOOKUP(D209,'Crosswalk Detail'!A:B,2,FALSE))</f>
        <v>#REF!</v>
      </c>
    </row>
    <row r="210" spans="1:5" ht="144" customHeight="1" x14ac:dyDescent="0.2">
      <c r="A210" s="70">
        <f>'High Risk Non-Compliant'!B166</f>
        <v>0</v>
      </c>
      <c r="B210" s="350">
        <f>'High Risk Non-Compliant'!C166</f>
        <v>0</v>
      </c>
      <c r="C210" s="350"/>
      <c r="D210" s="69" t="e">
        <f>IF(VLOOKUP(A210,'High Risk Non-Compliant'!B:K,$E$48,FALSE)=0,"N/A",VLOOKUP(A210,'High Risk Non-Compliant'!B:K,$E$48,FALSE))</f>
        <v>#REF!</v>
      </c>
      <c r="E210" s="69" t="e">
        <f>IF(D210="N/A","N/A",VLOOKUP(D210,'Crosswalk Detail'!A:B,2,FALSE))</f>
        <v>#REF!</v>
      </c>
    </row>
    <row r="211" spans="1:5" ht="144" customHeight="1" x14ac:dyDescent="0.2">
      <c r="A211" s="70">
        <f>'High Risk Non-Compliant'!B167</f>
        <v>0</v>
      </c>
      <c r="B211" s="350">
        <f>'High Risk Non-Compliant'!C167</f>
        <v>0</v>
      </c>
      <c r="C211" s="350"/>
      <c r="D211" s="69" t="e">
        <f>IF(VLOOKUP(A211,'High Risk Non-Compliant'!B:K,$E$48,FALSE)=0,"N/A",VLOOKUP(A211,'High Risk Non-Compliant'!B:K,$E$48,FALSE))</f>
        <v>#REF!</v>
      </c>
      <c r="E211" s="69" t="e">
        <f>IF(D211="N/A","N/A",VLOOKUP(D211,'Crosswalk Detail'!A:B,2,FALSE))</f>
        <v>#REF!</v>
      </c>
    </row>
    <row r="212" spans="1:5" ht="144" customHeight="1" x14ac:dyDescent="0.2">
      <c r="A212" s="70">
        <f>'High Risk Non-Compliant'!B168</f>
        <v>0</v>
      </c>
      <c r="B212" s="350">
        <f>'High Risk Non-Compliant'!C168</f>
        <v>0</v>
      </c>
      <c r="C212" s="350"/>
      <c r="D212" s="69" t="e">
        <f>IF(VLOOKUP(A212,'High Risk Non-Compliant'!B:K,$E$48,FALSE)=0,"N/A",VLOOKUP(A212,'High Risk Non-Compliant'!B:K,$E$48,FALSE))</f>
        <v>#REF!</v>
      </c>
      <c r="E212" s="69" t="e">
        <f>IF(D212="N/A","N/A",VLOOKUP(D212,'Crosswalk Detail'!A:B,2,FALSE))</f>
        <v>#REF!</v>
      </c>
    </row>
    <row r="213" spans="1:5" ht="144" customHeight="1" x14ac:dyDescent="0.2">
      <c r="A213" s="70">
        <f>'High Risk Non-Compliant'!B169</f>
        <v>0</v>
      </c>
      <c r="B213" s="350">
        <f>'High Risk Non-Compliant'!C169</f>
        <v>0</v>
      </c>
      <c r="C213" s="350"/>
      <c r="D213" s="69" t="e">
        <f>IF(VLOOKUP(A213,'High Risk Non-Compliant'!B:K,$E$48,FALSE)=0,"N/A",VLOOKUP(A213,'High Risk Non-Compliant'!B:K,$E$48,FALSE))</f>
        <v>#REF!</v>
      </c>
      <c r="E213" s="69" t="e">
        <f>IF(D213="N/A","N/A",VLOOKUP(D213,'Crosswalk Detail'!A:B,2,FALSE))</f>
        <v>#REF!</v>
      </c>
    </row>
    <row r="214" spans="1:5" ht="144" customHeight="1" x14ac:dyDescent="0.2">
      <c r="A214" s="70">
        <f>'High Risk Non-Compliant'!B170</f>
        <v>0</v>
      </c>
      <c r="B214" s="350">
        <f>'High Risk Non-Compliant'!C170</f>
        <v>0</v>
      </c>
      <c r="C214" s="350"/>
      <c r="D214" s="69" t="e">
        <f>IF(VLOOKUP(A214,'High Risk Non-Compliant'!B:K,$E$48,FALSE)=0,"N/A",VLOOKUP(A214,'High Risk Non-Compliant'!B:K,$E$48,FALSE))</f>
        <v>#REF!</v>
      </c>
      <c r="E214" s="69" t="e">
        <f>IF(D214="N/A","N/A",VLOOKUP(D214,'Crosswalk Detail'!A:B,2,FALSE))</f>
        <v>#REF!</v>
      </c>
    </row>
    <row r="215" spans="1:5" ht="144" customHeight="1" x14ac:dyDescent="0.2">
      <c r="A215" s="70">
        <f>'High Risk Non-Compliant'!B171</f>
        <v>0</v>
      </c>
      <c r="B215" s="350">
        <f>'High Risk Non-Compliant'!C171</f>
        <v>0</v>
      </c>
      <c r="C215" s="350"/>
      <c r="D215" s="69" t="e">
        <f>IF(VLOOKUP(A215,'High Risk Non-Compliant'!B:K,$E$48,FALSE)=0,"N/A",VLOOKUP(A215,'High Risk Non-Compliant'!B:K,$E$48,FALSE))</f>
        <v>#REF!</v>
      </c>
      <c r="E215" s="69" t="e">
        <f>IF(D215="N/A","N/A",VLOOKUP(D215,'Crosswalk Detail'!A:B,2,FALSE))</f>
        <v>#REF!</v>
      </c>
    </row>
    <row r="216" spans="1:5" ht="144" customHeight="1" x14ac:dyDescent="0.2">
      <c r="A216" s="70">
        <f>'High Risk Non-Compliant'!B172</f>
        <v>0</v>
      </c>
      <c r="B216" s="350">
        <f>'High Risk Non-Compliant'!C172</f>
        <v>0</v>
      </c>
      <c r="C216" s="350"/>
      <c r="D216" s="69" t="e">
        <f>IF(VLOOKUP(A216,'High Risk Non-Compliant'!B:K,$E$48,FALSE)=0,"N/A",VLOOKUP(A216,'High Risk Non-Compliant'!B:K,$E$48,FALSE))</f>
        <v>#REF!</v>
      </c>
      <c r="E216" s="69" t="e">
        <f>IF(D216="N/A","N/A",VLOOKUP(D216,'Crosswalk Detail'!A:B,2,FALSE))</f>
        <v>#REF!</v>
      </c>
    </row>
    <row r="217" spans="1:5" ht="144" customHeight="1" x14ac:dyDescent="0.2">
      <c r="A217" s="71">
        <f>'High Risk Non-Compliant'!B173</f>
        <v>0</v>
      </c>
      <c r="B217" s="352">
        <f>'High Risk Non-Compliant'!C173</f>
        <v>0</v>
      </c>
      <c r="C217" s="352"/>
      <c r="D217" s="69" t="e">
        <f>IF(VLOOKUP(A217,'High Risk Non-Compliant'!B:K,$E$48,FALSE)=0,"N/A",VLOOKUP(A217,'High Risk Non-Compliant'!B:K,$E$48,FALSE))</f>
        <v>#REF!</v>
      </c>
      <c r="E217" s="69" t="e">
        <f>IF(D217="N/A","N/A",VLOOKUP(D217,'Crosswalk Detail'!A:B,2,FALSE))</f>
        <v>#REF!</v>
      </c>
    </row>
    <row r="218" spans="1:5" ht="144" customHeight="1" x14ac:dyDescent="0.2">
      <c r="A218" s="71">
        <f>'High Risk Non-Compliant'!B174</f>
        <v>0</v>
      </c>
      <c r="B218" s="352">
        <f>'High Risk Non-Compliant'!C174</f>
        <v>0</v>
      </c>
      <c r="C218" s="352"/>
      <c r="D218" s="69" t="e">
        <f>IF(VLOOKUP(A218,'High Risk Non-Compliant'!B:K,$E$48,FALSE)=0,"N/A",VLOOKUP(A218,'High Risk Non-Compliant'!B:K,$E$48,FALSE))</f>
        <v>#REF!</v>
      </c>
      <c r="E218" s="69" t="e">
        <f>IF(D218="N/A","N/A",VLOOKUP(D218,'Crosswalk Detail'!A:B,2,FALSE))</f>
        <v>#REF!</v>
      </c>
    </row>
    <row r="219" spans="1:5" ht="144" customHeight="1" x14ac:dyDescent="0.2">
      <c r="A219" s="71">
        <f>'High Risk Non-Compliant'!B175</f>
        <v>0</v>
      </c>
      <c r="B219" s="352">
        <f>'High Risk Non-Compliant'!C175</f>
        <v>0</v>
      </c>
      <c r="C219" s="352"/>
      <c r="D219" s="69" t="e">
        <f>IF(VLOOKUP(A219,'High Risk Non-Compliant'!B:K,$E$48,FALSE)=0,"N/A",VLOOKUP(A219,'High Risk Non-Compliant'!B:K,$E$48,FALSE))</f>
        <v>#REF!</v>
      </c>
      <c r="E219" s="69" t="e">
        <f>IF(D219="N/A","N/A",VLOOKUP(D219,'Crosswalk Detail'!A:B,2,FALSE))</f>
        <v>#REF!</v>
      </c>
    </row>
    <row r="220" spans="1:5" ht="144" customHeight="1" x14ac:dyDescent="0.2">
      <c r="A220" s="71">
        <f>'High Risk Non-Compliant'!B176</f>
        <v>0</v>
      </c>
      <c r="B220" s="352">
        <f>'High Risk Non-Compliant'!C176</f>
        <v>0</v>
      </c>
      <c r="C220" s="352"/>
      <c r="D220" s="69" t="e">
        <f>VLOOKUP(A220,'High Risk Non-Compliant'!B:K,$E$48,FALSE)</f>
        <v>#REF!</v>
      </c>
      <c r="E220" s="69" t="e">
        <f>VLOOKUP(D220,'Crosswalk Detail'!A:B,2,FALSE)</f>
        <v>#REF!</v>
      </c>
    </row>
    <row r="221" spans="1:5" ht="144" customHeight="1" x14ac:dyDescent="0.2">
      <c r="A221" s="71">
        <f>'High Risk Non-Compliant'!B177</f>
        <v>0</v>
      </c>
      <c r="B221" s="352">
        <f>'High Risk Non-Compliant'!C177</f>
        <v>0</v>
      </c>
      <c r="C221" s="352"/>
      <c r="D221" s="69" t="e">
        <f>VLOOKUP(A221,'High Risk Non-Compliant'!B:K,$E$48,FALSE)</f>
        <v>#REF!</v>
      </c>
      <c r="E221" s="69" t="e">
        <f>VLOOKUP(D221,'Crosswalk Detail'!A:B,2,FALSE)</f>
        <v>#REF!</v>
      </c>
    </row>
    <row r="222" spans="1:5" ht="144" customHeight="1" x14ac:dyDescent="0.2">
      <c r="A222" s="71">
        <f>'High Risk Non-Compliant'!B178</f>
        <v>0</v>
      </c>
      <c r="B222" s="352">
        <f>'High Risk Non-Compliant'!C178</f>
        <v>0</v>
      </c>
      <c r="C222" s="352"/>
      <c r="D222" s="69" t="e">
        <f>VLOOKUP(A222,'High Risk Non-Compliant'!B:K,$E$48,FALSE)</f>
        <v>#REF!</v>
      </c>
      <c r="E222" s="69" t="e">
        <f>VLOOKUP(D222,'Crosswalk Detail'!A:B,2,FALSE)</f>
        <v>#REF!</v>
      </c>
    </row>
    <row r="223" spans="1:5" ht="144" customHeight="1" x14ac:dyDescent="0.2">
      <c r="A223" s="71">
        <f>'High Risk Non-Compliant'!B179</f>
        <v>0</v>
      </c>
      <c r="B223" s="352">
        <f>'High Risk Non-Compliant'!C179</f>
        <v>0</v>
      </c>
      <c r="C223" s="352"/>
      <c r="D223" s="69" t="e">
        <f>VLOOKUP(A223,'High Risk Non-Compliant'!B:K,$E$48,FALSE)</f>
        <v>#REF!</v>
      </c>
      <c r="E223" s="69" t="e">
        <f>VLOOKUP(D223,'Crosswalk Detail'!A:B,2,FALSE)</f>
        <v>#REF!</v>
      </c>
    </row>
    <row r="224" spans="1:5" ht="144" customHeight="1" x14ac:dyDescent="0.2">
      <c r="A224" s="71">
        <f>'High Risk Non-Compliant'!B180</f>
        <v>0</v>
      </c>
      <c r="B224" s="352">
        <f>'High Risk Non-Compliant'!C180</f>
        <v>0</v>
      </c>
      <c r="C224" s="352"/>
      <c r="D224" s="69" t="e">
        <f>VLOOKUP(A224,'High Risk Non-Compliant'!B:K,$E$48,FALSE)</f>
        <v>#REF!</v>
      </c>
      <c r="E224" s="69" t="e">
        <f>VLOOKUP(D224,'Crosswalk Detail'!A:B,2,FALSE)</f>
        <v>#REF!</v>
      </c>
    </row>
    <row r="225" spans="1:5" ht="144" customHeight="1" x14ac:dyDescent="0.2">
      <c r="A225" s="71">
        <f>'High Risk Non-Compliant'!B181</f>
        <v>0</v>
      </c>
      <c r="B225" s="352">
        <f>'High Risk Non-Compliant'!C181</f>
        <v>0</v>
      </c>
      <c r="C225" s="352"/>
      <c r="D225" s="69" t="e">
        <f>VLOOKUP(A225,'High Risk Non-Compliant'!B:K,$E$48,FALSE)</f>
        <v>#REF!</v>
      </c>
      <c r="E225" s="69" t="e">
        <f>VLOOKUP(D225,'Crosswalk Detail'!A:B,2,FALSE)</f>
        <v>#REF!</v>
      </c>
    </row>
    <row r="226" spans="1:5" x14ac:dyDescent="0.2">
      <c r="A226" s="72">
        <f>'High Risk Non-Compliant'!B182</f>
        <v>0</v>
      </c>
      <c r="B226" s="353">
        <f>'High Risk Non-Compliant'!C182</f>
        <v>0</v>
      </c>
      <c r="C226" s="353"/>
      <c r="D226" s="69"/>
      <c r="E226" s="69"/>
    </row>
    <row r="227" spans="1:5" ht="29.25" customHeight="1" x14ac:dyDescent="0.2">
      <c r="A227" s="72">
        <f>'High Risk Non-Compliant'!B183</f>
        <v>0</v>
      </c>
      <c r="B227" s="353">
        <f>'High Risk Non-Compliant'!C183</f>
        <v>0</v>
      </c>
      <c r="C227" s="353"/>
      <c r="D227" s="69"/>
      <c r="E227" s="69"/>
    </row>
    <row r="228" spans="1:5" ht="29.25" customHeight="1" x14ac:dyDescent="0.2">
      <c r="A228" s="72">
        <f>'High Risk Non-Compliant'!B184</f>
        <v>0</v>
      </c>
      <c r="B228" s="353">
        <f>'High Risk Non-Compliant'!C184</f>
        <v>0</v>
      </c>
      <c r="C228" s="353"/>
      <c r="D228" s="69"/>
      <c r="E228" s="69"/>
    </row>
    <row r="229" spans="1:5" x14ac:dyDescent="0.2">
      <c r="A229" s="72">
        <f>'High Risk Non-Compliant'!B185</f>
        <v>0</v>
      </c>
      <c r="B229" s="353">
        <f>'High Risk Non-Compliant'!C185</f>
        <v>0</v>
      </c>
      <c r="C229" s="353"/>
      <c r="D229" s="69"/>
      <c r="E229" s="69"/>
    </row>
    <row r="230" spans="1:5" ht="29.25" customHeight="1" x14ac:dyDescent="0.2">
      <c r="A230" s="72">
        <f>'High Risk Non-Compliant'!B186</f>
        <v>0</v>
      </c>
      <c r="B230" s="353">
        <f>'High Risk Non-Compliant'!C186</f>
        <v>0</v>
      </c>
      <c r="C230" s="353"/>
      <c r="D230" s="69"/>
      <c r="E230" s="69"/>
    </row>
    <row r="231" spans="1:5" ht="29.25" customHeight="1" x14ac:dyDescent="0.2">
      <c r="A231" s="72">
        <f>'High Risk Non-Compliant'!B187</f>
        <v>0</v>
      </c>
      <c r="B231" s="353">
        <f>'High Risk Non-Compliant'!C187</f>
        <v>0</v>
      </c>
      <c r="C231" s="353"/>
      <c r="D231" s="69"/>
      <c r="E231" s="69"/>
    </row>
    <row r="232" spans="1:5" ht="44" customHeight="1" x14ac:dyDescent="0.2">
      <c r="A232" s="72">
        <f>'High Risk Non-Compliant'!B188</f>
        <v>0</v>
      </c>
      <c r="B232" s="353">
        <f>'High Risk Non-Compliant'!C188</f>
        <v>0</v>
      </c>
      <c r="C232" s="353"/>
      <c r="D232" s="69"/>
      <c r="E232" s="69"/>
    </row>
    <row r="233" spans="1:5" x14ac:dyDescent="0.2">
      <c r="A233" s="72">
        <f>'High Risk Non-Compliant'!B189</f>
        <v>0</v>
      </c>
      <c r="B233" s="353">
        <f>'High Risk Non-Compliant'!C189</f>
        <v>0</v>
      </c>
      <c r="C233" s="353"/>
      <c r="D233" s="69"/>
      <c r="E233" s="69"/>
    </row>
    <row r="234" spans="1:5" x14ac:dyDescent="0.2">
      <c r="A234" s="72">
        <f>'High Risk Non-Compliant'!B190</f>
        <v>0</v>
      </c>
      <c r="B234" s="353">
        <f>'High Risk Non-Compliant'!C190</f>
        <v>0</v>
      </c>
      <c r="C234" s="353"/>
      <c r="D234" s="69"/>
      <c r="E234" s="69"/>
    </row>
    <row r="235" spans="1:5" x14ac:dyDescent="0.2">
      <c r="A235" s="72">
        <f>'High Risk Non-Compliant'!B191</f>
        <v>0</v>
      </c>
      <c r="B235" s="353">
        <f>'High Risk Non-Compliant'!C191</f>
        <v>0</v>
      </c>
      <c r="C235" s="353"/>
      <c r="D235" s="69"/>
      <c r="E235" s="69"/>
    </row>
    <row r="236" spans="1:5" x14ac:dyDescent="0.2">
      <c r="A236" s="72">
        <f>'High Risk Non-Compliant'!B192</f>
        <v>0</v>
      </c>
      <c r="B236" s="353">
        <f>'High Risk Non-Compliant'!C192</f>
        <v>0</v>
      </c>
      <c r="C236" s="353"/>
      <c r="D236" s="69"/>
      <c r="E236" s="69"/>
    </row>
    <row r="237" spans="1:5" x14ac:dyDescent="0.2">
      <c r="A237" s="72">
        <f>'High Risk Non-Compliant'!B193</f>
        <v>0</v>
      </c>
      <c r="B237" s="353">
        <f>'High Risk Non-Compliant'!C193</f>
        <v>0</v>
      </c>
      <c r="C237" s="353"/>
      <c r="D237" s="69"/>
      <c r="E237" s="69"/>
    </row>
    <row r="238" spans="1:5" x14ac:dyDescent="0.2">
      <c r="A238" s="72">
        <f>'High Risk Non-Compliant'!B194</f>
        <v>0</v>
      </c>
      <c r="B238" s="353">
        <f>'High Risk Non-Compliant'!C194</f>
        <v>0</v>
      </c>
      <c r="C238" s="353"/>
      <c r="D238" s="69"/>
      <c r="E238" s="69"/>
    </row>
    <row r="239" spans="1:5" x14ac:dyDescent="0.2">
      <c r="A239" s="72">
        <f>'High Risk Non-Compliant'!B195</f>
        <v>0</v>
      </c>
      <c r="B239" s="353">
        <f>'High Risk Non-Compliant'!C195</f>
        <v>0</v>
      </c>
      <c r="C239" s="353"/>
      <c r="D239" s="69"/>
      <c r="E239" s="69"/>
    </row>
    <row r="240" spans="1:5" x14ac:dyDescent="0.2">
      <c r="A240" s="72">
        <f>'High Risk Non-Compliant'!B196</f>
        <v>0</v>
      </c>
      <c r="B240" s="353">
        <f>'High Risk Non-Compliant'!C196</f>
        <v>0</v>
      </c>
      <c r="C240" s="353"/>
      <c r="D240" s="69"/>
      <c r="E240" s="69"/>
    </row>
    <row r="241" spans="1:5" x14ac:dyDescent="0.2">
      <c r="A241" s="72">
        <f>'High Risk Non-Compliant'!B197</f>
        <v>0</v>
      </c>
      <c r="B241" s="353">
        <f>'High Risk Non-Compliant'!C197</f>
        <v>0</v>
      </c>
      <c r="C241" s="353"/>
      <c r="D241" s="69"/>
      <c r="E241" s="69"/>
    </row>
    <row r="242" spans="1:5" x14ac:dyDescent="0.2">
      <c r="A242" s="72">
        <f>'High Risk Non-Compliant'!B198</f>
        <v>0</v>
      </c>
      <c r="B242" s="353">
        <f>'High Risk Non-Compliant'!C198</f>
        <v>0</v>
      </c>
      <c r="C242" s="353"/>
      <c r="D242" s="69"/>
      <c r="E242" s="69"/>
    </row>
    <row r="243" spans="1:5" ht="29.25" customHeight="1" x14ac:dyDescent="0.2">
      <c r="A243" s="72">
        <f>'High Risk Non-Compliant'!B199</f>
        <v>0</v>
      </c>
      <c r="B243" s="353">
        <f>'High Risk Non-Compliant'!C199</f>
        <v>0</v>
      </c>
      <c r="C243" s="353"/>
      <c r="D243" s="69"/>
      <c r="E243" s="69"/>
    </row>
    <row r="244" spans="1:5" ht="29.25" customHeight="1" x14ac:dyDescent="0.2">
      <c r="A244" s="72">
        <f>'High Risk Non-Compliant'!B200</f>
        <v>0</v>
      </c>
      <c r="B244" s="353">
        <f>'High Risk Non-Compliant'!C200</f>
        <v>0</v>
      </c>
      <c r="C244" s="353"/>
      <c r="D244" s="69"/>
      <c r="E244" s="69"/>
    </row>
    <row r="245" spans="1:5" ht="58.5" customHeight="1" x14ac:dyDescent="0.2">
      <c r="A245" s="72">
        <f>'High Risk Non-Compliant'!B201</f>
        <v>0</v>
      </c>
      <c r="B245" s="353">
        <f>'High Risk Non-Compliant'!C201</f>
        <v>0</v>
      </c>
      <c r="C245" s="353"/>
      <c r="D245" s="69"/>
      <c r="E245" s="69"/>
    </row>
    <row r="246" spans="1:5" ht="44" customHeight="1" x14ac:dyDescent="0.2">
      <c r="A246" s="72">
        <f>'High Risk Non-Compliant'!B202</f>
        <v>0</v>
      </c>
      <c r="B246" s="353">
        <f>'High Risk Non-Compliant'!C202</f>
        <v>0</v>
      </c>
      <c r="C246" s="353"/>
      <c r="D246" s="69"/>
      <c r="E246" s="69"/>
    </row>
    <row r="247" spans="1:5" ht="29.25" customHeight="1" x14ac:dyDescent="0.2">
      <c r="A247" s="72">
        <f>'High Risk Non-Compliant'!B203</f>
        <v>0</v>
      </c>
      <c r="B247" s="353">
        <f>'High Risk Non-Compliant'!C203</f>
        <v>0</v>
      </c>
      <c r="C247" s="353"/>
      <c r="D247" s="69"/>
      <c r="E247" s="69"/>
    </row>
    <row r="248" spans="1:5" ht="44" customHeight="1" x14ac:dyDescent="0.2">
      <c r="A248" s="72">
        <f>'High Risk Non-Compliant'!B204</f>
        <v>0</v>
      </c>
      <c r="B248" s="353">
        <f>'High Risk Non-Compliant'!C204</f>
        <v>0</v>
      </c>
      <c r="C248" s="353"/>
      <c r="D248" s="69"/>
      <c r="E248" s="69"/>
    </row>
    <row r="249" spans="1:5" ht="29.25" customHeight="1" x14ac:dyDescent="0.2">
      <c r="A249" s="72">
        <f>'High Risk Non-Compliant'!B205</f>
        <v>0</v>
      </c>
      <c r="B249" s="353">
        <f>'High Risk Non-Compliant'!C205</f>
        <v>0</v>
      </c>
      <c r="C249" s="353"/>
      <c r="D249" s="69"/>
      <c r="E249" s="69"/>
    </row>
    <row r="250" spans="1:5" ht="175.5" customHeight="1" x14ac:dyDescent="0.2">
      <c r="A250" s="72">
        <f>'High Risk Non-Compliant'!B206</f>
        <v>0</v>
      </c>
      <c r="B250" s="353">
        <f>'High Risk Non-Compliant'!C206</f>
        <v>0</v>
      </c>
      <c r="C250" s="353"/>
      <c r="D250" s="69"/>
      <c r="E250" s="69"/>
    </row>
    <row r="251" spans="1:5" ht="73.25" customHeight="1" x14ac:dyDescent="0.2">
      <c r="A251" s="72">
        <f>'High Risk Non-Compliant'!B207</f>
        <v>0</v>
      </c>
      <c r="B251" s="353">
        <f>'High Risk Non-Compliant'!C207</f>
        <v>0</v>
      </c>
      <c r="C251" s="353"/>
      <c r="D251" s="69"/>
      <c r="E251" s="69"/>
    </row>
    <row r="252" spans="1:5" ht="87.75" customHeight="1" x14ac:dyDescent="0.2">
      <c r="A252" s="72">
        <f>'High Risk Non-Compliant'!B208</f>
        <v>0</v>
      </c>
      <c r="B252" s="353">
        <f>'High Risk Non-Compliant'!C208</f>
        <v>0</v>
      </c>
      <c r="C252" s="353"/>
      <c r="D252" s="69"/>
      <c r="E252" s="69"/>
    </row>
    <row r="253" spans="1:5" x14ac:dyDescent="0.2">
      <c r="A253" s="72">
        <f>'High Risk Non-Compliant'!B209</f>
        <v>0</v>
      </c>
      <c r="B253" s="353">
        <f>'High Risk Non-Compliant'!C209</f>
        <v>0</v>
      </c>
      <c r="C253" s="353"/>
      <c r="D253" s="69"/>
      <c r="E253" s="69"/>
    </row>
    <row r="254" spans="1:5" ht="29.25" customHeight="1" x14ac:dyDescent="0.2">
      <c r="A254" s="72">
        <f>'High Risk Non-Compliant'!B210</f>
        <v>0</v>
      </c>
      <c r="B254" s="353">
        <f>'High Risk Non-Compliant'!C210</f>
        <v>0</v>
      </c>
      <c r="C254" s="353"/>
      <c r="D254" s="69"/>
      <c r="E254" s="69"/>
    </row>
    <row r="255" spans="1:5" x14ac:dyDescent="0.2">
      <c r="A255" s="72">
        <f>'High Risk Non-Compliant'!B211</f>
        <v>0</v>
      </c>
      <c r="B255" s="353">
        <f>'High Risk Non-Compliant'!C211</f>
        <v>0</v>
      </c>
      <c r="C255" s="353"/>
      <c r="D255" s="69"/>
      <c r="E255" s="69"/>
    </row>
    <row r="256" spans="1:5" x14ac:dyDescent="0.2">
      <c r="A256" s="72">
        <f>'High Risk Non-Compliant'!B212</f>
        <v>0</v>
      </c>
      <c r="B256" s="353">
        <f>'High Risk Non-Compliant'!C212</f>
        <v>0</v>
      </c>
      <c r="C256" s="353"/>
      <c r="D256" s="69"/>
      <c r="E256" s="69"/>
    </row>
    <row r="257" spans="1:5" x14ac:dyDescent="0.2">
      <c r="A257" s="72">
        <f>'High Risk Non-Compliant'!B213</f>
        <v>0</v>
      </c>
      <c r="B257" s="353">
        <f>'High Risk Non-Compliant'!C213</f>
        <v>0</v>
      </c>
      <c r="C257" s="353"/>
      <c r="D257" s="69"/>
      <c r="E257" s="69"/>
    </row>
    <row r="258" spans="1:5" x14ac:dyDescent="0.2">
      <c r="A258" s="72">
        <f>'High Risk Non-Compliant'!B214</f>
        <v>0</v>
      </c>
      <c r="B258" s="353">
        <f>'High Risk Non-Compliant'!C214</f>
        <v>0</v>
      </c>
      <c r="C258" s="353"/>
      <c r="D258" s="69"/>
      <c r="E258" s="69"/>
    </row>
    <row r="259" spans="1:5" x14ac:dyDescent="0.2">
      <c r="A259" s="72">
        <f>'High Risk Non-Compliant'!B215</f>
        <v>0</v>
      </c>
      <c r="B259" s="353">
        <f>'High Risk Non-Compliant'!C215</f>
        <v>0</v>
      </c>
      <c r="C259" s="353"/>
      <c r="D259" s="69"/>
      <c r="E259" s="69"/>
    </row>
    <row r="260" spans="1:5" x14ac:dyDescent="0.2">
      <c r="A260" s="72">
        <f>'High Risk Non-Compliant'!B216</f>
        <v>0</v>
      </c>
      <c r="B260" s="353">
        <f>'High Risk Non-Compliant'!C216</f>
        <v>0</v>
      </c>
      <c r="C260" s="353"/>
      <c r="D260" s="69"/>
      <c r="E260" s="69"/>
    </row>
    <row r="261" spans="1:5" x14ac:dyDescent="0.2">
      <c r="A261" s="72">
        <f>'High Risk Non-Compliant'!B217</f>
        <v>0</v>
      </c>
      <c r="B261" s="353">
        <f>'High Risk Non-Compliant'!C217</f>
        <v>0</v>
      </c>
      <c r="C261" s="353"/>
      <c r="D261" s="69"/>
      <c r="E261" s="69"/>
    </row>
    <row r="262" spans="1:5" x14ac:dyDescent="0.2">
      <c r="A262" s="72">
        <f>'High Risk Non-Compliant'!B218</f>
        <v>0</v>
      </c>
      <c r="B262" s="353">
        <f>'High Risk Non-Compliant'!C218</f>
        <v>0</v>
      </c>
      <c r="C262" s="353"/>
      <c r="D262" s="69"/>
      <c r="E262" s="69"/>
    </row>
    <row r="263" spans="1:5" x14ac:dyDescent="0.2">
      <c r="A263" s="72">
        <f>'High Risk Non-Compliant'!B219</f>
        <v>0</v>
      </c>
      <c r="B263" s="353">
        <f>'High Risk Non-Compliant'!C219</f>
        <v>0</v>
      </c>
      <c r="C263" s="353"/>
      <c r="D263" s="69"/>
      <c r="E263" s="69"/>
    </row>
    <row r="264" spans="1:5" x14ac:dyDescent="0.2">
      <c r="A264" s="72">
        <f>'High Risk Non-Compliant'!B220</f>
        <v>0</v>
      </c>
      <c r="B264" s="353">
        <f>'High Risk Non-Compliant'!C220</f>
        <v>0</v>
      </c>
      <c r="C264" s="353"/>
      <c r="D264" s="69"/>
      <c r="E264" s="69"/>
    </row>
    <row r="265" spans="1:5" ht="58.5" customHeight="1" x14ac:dyDescent="0.2">
      <c r="A265" s="72">
        <f>'High Risk Non-Compliant'!B221</f>
        <v>0</v>
      </c>
      <c r="B265" s="353">
        <f>'High Risk Non-Compliant'!C221</f>
        <v>0</v>
      </c>
      <c r="C265" s="353"/>
      <c r="D265" s="69"/>
      <c r="E265" s="69"/>
    </row>
    <row r="266" spans="1:5" ht="58.5" customHeight="1" x14ac:dyDescent="0.2">
      <c r="A266" s="72">
        <f>'High Risk Non-Compliant'!B222</f>
        <v>0</v>
      </c>
      <c r="B266" s="353">
        <f>'High Risk Non-Compliant'!C222</f>
        <v>0</v>
      </c>
      <c r="C266" s="353"/>
      <c r="D266" s="69"/>
      <c r="E266" s="69"/>
    </row>
    <row r="267" spans="1:5" ht="58.5" customHeight="1" x14ac:dyDescent="0.2">
      <c r="A267" s="72">
        <f>'High Risk Non-Compliant'!B223</f>
        <v>0</v>
      </c>
      <c r="B267" s="353">
        <f>'High Risk Non-Compliant'!C223</f>
        <v>0</v>
      </c>
      <c r="C267" s="353"/>
      <c r="D267" s="69"/>
      <c r="E267" s="69"/>
    </row>
    <row r="268" spans="1:5" ht="58.5" customHeight="1" x14ac:dyDescent="0.2">
      <c r="A268" s="72">
        <f>'High Risk Non-Compliant'!B224</f>
        <v>0</v>
      </c>
      <c r="B268" s="353">
        <f>'High Risk Non-Compliant'!C224</f>
        <v>0</v>
      </c>
      <c r="C268" s="353"/>
      <c r="D268" s="69"/>
      <c r="E268" s="69"/>
    </row>
    <row r="269" spans="1:5" ht="58.5" customHeight="1" x14ac:dyDescent="0.2">
      <c r="A269" s="72">
        <f>'High Risk Non-Compliant'!B225</f>
        <v>0</v>
      </c>
      <c r="B269" s="353">
        <f>'High Risk Non-Compliant'!C225</f>
        <v>0</v>
      </c>
      <c r="C269" s="353"/>
      <c r="D269" s="69"/>
      <c r="E269" s="69"/>
    </row>
    <row r="270" spans="1:5" ht="58.5" customHeight="1" x14ac:dyDescent="0.2">
      <c r="A270" s="72">
        <f>'High Risk Non-Compliant'!B226</f>
        <v>0</v>
      </c>
      <c r="B270" s="353">
        <f>'High Risk Non-Compliant'!C226</f>
        <v>0</v>
      </c>
      <c r="C270" s="353"/>
      <c r="D270" s="69"/>
      <c r="E270" s="69"/>
    </row>
    <row r="271" spans="1:5" ht="58.5" customHeight="1" x14ac:dyDescent="0.2">
      <c r="A271" s="72">
        <f>'High Risk Non-Compliant'!B227</f>
        <v>0</v>
      </c>
      <c r="B271" s="353">
        <f>'High Risk Non-Compliant'!C227</f>
        <v>0</v>
      </c>
      <c r="C271" s="353"/>
      <c r="D271" s="69"/>
      <c r="E271" s="69"/>
    </row>
    <row r="272" spans="1:5" x14ac:dyDescent="0.2">
      <c r="A272" s="72">
        <f>'High Risk Non-Compliant'!B228</f>
        <v>0</v>
      </c>
      <c r="B272" s="353">
        <f>'High Risk Non-Compliant'!C228</f>
        <v>0</v>
      </c>
      <c r="C272" s="353"/>
      <c r="D272" s="69"/>
      <c r="E272" s="69"/>
    </row>
    <row r="273" spans="1:5" x14ac:dyDescent="0.2">
      <c r="A273" s="72">
        <f>'High Risk Non-Compliant'!B229</f>
        <v>0</v>
      </c>
      <c r="B273" s="353">
        <f>'High Risk Non-Compliant'!C229</f>
        <v>0</v>
      </c>
      <c r="C273" s="353"/>
      <c r="D273" s="69"/>
      <c r="E273" s="69"/>
    </row>
    <row r="274" spans="1:5" x14ac:dyDescent="0.2">
      <c r="A274" s="72">
        <f>'High Risk Non-Compliant'!B230</f>
        <v>0</v>
      </c>
      <c r="B274" s="353">
        <f>'High Risk Non-Compliant'!C230</f>
        <v>0</v>
      </c>
      <c r="C274" s="353"/>
      <c r="D274" s="69"/>
      <c r="E274" s="69"/>
    </row>
    <row r="275" spans="1:5" ht="44" customHeight="1" x14ac:dyDescent="0.2">
      <c r="A275" s="72">
        <f>'High Risk Non-Compliant'!B231</f>
        <v>0</v>
      </c>
      <c r="B275" s="353">
        <f>'High Risk Non-Compliant'!C231</f>
        <v>0</v>
      </c>
      <c r="C275" s="353"/>
      <c r="D275" s="69"/>
      <c r="E275" s="69"/>
    </row>
    <row r="276" spans="1:5" ht="44" customHeight="1" x14ac:dyDescent="0.2">
      <c r="A276" s="72">
        <f>'High Risk Non-Compliant'!B232</f>
        <v>0</v>
      </c>
      <c r="B276" s="353">
        <f>'High Risk Non-Compliant'!C232</f>
        <v>0</v>
      </c>
      <c r="C276" s="353"/>
      <c r="D276" s="69"/>
      <c r="E276" s="69"/>
    </row>
    <row r="277" spans="1:5" ht="44" customHeight="1" x14ac:dyDescent="0.2">
      <c r="A277" s="72">
        <f>'High Risk Non-Compliant'!B233</f>
        <v>0</v>
      </c>
      <c r="B277" s="353">
        <f>'High Risk Non-Compliant'!C233</f>
        <v>0</v>
      </c>
      <c r="C277" s="353"/>
      <c r="D277" s="69"/>
      <c r="E277" s="69"/>
    </row>
    <row r="278" spans="1:5" ht="44" customHeight="1" x14ac:dyDescent="0.2">
      <c r="A278" s="72">
        <f>'High Risk Non-Compliant'!B234</f>
        <v>0</v>
      </c>
      <c r="B278" s="353">
        <f>'High Risk Non-Compliant'!C234</f>
        <v>0</v>
      </c>
      <c r="C278" s="353"/>
      <c r="D278" s="69"/>
      <c r="E278" s="69"/>
    </row>
    <row r="279" spans="1:5" ht="44" customHeight="1" x14ac:dyDescent="0.2">
      <c r="A279" s="72">
        <f>'High Risk Non-Compliant'!B235</f>
        <v>0</v>
      </c>
      <c r="B279" s="353">
        <f>'High Risk Non-Compliant'!C235</f>
        <v>0</v>
      </c>
      <c r="C279" s="353"/>
      <c r="D279" s="69"/>
      <c r="E279" s="69"/>
    </row>
    <row r="280" spans="1:5" ht="44" customHeight="1" x14ac:dyDescent="0.2">
      <c r="A280" s="72">
        <f>'High Risk Non-Compliant'!B236</f>
        <v>0</v>
      </c>
      <c r="B280" s="353">
        <f>'High Risk Non-Compliant'!C236</f>
        <v>0</v>
      </c>
      <c r="C280" s="353"/>
      <c r="D280" s="69"/>
      <c r="E280" s="69"/>
    </row>
    <row r="281" spans="1:5" ht="44" customHeight="1" x14ac:dyDescent="0.2">
      <c r="A281" s="72">
        <f>'High Risk Non-Compliant'!B237</f>
        <v>0</v>
      </c>
      <c r="B281" s="353">
        <f>'High Risk Non-Compliant'!C237</f>
        <v>0</v>
      </c>
      <c r="C281" s="353"/>
      <c r="D281" s="69"/>
      <c r="E281" s="69"/>
    </row>
    <row r="282" spans="1:5" ht="29.25" customHeight="1" x14ac:dyDescent="0.2">
      <c r="A282" s="72">
        <f>'High Risk Non-Compliant'!B238</f>
        <v>0</v>
      </c>
      <c r="B282" s="353">
        <f>'High Risk Non-Compliant'!C238</f>
        <v>0</v>
      </c>
      <c r="C282" s="353"/>
      <c r="D282" s="69"/>
      <c r="E282" s="69"/>
    </row>
    <row r="283" spans="1:5" ht="29.25" customHeight="1" x14ac:dyDescent="0.2">
      <c r="A283" s="72">
        <f>'High Risk Non-Compliant'!B239</f>
        <v>0</v>
      </c>
      <c r="B283" s="353">
        <f>'High Risk Non-Compliant'!C239</f>
        <v>0</v>
      </c>
      <c r="C283" s="353"/>
      <c r="D283" s="69"/>
      <c r="E283" s="69"/>
    </row>
    <row r="284" spans="1:5" ht="29.25" customHeight="1" x14ac:dyDescent="0.2">
      <c r="A284" s="72">
        <f>'High Risk Non-Compliant'!B240</f>
        <v>0</v>
      </c>
      <c r="B284" s="353">
        <f>'High Risk Non-Compliant'!C240</f>
        <v>0</v>
      </c>
      <c r="C284" s="353"/>
      <c r="D284" s="69"/>
      <c r="E284" s="69"/>
    </row>
    <row r="285" spans="1:5" x14ac:dyDescent="0.2">
      <c r="A285" s="72">
        <f>'High Risk Non-Compliant'!B241</f>
        <v>0</v>
      </c>
      <c r="B285" s="353">
        <f>'High Risk Non-Compliant'!C241</f>
        <v>0</v>
      </c>
      <c r="C285" s="353"/>
      <c r="D285" s="69"/>
      <c r="E285" s="69"/>
    </row>
    <row r="286" spans="1:5" x14ac:dyDescent="0.2">
      <c r="A286" s="72">
        <f>'High Risk Non-Compliant'!B242</f>
        <v>0</v>
      </c>
      <c r="B286" s="353">
        <f>'High Risk Non-Compliant'!C242</f>
        <v>0</v>
      </c>
      <c r="C286" s="353"/>
      <c r="D286" s="69"/>
      <c r="E286" s="69"/>
    </row>
    <row r="287" spans="1:5" ht="44" customHeight="1" x14ac:dyDescent="0.2">
      <c r="A287" s="72">
        <f>'High Risk Non-Compliant'!B243</f>
        <v>0</v>
      </c>
      <c r="B287" s="353">
        <f>'High Risk Non-Compliant'!C243</f>
        <v>0</v>
      </c>
      <c r="C287" s="353"/>
      <c r="D287" s="69"/>
      <c r="E287" s="69"/>
    </row>
    <row r="288" spans="1:5" ht="44" customHeight="1" x14ac:dyDescent="0.2">
      <c r="A288" s="72">
        <f>'High Risk Non-Compliant'!B244</f>
        <v>0</v>
      </c>
      <c r="B288" s="353">
        <f>'High Risk Non-Compliant'!C244</f>
        <v>0</v>
      </c>
      <c r="C288" s="353"/>
      <c r="D288" s="69"/>
      <c r="E288" s="69"/>
    </row>
    <row r="289" spans="1:5" ht="87.75" customHeight="1" x14ac:dyDescent="0.2">
      <c r="A289" s="72">
        <f>'High Risk Non-Compliant'!B245</f>
        <v>0</v>
      </c>
      <c r="B289" s="353">
        <f>'High Risk Non-Compliant'!C245</f>
        <v>0</v>
      </c>
      <c r="C289" s="353"/>
      <c r="D289" s="69"/>
      <c r="E289" s="69"/>
    </row>
    <row r="290" spans="1:5" ht="73.25" customHeight="1" x14ac:dyDescent="0.2">
      <c r="A290" s="72">
        <f>'High Risk Non-Compliant'!B246</f>
        <v>0</v>
      </c>
      <c r="B290" s="353">
        <f>'High Risk Non-Compliant'!C246</f>
        <v>0</v>
      </c>
      <c r="C290" s="353"/>
      <c r="D290" s="69"/>
      <c r="E290" s="69"/>
    </row>
    <row r="291" spans="1:5" ht="73.25" customHeight="1" x14ac:dyDescent="0.2">
      <c r="A291" s="72">
        <f>'High Risk Non-Compliant'!B247</f>
        <v>0</v>
      </c>
      <c r="B291" s="353">
        <f>'High Risk Non-Compliant'!C247</f>
        <v>0</v>
      </c>
      <c r="C291" s="353"/>
      <c r="D291" s="69"/>
      <c r="E291" s="69"/>
    </row>
    <row r="292" spans="1:5" ht="44" customHeight="1" x14ac:dyDescent="0.2">
      <c r="A292" s="72">
        <f>'High Risk Non-Compliant'!B248</f>
        <v>0</v>
      </c>
      <c r="B292" s="353">
        <f>'High Risk Non-Compliant'!C248</f>
        <v>0</v>
      </c>
      <c r="C292" s="353"/>
      <c r="D292" s="69"/>
      <c r="E292" s="69"/>
    </row>
    <row r="293" spans="1:5" ht="29.25" customHeight="1" x14ac:dyDescent="0.2">
      <c r="A293" s="72">
        <f>'High Risk Non-Compliant'!B249</f>
        <v>0</v>
      </c>
      <c r="B293" s="353">
        <f>'High Risk Non-Compliant'!C249</f>
        <v>0</v>
      </c>
      <c r="C293" s="353"/>
      <c r="D293" s="69"/>
      <c r="E293" s="69"/>
    </row>
    <row r="294" spans="1:5" ht="29.25" customHeight="1" x14ac:dyDescent="0.2">
      <c r="A294" s="72">
        <f>'High Risk Non-Compliant'!B250</f>
        <v>0</v>
      </c>
      <c r="B294" s="353">
        <f>'High Risk Non-Compliant'!C250</f>
        <v>0</v>
      </c>
      <c r="C294" s="353"/>
      <c r="D294" s="69"/>
      <c r="E294" s="69"/>
    </row>
    <row r="295" spans="1:5" ht="29.25" customHeight="1" x14ac:dyDescent="0.2">
      <c r="A295" s="72">
        <f>'High Risk Non-Compliant'!B251</f>
        <v>0</v>
      </c>
      <c r="B295" s="353">
        <f>'High Risk Non-Compliant'!C251</f>
        <v>0</v>
      </c>
      <c r="C295" s="353"/>
      <c r="D295" s="69"/>
      <c r="E295" s="69"/>
    </row>
    <row r="296" spans="1:5" ht="44" customHeight="1" x14ac:dyDescent="0.2">
      <c r="A296" s="72">
        <f>'High Risk Non-Compliant'!B252</f>
        <v>0</v>
      </c>
      <c r="B296" s="353">
        <f>'High Risk Non-Compliant'!C252</f>
        <v>0</v>
      </c>
      <c r="C296" s="353"/>
      <c r="D296" s="69"/>
      <c r="E296" s="69"/>
    </row>
    <row r="297" spans="1:5" ht="29.25" customHeight="1" x14ac:dyDescent="0.2">
      <c r="A297" s="72">
        <f>'High Risk Non-Compliant'!B253</f>
        <v>0</v>
      </c>
      <c r="B297" s="353">
        <f>'High Risk Non-Compliant'!C253</f>
        <v>0</v>
      </c>
      <c r="C297" s="353"/>
      <c r="D297" s="69"/>
      <c r="E297" s="69"/>
    </row>
    <row r="298" spans="1:5" ht="73.25" customHeight="1" x14ac:dyDescent="0.2">
      <c r="A298" s="72">
        <f>'High Risk Non-Compliant'!B254</f>
        <v>0</v>
      </c>
      <c r="B298" s="353">
        <f>'High Risk Non-Compliant'!C254</f>
        <v>0</v>
      </c>
      <c r="C298" s="353"/>
      <c r="D298" s="69"/>
      <c r="E298" s="69"/>
    </row>
    <row r="299" spans="1:5" ht="58.5" customHeight="1" x14ac:dyDescent="0.2">
      <c r="A299" s="72">
        <f>'High Risk Non-Compliant'!B255</f>
        <v>0</v>
      </c>
      <c r="B299" s="353">
        <f>'High Risk Non-Compliant'!C255</f>
        <v>0</v>
      </c>
      <c r="C299" s="353"/>
      <c r="D299" s="69"/>
      <c r="E299" s="69"/>
    </row>
    <row r="300" spans="1:5" ht="73.25" customHeight="1" x14ac:dyDescent="0.2">
      <c r="A300" s="72">
        <f>'High Risk Non-Compliant'!B256</f>
        <v>0</v>
      </c>
      <c r="B300" s="353">
        <f>'High Risk Non-Compliant'!C256</f>
        <v>0</v>
      </c>
      <c r="C300" s="353"/>
      <c r="D300" s="69"/>
      <c r="E300" s="69"/>
    </row>
    <row r="301" spans="1:5" ht="87.75" customHeight="1" x14ac:dyDescent="0.2">
      <c r="A301" s="72">
        <f>'High Risk Non-Compliant'!B257</f>
        <v>0</v>
      </c>
      <c r="B301" s="353">
        <f>'High Risk Non-Compliant'!C257</f>
        <v>0</v>
      </c>
      <c r="C301" s="353"/>
      <c r="D301" s="69"/>
      <c r="E301" s="69"/>
    </row>
    <row r="302" spans="1:5" ht="29.25" customHeight="1" x14ac:dyDescent="0.2">
      <c r="A302" s="72">
        <f>'High Risk Non-Compliant'!B258</f>
        <v>0</v>
      </c>
      <c r="B302" s="353">
        <f>'High Risk Non-Compliant'!C258</f>
        <v>0</v>
      </c>
      <c r="C302" s="353"/>
      <c r="D302" s="69"/>
      <c r="E302" s="69"/>
    </row>
    <row r="303" spans="1:5" ht="29.25" customHeight="1" x14ac:dyDescent="0.2">
      <c r="A303" s="72">
        <f>'High Risk Non-Compliant'!B259</f>
        <v>0</v>
      </c>
      <c r="B303" s="353">
        <f>'High Risk Non-Compliant'!C259</f>
        <v>0</v>
      </c>
      <c r="C303" s="353"/>
      <c r="D303" s="69"/>
      <c r="E303" s="69"/>
    </row>
    <row r="304" spans="1:5" ht="29.25" customHeight="1" x14ac:dyDescent="0.2">
      <c r="A304" s="72">
        <f>'High Risk Non-Compliant'!B260</f>
        <v>0</v>
      </c>
      <c r="B304" s="353">
        <f>'High Risk Non-Compliant'!C260</f>
        <v>0</v>
      </c>
      <c r="C304" s="353"/>
      <c r="D304" s="69"/>
      <c r="E304" s="69"/>
    </row>
    <row r="305" spans="1:5" ht="29.25" customHeight="1" x14ac:dyDescent="0.2">
      <c r="A305" s="72">
        <f>'High Risk Non-Compliant'!B261</f>
        <v>0</v>
      </c>
      <c r="B305" s="353">
        <f>'High Risk Non-Compliant'!C261</f>
        <v>0</v>
      </c>
      <c r="C305" s="353"/>
      <c r="D305" s="69"/>
      <c r="E305" s="69"/>
    </row>
    <row r="306" spans="1:5" ht="29.25" customHeight="1" x14ac:dyDescent="0.2">
      <c r="A306" s="72">
        <f>'High Risk Non-Compliant'!B262</f>
        <v>0</v>
      </c>
      <c r="B306" s="353">
        <f>'High Risk Non-Compliant'!C262</f>
        <v>0</v>
      </c>
      <c r="C306" s="353"/>
      <c r="D306" s="69"/>
      <c r="E306" s="69"/>
    </row>
    <row r="307" spans="1:5" ht="44" customHeight="1" x14ac:dyDescent="0.2">
      <c r="A307" s="72">
        <f>'High Risk Non-Compliant'!B263</f>
        <v>0</v>
      </c>
      <c r="B307" s="353">
        <f>'High Risk Non-Compliant'!C263</f>
        <v>0</v>
      </c>
      <c r="C307" s="353"/>
      <c r="D307" s="69"/>
      <c r="E307" s="69"/>
    </row>
    <row r="308" spans="1:5" ht="29.25" customHeight="1" x14ac:dyDescent="0.2">
      <c r="A308" s="72">
        <f>'High Risk Non-Compliant'!B264</f>
        <v>0</v>
      </c>
      <c r="B308" s="353">
        <f>'High Risk Non-Compliant'!C264</f>
        <v>0</v>
      </c>
      <c r="C308" s="353"/>
      <c r="D308" s="69"/>
      <c r="E308" s="69"/>
    </row>
    <row r="309" spans="1:5" x14ac:dyDescent="0.2">
      <c r="A309" s="72">
        <f>'High Risk Non-Compliant'!B265</f>
        <v>0</v>
      </c>
      <c r="B309" s="353">
        <f>'High Risk Non-Compliant'!C265</f>
        <v>0</v>
      </c>
      <c r="C309" s="353"/>
      <c r="D309" s="69"/>
      <c r="E309" s="69"/>
    </row>
    <row r="310" spans="1:5" x14ac:dyDescent="0.2">
      <c r="A310" s="72">
        <f>'High Risk Non-Compliant'!B266</f>
        <v>0</v>
      </c>
      <c r="B310" s="353">
        <f>'High Risk Non-Compliant'!C266</f>
        <v>0</v>
      </c>
      <c r="C310" s="353"/>
      <c r="D310" s="69"/>
      <c r="E310" s="69"/>
    </row>
    <row r="311" spans="1:5" ht="44" customHeight="1" x14ac:dyDescent="0.2">
      <c r="A311" s="72">
        <f>'High Risk Non-Compliant'!B267</f>
        <v>0</v>
      </c>
      <c r="B311" s="353">
        <f>'High Risk Non-Compliant'!C267</f>
        <v>0</v>
      </c>
      <c r="C311" s="353"/>
      <c r="D311" s="69"/>
      <c r="E311" s="69"/>
    </row>
    <row r="312" spans="1:5" ht="44" customHeight="1" x14ac:dyDescent="0.2">
      <c r="A312" s="72">
        <f>'High Risk Non-Compliant'!B268</f>
        <v>0</v>
      </c>
      <c r="B312" s="353">
        <f>'High Risk Non-Compliant'!C268</f>
        <v>0</v>
      </c>
      <c r="C312" s="353"/>
      <c r="D312" s="69"/>
      <c r="E312" s="69"/>
    </row>
    <row r="313" spans="1:5" ht="44" customHeight="1" x14ac:dyDescent="0.2">
      <c r="A313" s="72">
        <f>'High Risk Non-Compliant'!B269</f>
        <v>0</v>
      </c>
      <c r="B313" s="353">
        <f>'High Risk Non-Compliant'!C269</f>
        <v>0</v>
      </c>
      <c r="C313" s="353"/>
      <c r="D313" s="69"/>
      <c r="E313" s="69"/>
    </row>
    <row r="314" spans="1:5" ht="44" customHeight="1" x14ac:dyDescent="0.2">
      <c r="A314" s="72">
        <f>'High Risk Non-Compliant'!B270</f>
        <v>0</v>
      </c>
      <c r="B314" s="353">
        <f>'High Risk Non-Compliant'!C270</f>
        <v>0</v>
      </c>
      <c r="C314" s="353"/>
      <c r="D314" s="69"/>
      <c r="E314" s="69"/>
    </row>
    <row r="315" spans="1:5" ht="29.25" customHeight="1" x14ac:dyDescent="0.2">
      <c r="A315" s="72">
        <f>'High Risk Non-Compliant'!B271</f>
        <v>0</v>
      </c>
      <c r="B315" s="353">
        <f>'High Risk Non-Compliant'!C271</f>
        <v>0</v>
      </c>
      <c r="C315" s="353"/>
      <c r="D315" s="69"/>
      <c r="E315" s="69"/>
    </row>
    <row r="316" spans="1:5" ht="29.25" customHeight="1" x14ac:dyDescent="0.2">
      <c r="A316" s="72">
        <f>'High Risk Non-Compliant'!B272</f>
        <v>0</v>
      </c>
      <c r="B316" s="353">
        <f>'High Risk Non-Compliant'!C272</f>
        <v>0</v>
      </c>
      <c r="C316" s="353"/>
      <c r="D316" s="69"/>
      <c r="E316" s="69"/>
    </row>
  </sheetData>
  <mergeCells count="277">
    <mergeCell ref="A46:E46"/>
    <mergeCell ref="A47:C47"/>
    <mergeCell ref="D47:E47"/>
    <mergeCell ref="A1:D1"/>
    <mergeCell ref="A2:E2"/>
    <mergeCell ref="B4:E4"/>
    <mergeCell ref="B3:C3"/>
    <mergeCell ref="D3:E3"/>
    <mergeCell ref="B316:C316"/>
    <mergeCell ref="B48:C48"/>
    <mergeCell ref="B313:C313"/>
    <mergeCell ref="B314:C314"/>
    <mergeCell ref="B315:C315"/>
    <mergeCell ref="B310:C310"/>
    <mergeCell ref="B311:C311"/>
    <mergeCell ref="B312:C312"/>
    <mergeCell ref="B307:C307"/>
    <mergeCell ref="B308:C308"/>
    <mergeCell ref="B309:C309"/>
    <mergeCell ref="B304:C304"/>
    <mergeCell ref="B305:C305"/>
    <mergeCell ref="B306:C306"/>
    <mergeCell ref="B301:C301"/>
    <mergeCell ref="B302:C302"/>
    <mergeCell ref="B303:C303"/>
    <mergeCell ref="B298:C298"/>
    <mergeCell ref="B299:C299"/>
    <mergeCell ref="B300:C300"/>
    <mergeCell ref="B295:C295"/>
    <mergeCell ref="B296:C296"/>
    <mergeCell ref="B297:C297"/>
    <mergeCell ref="B292:C292"/>
    <mergeCell ref="B293:C293"/>
    <mergeCell ref="B294:C294"/>
    <mergeCell ref="B289:C289"/>
    <mergeCell ref="B290:C290"/>
    <mergeCell ref="B291:C291"/>
    <mergeCell ref="B286:C286"/>
    <mergeCell ref="B287:C287"/>
    <mergeCell ref="B288:C288"/>
    <mergeCell ref="B283:C283"/>
    <mergeCell ref="B284:C284"/>
    <mergeCell ref="B285:C285"/>
    <mergeCell ref="B280:C280"/>
    <mergeCell ref="B281:C281"/>
    <mergeCell ref="B282:C282"/>
    <mergeCell ref="B277:C277"/>
    <mergeCell ref="B278:C278"/>
    <mergeCell ref="B279:C279"/>
    <mergeCell ref="B274:C274"/>
    <mergeCell ref="B275:C275"/>
    <mergeCell ref="B276:C276"/>
    <mergeCell ref="B271:C271"/>
    <mergeCell ref="B272:C272"/>
    <mergeCell ref="B273:C273"/>
    <mergeCell ref="B268:C268"/>
    <mergeCell ref="B269:C269"/>
    <mergeCell ref="B270:C270"/>
    <mergeCell ref="B265:C265"/>
    <mergeCell ref="B266:C266"/>
    <mergeCell ref="B267:C267"/>
    <mergeCell ref="B262:C262"/>
    <mergeCell ref="B263:C263"/>
    <mergeCell ref="B264:C264"/>
    <mergeCell ref="B259:C259"/>
    <mergeCell ref="B260:C260"/>
    <mergeCell ref="B261:C261"/>
    <mergeCell ref="B256:C256"/>
    <mergeCell ref="B257:C257"/>
    <mergeCell ref="B258:C258"/>
    <mergeCell ref="B253:C253"/>
    <mergeCell ref="B254:C254"/>
    <mergeCell ref="B255:C255"/>
    <mergeCell ref="B250:C250"/>
    <mergeCell ref="B251:C251"/>
    <mergeCell ref="B252:C252"/>
    <mergeCell ref="B247:C247"/>
    <mergeCell ref="B248:C248"/>
    <mergeCell ref="B249:C249"/>
    <mergeCell ref="B244:C244"/>
    <mergeCell ref="B245:C245"/>
    <mergeCell ref="B246:C246"/>
    <mergeCell ref="B241:C241"/>
    <mergeCell ref="B242:C242"/>
    <mergeCell ref="B243:C243"/>
    <mergeCell ref="B238:C238"/>
    <mergeCell ref="B239:C239"/>
    <mergeCell ref="B240:C240"/>
    <mergeCell ref="B235:C235"/>
    <mergeCell ref="B236:C236"/>
    <mergeCell ref="B237:C237"/>
    <mergeCell ref="B232:C232"/>
    <mergeCell ref="B233:C233"/>
    <mergeCell ref="B234:C234"/>
    <mergeCell ref="B229:C229"/>
    <mergeCell ref="B230:C230"/>
    <mergeCell ref="B231:C231"/>
    <mergeCell ref="B226:C226"/>
    <mergeCell ref="B227:C227"/>
    <mergeCell ref="B228:C228"/>
    <mergeCell ref="B223:C223"/>
    <mergeCell ref="B224:C224"/>
    <mergeCell ref="B225:C225"/>
    <mergeCell ref="B220:C220"/>
    <mergeCell ref="B221:C221"/>
    <mergeCell ref="B222:C222"/>
    <mergeCell ref="B217:C217"/>
    <mergeCell ref="B218:C218"/>
    <mergeCell ref="B219:C219"/>
    <mergeCell ref="B214:C214"/>
    <mergeCell ref="B215:C215"/>
    <mergeCell ref="B216:C216"/>
    <mergeCell ref="B211:C211"/>
    <mergeCell ref="B212:C212"/>
    <mergeCell ref="B213:C213"/>
    <mergeCell ref="B208:C208"/>
    <mergeCell ref="B209:C209"/>
    <mergeCell ref="B210:C210"/>
    <mergeCell ref="B205:C205"/>
    <mergeCell ref="B206:C206"/>
    <mergeCell ref="B207:C207"/>
    <mergeCell ref="B202:C202"/>
    <mergeCell ref="B203:C203"/>
    <mergeCell ref="B204:C204"/>
    <mergeCell ref="B199:C199"/>
    <mergeCell ref="B200:C200"/>
    <mergeCell ref="B201:C201"/>
    <mergeCell ref="B196:C196"/>
    <mergeCell ref="B197:C197"/>
    <mergeCell ref="B198:C198"/>
    <mergeCell ref="B193:C193"/>
    <mergeCell ref="B194:C194"/>
    <mergeCell ref="B195:C195"/>
    <mergeCell ref="B190:C190"/>
    <mergeCell ref="B191:C191"/>
    <mergeCell ref="B192:C192"/>
    <mergeCell ref="B187:C187"/>
    <mergeCell ref="B188:C188"/>
    <mergeCell ref="B189:C189"/>
    <mergeCell ref="B184:C184"/>
    <mergeCell ref="B185:C185"/>
    <mergeCell ref="B186:C186"/>
    <mergeCell ref="B181:C181"/>
    <mergeCell ref="B182:C182"/>
    <mergeCell ref="B183:C183"/>
    <mergeCell ref="B178:C178"/>
    <mergeCell ref="B179:C179"/>
    <mergeCell ref="B180:C180"/>
    <mergeCell ref="B175:C175"/>
    <mergeCell ref="B176:C176"/>
    <mergeCell ref="B177:C177"/>
    <mergeCell ref="B172:C172"/>
    <mergeCell ref="B173:C173"/>
    <mergeCell ref="B174:C174"/>
    <mergeCell ref="B169:C169"/>
    <mergeCell ref="B170:C170"/>
    <mergeCell ref="B171:C171"/>
    <mergeCell ref="B166:C166"/>
    <mergeCell ref="B167:C167"/>
    <mergeCell ref="B168:C168"/>
    <mergeCell ref="B163:C163"/>
    <mergeCell ref="B164:C164"/>
    <mergeCell ref="B165:C165"/>
    <mergeCell ref="B160:C160"/>
    <mergeCell ref="B161:C161"/>
    <mergeCell ref="B162:C162"/>
    <mergeCell ref="B157:C157"/>
    <mergeCell ref="B158:C158"/>
    <mergeCell ref="B159:C159"/>
    <mergeCell ref="B154:C154"/>
    <mergeCell ref="B155:C155"/>
    <mergeCell ref="B156:C156"/>
    <mergeCell ref="B151:C151"/>
    <mergeCell ref="B152:C152"/>
    <mergeCell ref="B153:C153"/>
    <mergeCell ref="B148:C148"/>
    <mergeCell ref="B149:C149"/>
    <mergeCell ref="B150:C150"/>
    <mergeCell ref="B145:C145"/>
    <mergeCell ref="B146:C146"/>
    <mergeCell ref="B147:C147"/>
    <mergeCell ref="B142:C142"/>
    <mergeCell ref="B143:C143"/>
    <mergeCell ref="B144:C144"/>
    <mergeCell ref="B139:C139"/>
    <mergeCell ref="B140:C140"/>
    <mergeCell ref="B141:C141"/>
    <mergeCell ref="B136:C136"/>
    <mergeCell ref="B137:C137"/>
    <mergeCell ref="B138:C138"/>
    <mergeCell ref="B133:C133"/>
    <mergeCell ref="B134:C134"/>
    <mergeCell ref="B135:C135"/>
    <mergeCell ref="B130:C130"/>
    <mergeCell ref="B131:C131"/>
    <mergeCell ref="B132:C132"/>
    <mergeCell ref="B127:C127"/>
    <mergeCell ref="B128:C128"/>
    <mergeCell ref="B129:C129"/>
    <mergeCell ref="B124:C124"/>
    <mergeCell ref="B125:C125"/>
    <mergeCell ref="B126:C126"/>
    <mergeCell ref="B121:C121"/>
    <mergeCell ref="B122:C122"/>
    <mergeCell ref="B123:C123"/>
    <mergeCell ref="B118:C118"/>
    <mergeCell ref="B119:C119"/>
    <mergeCell ref="B120:C120"/>
    <mergeCell ref="B115:C115"/>
    <mergeCell ref="B116:C116"/>
    <mergeCell ref="B117:C117"/>
    <mergeCell ref="B112:C112"/>
    <mergeCell ref="B113:C113"/>
    <mergeCell ref="B114:C114"/>
    <mergeCell ref="B109:C109"/>
    <mergeCell ref="B110:C110"/>
    <mergeCell ref="B111:C111"/>
    <mergeCell ref="B106:C106"/>
    <mergeCell ref="B107:C107"/>
    <mergeCell ref="B108:C108"/>
    <mergeCell ref="B103:C103"/>
    <mergeCell ref="B104:C104"/>
    <mergeCell ref="B105:C105"/>
    <mergeCell ref="B100:C100"/>
    <mergeCell ref="B101:C101"/>
    <mergeCell ref="B102:C102"/>
    <mergeCell ref="B97:C97"/>
    <mergeCell ref="B98:C98"/>
    <mergeCell ref="B99:C99"/>
    <mergeCell ref="B94:C94"/>
    <mergeCell ref="B95:C95"/>
    <mergeCell ref="B96:C96"/>
    <mergeCell ref="B91:C91"/>
    <mergeCell ref="B92:C92"/>
    <mergeCell ref="B93:C93"/>
    <mergeCell ref="B88:C88"/>
    <mergeCell ref="B89:C89"/>
    <mergeCell ref="B90:C90"/>
    <mergeCell ref="B85:C85"/>
    <mergeCell ref="B86:C86"/>
    <mergeCell ref="B87:C87"/>
    <mergeCell ref="B82:C82"/>
    <mergeCell ref="B83:C83"/>
    <mergeCell ref="B84:C84"/>
    <mergeCell ref="B79:C79"/>
    <mergeCell ref="B80:C80"/>
    <mergeCell ref="B81:C81"/>
    <mergeCell ref="B76:C76"/>
    <mergeCell ref="B77:C77"/>
    <mergeCell ref="B78:C78"/>
    <mergeCell ref="B73:C73"/>
    <mergeCell ref="B74:C74"/>
    <mergeCell ref="B75:C75"/>
    <mergeCell ref="B70:C70"/>
    <mergeCell ref="B71:C71"/>
    <mergeCell ref="B72:C72"/>
    <mergeCell ref="B67:C67"/>
    <mergeCell ref="B68:C68"/>
    <mergeCell ref="B69:C69"/>
    <mergeCell ref="B64:C64"/>
    <mergeCell ref="B65:C65"/>
    <mergeCell ref="B66:C66"/>
    <mergeCell ref="B61:C61"/>
    <mergeCell ref="B62:C62"/>
    <mergeCell ref="B63:C63"/>
    <mergeCell ref="B58:C58"/>
    <mergeCell ref="B59:C59"/>
    <mergeCell ref="B60:C60"/>
    <mergeCell ref="B55:C55"/>
    <mergeCell ref="B56:C56"/>
    <mergeCell ref="B57:C57"/>
    <mergeCell ref="B52:C52"/>
    <mergeCell ref="B53:C53"/>
    <mergeCell ref="B54:C54"/>
    <mergeCell ref="B49:C49"/>
    <mergeCell ref="B50:C50"/>
    <mergeCell ref="B51:C5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B958"/>
  <sheetViews>
    <sheetView topLeftCell="A913" workbookViewId="0">
      <selection activeCell="A956" sqref="A956"/>
    </sheetView>
  </sheetViews>
  <sheetFormatPr baseColWidth="10" defaultColWidth="8.5" defaultRowHeight="16" x14ac:dyDescent="0.2"/>
  <sheetData>
    <row r="1" spans="1:2" ht="51" x14ac:dyDescent="0.2">
      <c r="A1" s="39" t="s">
        <v>506</v>
      </c>
      <c r="B1" s="40" t="s">
        <v>637</v>
      </c>
    </row>
    <row r="2" spans="1:2" ht="85" x14ac:dyDescent="0.2">
      <c r="A2" s="39" t="s">
        <v>638</v>
      </c>
      <c r="B2" s="40" t="s">
        <v>639</v>
      </c>
    </row>
    <row r="3" spans="1:2" ht="85" x14ac:dyDescent="0.2">
      <c r="A3" s="39" t="s">
        <v>640</v>
      </c>
      <c r="B3" s="40" t="s">
        <v>641</v>
      </c>
    </row>
    <row r="4" spans="1:2" ht="34" x14ac:dyDescent="0.2">
      <c r="A4" s="39" t="s">
        <v>642</v>
      </c>
      <c r="B4" s="40" t="s">
        <v>643</v>
      </c>
    </row>
    <row r="5" spans="1:2" ht="51" x14ac:dyDescent="0.2">
      <c r="A5" s="39" t="s">
        <v>644</v>
      </c>
      <c r="B5" s="40" t="s">
        <v>645</v>
      </c>
    </row>
    <row r="6" spans="1:2" ht="85" x14ac:dyDescent="0.2">
      <c r="A6" s="39" t="s">
        <v>646</v>
      </c>
      <c r="B6" s="40" t="s">
        <v>647</v>
      </c>
    </row>
    <row r="7" spans="1:2" ht="85" x14ac:dyDescent="0.2">
      <c r="A7" s="39" t="s">
        <v>648</v>
      </c>
      <c r="B7" s="40" t="s">
        <v>649</v>
      </c>
    </row>
    <row r="8" spans="1:2" ht="51" x14ac:dyDescent="0.2">
      <c r="A8" s="39" t="s">
        <v>514</v>
      </c>
      <c r="B8" s="40" t="s">
        <v>650</v>
      </c>
    </row>
    <row r="9" spans="1:2" ht="34" x14ac:dyDescent="0.2">
      <c r="A9" s="39" t="s">
        <v>651</v>
      </c>
      <c r="B9" s="40" t="s">
        <v>652</v>
      </c>
    </row>
    <row r="10" spans="1:2" ht="17" x14ac:dyDescent="0.2">
      <c r="A10" s="39" t="s">
        <v>509</v>
      </c>
      <c r="B10" s="40" t="s">
        <v>653</v>
      </c>
    </row>
    <row r="11" spans="1:2" ht="85" x14ac:dyDescent="0.2">
      <c r="A11" s="39" t="s">
        <v>510</v>
      </c>
      <c r="B11" s="40" t="s">
        <v>654</v>
      </c>
    </row>
    <row r="12" spans="1:2" ht="68" x14ac:dyDescent="0.2">
      <c r="A12" s="39" t="s">
        <v>655</v>
      </c>
      <c r="B12" s="40" t="s">
        <v>656</v>
      </c>
    </row>
    <row r="13" spans="1:2" ht="102" x14ac:dyDescent="0.2">
      <c r="A13" s="39" t="s">
        <v>511</v>
      </c>
      <c r="B13" s="40" t="s">
        <v>657</v>
      </c>
    </row>
    <row r="14" spans="1:2" ht="34" x14ac:dyDescent="0.2">
      <c r="A14" s="39" t="s">
        <v>658</v>
      </c>
      <c r="B14" s="40" t="s">
        <v>659</v>
      </c>
    </row>
    <row r="15" spans="1:2" ht="119" x14ac:dyDescent="0.2">
      <c r="A15" s="39" t="s">
        <v>660</v>
      </c>
      <c r="B15" s="40" t="s">
        <v>661</v>
      </c>
    </row>
    <row r="16" spans="1:2" ht="34" x14ac:dyDescent="0.2">
      <c r="A16" s="39" t="s">
        <v>662</v>
      </c>
      <c r="B16" s="40" t="s">
        <v>663</v>
      </c>
    </row>
    <row r="17" spans="1:2" ht="34" x14ac:dyDescent="0.2">
      <c r="A17" s="39" t="s">
        <v>493</v>
      </c>
      <c r="B17" s="40" t="s">
        <v>664</v>
      </c>
    </row>
    <row r="18" spans="1:2" ht="51" x14ac:dyDescent="0.2">
      <c r="A18" s="39" t="s">
        <v>665</v>
      </c>
      <c r="B18" s="40" t="s">
        <v>666</v>
      </c>
    </row>
    <row r="19" spans="1:2" ht="34" x14ac:dyDescent="0.2">
      <c r="A19" s="39" t="s">
        <v>491</v>
      </c>
      <c r="B19" s="40" t="s">
        <v>667</v>
      </c>
    </row>
    <row r="20" spans="1:2" ht="51" x14ac:dyDescent="0.2">
      <c r="A20" s="39" t="s">
        <v>488</v>
      </c>
      <c r="B20" s="40" t="s">
        <v>668</v>
      </c>
    </row>
    <row r="21" spans="1:2" ht="51" x14ac:dyDescent="0.2">
      <c r="A21" s="39" t="s">
        <v>669</v>
      </c>
      <c r="B21" s="40" t="s">
        <v>670</v>
      </c>
    </row>
    <row r="22" spans="1:2" ht="34" x14ac:dyDescent="0.2">
      <c r="A22" s="39" t="s">
        <v>503</v>
      </c>
      <c r="B22" s="40" t="s">
        <v>671</v>
      </c>
    </row>
    <row r="23" spans="1:2" ht="68" x14ac:dyDescent="0.2">
      <c r="A23" s="39" t="s">
        <v>495</v>
      </c>
      <c r="B23" s="40" t="s">
        <v>672</v>
      </c>
    </row>
    <row r="24" spans="1:2" ht="34" x14ac:dyDescent="0.2">
      <c r="A24" s="39" t="s">
        <v>673</v>
      </c>
      <c r="B24" s="40" t="s">
        <v>674</v>
      </c>
    </row>
    <row r="25" spans="1:2" ht="51" x14ac:dyDescent="0.2">
      <c r="A25" s="39" t="s">
        <v>675</v>
      </c>
      <c r="B25" s="40" t="s">
        <v>676</v>
      </c>
    </row>
    <row r="26" spans="1:2" ht="51" x14ac:dyDescent="0.2">
      <c r="A26" s="39" t="s">
        <v>475</v>
      </c>
      <c r="B26" s="40" t="s">
        <v>677</v>
      </c>
    </row>
    <row r="27" spans="1:2" ht="85" x14ac:dyDescent="0.2">
      <c r="A27" s="39" t="s">
        <v>471</v>
      </c>
      <c r="B27" s="40" t="s">
        <v>678</v>
      </c>
    </row>
    <row r="28" spans="1:2" ht="68" x14ac:dyDescent="0.2">
      <c r="A28" s="39" t="s">
        <v>679</v>
      </c>
      <c r="B28" s="40" t="s">
        <v>680</v>
      </c>
    </row>
    <row r="29" spans="1:2" ht="68" x14ac:dyDescent="0.2">
      <c r="A29" s="39" t="s">
        <v>474</v>
      </c>
      <c r="B29" s="40" t="s">
        <v>681</v>
      </c>
    </row>
    <row r="30" spans="1:2" ht="85" x14ac:dyDescent="0.2">
      <c r="A30" s="39" t="s">
        <v>517</v>
      </c>
      <c r="B30" s="40" t="s">
        <v>682</v>
      </c>
    </row>
    <row r="31" spans="1:2" ht="119" x14ac:dyDescent="0.2">
      <c r="A31" s="39" t="s">
        <v>683</v>
      </c>
      <c r="B31" s="40" t="s">
        <v>684</v>
      </c>
    </row>
    <row r="32" spans="1:2" ht="68" x14ac:dyDescent="0.2">
      <c r="A32" s="39" t="s">
        <v>512</v>
      </c>
      <c r="B32" s="40" t="s">
        <v>685</v>
      </c>
    </row>
    <row r="33" spans="1:2" ht="85" x14ac:dyDescent="0.2">
      <c r="A33" s="39" t="s">
        <v>472</v>
      </c>
      <c r="B33" s="40" t="s">
        <v>686</v>
      </c>
    </row>
    <row r="34" spans="1:2" ht="85" x14ac:dyDescent="0.2">
      <c r="A34" s="39" t="s">
        <v>687</v>
      </c>
      <c r="B34" s="40" t="s">
        <v>688</v>
      </c>
    </row>
    <row r="35" spans="1:2" ht="51" x14ac:dyDescent="0.2">
      <c r="A35" s="39" t="s">
        <v>689</v>
      </c>
      <c r="B35" s="40" t="s">
        <v>690</v>
      </c>
    </row>
    <row r="36" spans="1:2" ht="68" x14ac:dyDescent="0.2">
      <c r="A36" s="39" t="s">
        <v>504</v>
      </c>
      <c r="B36" s="40" t="s">
        <v>691</v>
      </c>
    </row>
    <row r="37" spans="1:2" ht="51" x14ac:dyDescent="0.2">
      <c r="A37" s="39" t="s">
        <v>480</v>
      </c>
      <c r="B37" s="40" t="s">
        <v>692</v>
      </c>
    </row>
    <row r="38" spans="1:2" ht="68" x14ac:dyDescent="0.2">
      <c r="A38" s="39" t="s">
        <v>693</v>
      </c>
      <c r="B38" s="40" t="s">
        <v>694</v>
      </c>
    </row>
    <row r="39" spans="1:2" ht="85" x14ac:dyDescent="0.2">
      <c r="A39" s="39" t="s">
        <v>695</v>
      </c>
      <c r="B39" s="40" t="s">
        <v>696</v>
      </c>
    </row>
    <row r="40" spans="1:2" ht="85" x14ac:dyDescent="0.2">
      <c r="A40" s="39" t="s">
        <v>489</v>
      </c>
      <c r="B40" s="40" t="s">
        <v>697</v>
      </c>
    </row>
    <row r="41" spans="1:2" ht="51" x14ac:dyDescent="0.2">
      <c r="A41" s="39" t="s">
        <v>494</v>
      </c>
      <c r="B41" s="40" t="s">
        <v>698</v>
      </c>
    </row>
    <row r="42" spans="1:2" ht="51" x14ac:dyDescent="0.2">
      <c r="A42" s="39" t="s">
        <v>496</v>
      </c>
      <c r="B42" s="40" t="s">
        <v>699</v>
      </c>
    </row>
    <row r="43" spans="1:2" ht="51" x14ac:dyDescent="0.2">
      <c r="A43" s="39" t="s">
        <v>505</v>
      </c>
      <c r="B43" s="40" t="s">
        <v>700</v>
      </c>
    </row>
    <row r="44" spans="1:2" ht="68" x14ac:dyDescent="0.2">
      <c r="A44" s="39" t="s">
        <v>701</v>
      </c>
      <c r="B44" s="40" t="s">
        <v>702</v>
      </c>
    </row>
    <row r="45" spans="1:2" ht="102" x14ac:dyDescent="0.2">
      <c r="A45" s="39" t="s">
        <v>499</v>
      </c>
      <c r="B45" s="40" t="s">
        <v>703</v>
      </c>
    </row>
    <row r="46" spans="1:2" ht="51" x14ac:dyDescent="0.2">
      <c r="A46" s="39" t="s">
        <v>704</v>
      </c>
      <c r="B46" s="40" t="s">
        <v>705</v>
      </c>
    </row>
    <row r="47" spans="1:2" ht="68" x14ac:dyDescent="0.2">
      <c r="A47" s="39" t="s">
        <v>706</v>
      </c>
      <c r="B47" s="40" t="s">
        <v>707</v>
      </c>
    </row>
    <row r="48" spans="1:2" ht="51" x14ac:dyDescent="0.2">
      <c r="A48" s="39" t="s">
        <v>498</v>
      </c>
      <c r="B48" s="40" t="s">
        <v>708</v>
      </c>
    </row>
    <row r="49" spans="1:2" ht="34" x14ac:dyDescent="0.2">
      <c r="A49" s="39" t="s">
        <v>709</v>
      </c>
      <c r="B49" s="40" t="s">
        <v>710</v>
      </c>
    </row>
    <row r="50" spans="1:2" ht="34" x14ac:dyDescent="0.2">
      <c r="A50" s="39" t="s">
        <v>711</v>
      </c>
      <c r="B50" s="40" t="s">
        <v>712</v>
      </c>
    </row>
    <row r="51" spans="1:2" ht="51" x14ac:dyDescent="0.2">
      <c r="A51" s="39" t="s">
        <v>713</v>
      </c>
      <c r="B51" s="40" t="s">
        <v>714</v>
      </c>
    </row>
    <row r="52" spans="1:2" ht="34" x14ac:dyDescent="0.2">
      <c r="A52" s="39" t="s">
        <v>715</v>
      </c>
      <c r="B52" s="40" t="s">
        <v>716</v>
      </c>
    </row>
    <row r="53" spans="1:2" ht="85" x14ac:dyDescent="0.2">
      <c r="A53" s="39" t="s">
        <v>473</v>
      </c>
      <c r="B53" s="40" t="s">
        <v>717</v>
      </c>
    </row>
    <row r="54" spans="1:2" ht="68" x14ac:dyDescent="0.2">
      <c r="A54" s="39" t="s">
        <v>718</v>
      </c>
      <c r="B54" s="40" t="s">
        <v>719</v>
      </c>
    </row>
    <row r="55" spans="1:2" ht="51" x14ac:dyDescent="0.2">
      <c r="A55" s="39" t="s">
        <v>720</v>
      </c>
      <c r="B55" s="40" t="s">
        <v>721</v>
      </c>
    </row>
    <row r="56" spans="1:2" ht="68" x14ac:dyDescent="0.2">
      <c r="A56" s="39" t="s">
        <v>722</v>
      </c>
      <c r="B56" s="40" t="s">
        <v>723</v>
      </c>
    </row>
    <row r="57" spans="1:2" ht="85" x14ac:dyDescent="0.2">
      <c r="A57" s="39" t="s">
        <v>477</v>
      </c>
      <c r="B57" s="40" t="s">
        <v>724</v>
      </c>
    </row>
    <row r="58" spans="1:2" ht="51" x14ac:dyDescent="0.2">
      <c r="A58" s="39" t="s">
        <v>486</v>
      </c>
      <c r="B58" s="40" t="s">
        <v>725</v>
      </c>
    </row>
    <row r="59" spans="1:2" ht="51" x14ac:dyDescent="0.2">
      <c r="A59" s="39" t="s">
        <v>726</v>
      </c>
      <c r="B59" s="40" t="s">
        <v>727</v>
      </c>
    </row>
    <row r="60" spans="1:2" ht="153" x14ac:dyDescent="0.2">
      <c r="A60" s="39" t="s">
        <v>478</v>
      </c>
      <c r="B60" s="40" t="s">
        <v>728</v>
      </c>
    </row>
    <row r="61" spans="1:2" ht="51" x14ac:dyDescent="0.2">
      <c r="A61" s="39" t="s">
        <v>729</v>
      </c>
      <c r="B61" s="40" t="s">
        <v>730</v>
      </c>
    </row>
    <row r="62" spans="1:2" ht="34" x14ac:dyDescent="0.2">
      <c r="A62" s="39" t="s">
        <v>492</v>
      </c>
      <c r="B62" s="40" t="s">
        <v>731</v>
      </c>
    </row>
    <row r="63" spans="1:2" ht="34" x14ac:dyDescent="0.2">
      <c r="A63" s="39" t="s">
        <v>502</v>
      </c>
      <c r="B63" s="40" t="s">
        <v>732</v>
      </c>
    </row>
    <row r="64" spans="1:2" ht="51" x14ac:dyDescent="0.2">
      <c r="A64" s="39" t="s">
        <v>733</v>
      </c>
      <c r="B64" s="40" t="s">
        <v>734</v>
      </c>
    </row>
    <row r="65" spans="1:2" ht="68" x14ac:dyDescent="0.2">
      <c r="A65" s="39" t="s">
        <v>735</v>
      </c>
      <c r="B65" s="40" t="s">
        <v>736</v>
      </c>
    </row>
    <row r="66" spans="1:2" ht="51" x14ac:dyDescent="0.2">
      <c r="A66" s="39" t="s">
        <v>737</v>
      </c>
      <c r="B66" s="40" t="s">
        <v>738</v>
      </c>
    </row>
    <row r="67" spans="1:2" ht="85" x14ac:dyDescent="0.2">
      <c r="A67" s="39" t="s">
        <v>476</v>
      </c>
      <c r="B67" s="40" t="s">
        <v>739</v>
      </c>
    </row>
    <row r="68" spans="1:2" ht="85" x14ac:dyDescent="0.2">
      <c r="A68" s="39" t="s">
        <v>487</v>
      </c>
      <c r="B68" s="40" t="s">
        <v>740</v>
      </c>
    </row>
    <row r="69" spans="1:2" ht="68" x14ac:dyDescent="0.2">
      <c r="A69" s="39" t="s">
        <v>741</v>
      </c>
      <c r="B69" s="40" t="s">
        <v>742</v>
      </c>
    </row>
    <row r="70" spans="1:2" ht="68" x14ac:dyDescent="0.2">
      <c r="A70" s="39" t="s">
        <v>513</v>
      </c>
      <c r="B70" s="40" t="s">
        <v>743</v>
      </c>
    </row>
    <row r="71" spans="1:2" ht="34" x14ac:dyDescent="0.2">
      <c r="A71" s="39" t="s">
        <v>501</v>
      </c>
      <c r="B71" s="40" t="s">
        <v>744</v>
      </c>
    </row>
    <row r="72" spans="1:2" ht="51" x14ac:dyDescent="0.2">
      <c r="A72" s="39" t="s">
        <v>497</v>
      </c>
      <c r="B72" s="40" t="s">
        <v>745</v>
      </c>
    </row>
    <row r="73" spans="1:2" ht="51" x14ac:dyDescent="0.2">
      <c r="A73" s="39" t="s">
        <v>746</v>
      </c>
      <c r="B73" s="40" t="s">
        <v>747</v>
      </c>
    </row>
    <row r="74" spans="1:2" ht="102" x14ac:dyDescent="0.2">
      <c r="A74" s="39" t="s">
        <v>748</v>
      </c>
      <c r="B74" s="40" t="s">
        <v>749</v>
      </c>
    </row>
    <row r="75" spans="1:2" ht="68" x14ac:dyDescent="0.2">
      <c r="A75" s="39" t="s">
        <v>750</v>
      </c>
      <c r="B75" s="40" t="s">
        <v>751</v>
      </c>
    </row>
    <row r="76" spans="1:2" ht="34" x14ac:dyDescent="0.2">
      <c r="A76" s="39" t="s">
        <v>752</v>
      </c>
      <c r="B76" s="40" t="s">
        <v>753</v>
      </c>
    </row>
    <row r="77" spans="1:2" ht="85" x14ac:dyDescent="0.2">
      <c r="A77" s="39" t="s">
        <v>754</v>
      </c>
      <c r="B77" s="40" t="s">
        <v>755</v>
      </c>
    </row>
    <row r="78" spans="1:2" ht="136" x14ac:dyDescent="0.2">
      <c r="A78" s="39" t="s">
        <v>756</v>
      </c>
      <c r="B78" s="40" t="s">
        <v>757</v>
      </c>
    </row>
    <row r="79" spans="1:2" ht="85" x14ac:dyDescent="0.2">
      <c r="A79" s="39" t="s">
        <v>758</v>
      </c>
      <c r="B79" s="40" t="s">
        <v>759</v>
      </c>
    </row>
    <row r="80" spans="1:2" ht="85" x14ac:dyDescent="0.2">
      <c r="A80" s="39" t="s">
        <v>760</v>
      </c>
      <c r="B80" s="40" t="s">
        <v>761</v>
      </c>
    </row>
    <row r="81" spans="1:2" ht="51" x14ac:dyDescent="0.2">
      <c r="A81" s="39" t="s">
        <v>469</v>
      </c>
      <c r="B81" s="40" t="s">
        <v>762</v>
      </c>
    </row>
    <row r="82" spans="1:2" ht="85" x14ac:dyDescent="0.2">
      <c r="A82" s="39" t="s">
        <v>763</v>
      </c>
      <c r="B82" s="40" t="s">
        <v>764</v>
      </c>
    </row>
    <row r="83" spans="1:2" ht="119" x14ac:dyDescent="0.2">
      <c r="A83" s="39" t="s">
        <v>765</v>
      </c>
      <c r="B83" s="40" t="s">
        <v>766</v>
      </c>
    </row>
    <row r="84" spans="1:2" ht="85" x14ac:dyDescent="0.2">
      <c r="A84" s="39" t="s">
        <v>767</v>
      </c>
      <c r="B84" s="40" t="s">
        <v>768</v>
      </c>
    </row>
    <row r="85" spans="1:2" ht="85" x14ac:dyDescent="0.2">
      <c r="A85" s="39" t="s">
        <v>479</v>
      </c>
      <c r="B85" s="40" t="s">
        <v>769</v>
      </c>
    </row>
    <row r="86" spans="1:2" ht="85" x14ac:dyDescent="0.2">
      <c r="A86" s="39" t="s">
        <v>770</v>
      </c>
      <c r="B86" s="40" t="s">
        <v>771</v>
      </c>
    </row>
    <row r="87" spans="1:2" ht="68" x14ac:dyDescent="0.2">
      <c r="A87" s="39" t="s">
        <v>772</v>
      </c>
      <c r="B87" s="40" t="s">
        <v>773</v>
      </c>
    </row>
    <row r="88" spans="1:2" ht="51" x14ac:dyDescent="0.2">
      <c r="A88" s="39" t="s">
        <v>507</v>
      </c>
      <c r="B88" s="40" t="s">
        <v>774</v>
      </c>
    </row>
    <row r="89" spans="1:2" ht="51" x14ac:dyDescent="0.2">
      <c r="A89" s="39" t="s">
        <v>775</v>
      </c>
      <c r="B89" s="40" t="s">
        <v>776</v>
      </c>
    </row>
    <row r="90" spans="1:2" ht="34" x14ac:dyDescent="0.2">
      <c r="A90" s="39" t="s">
        <v>777</v>
      </c>
      <c r="B90" s="40" t="s">
        <v>778</v>
      </c>
    </row>
    <row r="91" spans="1:2" ht="102" x14ac:dyDescent="0.2">
      <c r="A91" s="39" t="s">
        <v>779</v>
      </c>
      <c r="B91" s="40" t="s">
        <v>780</v>
      </c>
    </row>
    <row r="92" spans="1:2" ht="102" x14ac:dyDescent="0.2">
      <c r="A92" s="39" t="s">
        <v>781</v>
      </c>
      <c r="B92" s="40" t="s">
        <v>782</v>
      </c>
    </row>
    <row r="93" spans="1:2" ht="119" x14ac:dyDescent="0.2">
      <c r="A93" s="39" t="s">
        <v>470</v>
      </c>
      <c r="B93" s="40" t="s">
        <v>783</v>
      </c>
    </row>
    <row r="94" spans="1:2" ht="68" x14ac:dyDescent="0.2">
      <c r="A94" s="39" t="s">
        <v>466</v>
      </c>
      <c r="B94" s="40" t="s">
        <v>784</v>
      </c>
    </row>
    <row r="95" spans="1:2" ht="68" x14ac:dyDescent="0.2">
      <c r="A95" s="39" t="s">
        <v>468</v>
      </c>
      <c r="B95" s="40" t="s">
        <v>785</v>
      </c>
    </row>
    <row r="96" spans="1:2" ht="68" x14ac:dyDescent="0.2">
      <c r="A96" s="39" t="s">
        <v>516</v>
      </c>
      <c r="B96" s="40" t="s">
        <v>786</v>
      </c>
    </row>
    <row r="97" spans="1:2" ht="68" x14ac:dyDescent="0.2">
      <c r="A97" s="39" t="s">
        <v>787</v>
      </c>
      <c r="B97" s="40" t="s">
        <v>788</v>
      </c>
    </row>
    <row r="98" spans="1:2" ht="85" x14ac:dyDescent="0.2">
      <c r="A98" s="39" t="s">
        <v>789</v>
      </c>
      <c r="B98" s="40" t="s">
        <v>790</v>
      </c>
    </row>
    <row r="99" spans="1:2" ht="119" x14ac:dyDescent="0.2">
      <c r="A99" s="39" t="s">
        <v>791</v>
      </c>
      <c r="B99" s="40" t="s">
        <v>792</v>
      </c>
    </row>
    <row r="100" spans="1:2" ht="85" x14ac:dyDescent="0.2">
      <c r="A100" s="39" t="s">
        <v>508</v>
      </c>
      <c r="B100" s="40" t="s">
        <v>793</v>
      </c>
    </row>
    <row r="101" spans="1:2" ht="85" x14ac:dyDescent="0.2">
      <c r="A101" s="39" t="s">
        <v>794</v>
      </c>
      <c r="B101" s="40" t="s">
        <v>795</v>
      </c>
    </row>
    <row r="102" spans="1:2" ht="51" x14ac:dyDescent="0.2">
      <c r="A102" s="39" t="s">
        <v>796</v>
      </c>
      <c r="B102" s="40" t="s">
        <v>797</v>
      </c>
    </row>
    <row r="103" spans="1:2" ht="68" x14ac:dyDescent="0.2">
      <c r="A103" s="39" t="s">
        <v>483</v>
      </c>
      <c r="B103" s="40" t="s">
        <v>798</v>
      </c>
    </row>
    <row r="104" spans="1:2" ht="85" x14ac:dyDescent="0.2">
      <c r="A104" s="39" t="s">
        <v>465</v>
      </c>
      <c r="B104" s="40" t="s">
        <v>799</v>
      </c>
    </row>
    <row r="105" spans="1:2" ht="102" x14ac:dyDescent="0.2">
      <c r="A105" s="39" t="s">
        <v>484</v>
      </c>
      <c r="B105" s="40" t="s">
        <v>800</v>
      </c>
    </row>
    <row r="106" spans="1:2" ht="85" x14ac:dyDescent="0.2">
      <c r="A106" s="39" t="s">
        <v>485</v>
      </c>
      <c r="B106" s="40" t="s">
        <v>801</v>
      </c>
    </row>
    <row r="107" spans="1:2" ht="136" x14ac:dyDescent="0.2">
      <c r="A107" s="39" t="s">
        <v>464</v>
      </c>
      <c r="B107" s="40" t="s">
        <v>802</v>
      </c>
    </row>
    <row r="108" spans="1:2" ht="51" x14ac:dyDescent="0.2">
      <c r="A108" s="39" t="s">
        <v>803</v>
      </c>
      <c r="B108" s="40" t="s">
        <v>804</v>
      </c>
    </row>
    <row r="109" spans="1:2" ht="34" x14ac:dyDescent="0.2">
      <c r="A109" s="39" t="s">
        <v>805</v>
      </c>
      <c r="B109" s="40" t="s">
        <v>806</v>
      </c>
    </row>
    <row r="110" spans="1:2" ht="119" x14ac:dyDescent="0.2">
      <c r="A110" s="39" t="s">
        <v>467</v>
      </c>
      <c r="B110" s="40" t="s">
        <v>807</v>
      </c>
    </row>
    <row r="111" spans="1:2" ht="85" x14ac:dyDescent="0.2">
      <c r="A111" s="39" t="s">
        <v>808</v>
      </c>
      <c r="B111" s="40" t="s">
        <v>809</v>
      </c>
    </row>
    <row r="112" spans="1:2" ht="85" x14ac:dyDescent="0.2">
      <c r="A112" s="39" t="s">
        <v>515</v>
      </c>
      <c r="B112" s="40" t="s">
        <v>810</v>
      </c>
    </row>
    <row r="113" spans="1:2" ht="102" x14ac:dyDescent="0.2">
      <c r="A113" s="39" t="s">
        <v>811</v>
      </c>
      <c r="B113" s="40" t="s">
        <v>812</v>
      </c>
    </row>
    <row r="114" spans="1:2" ht="51" x14ac:dyDescent="0.2">
      <c r="A114" s="39" t="s">
        <v>813</v>
      </c>
      <c r="B114" s="40" t="s">
        <v>814</v>
      </c>
    </row>
    <row r="115" spans="1:2" ht="30" x14ac:dyDescent="0.15">
      <c r="A115" s="38" t="s">
        <v>490</v>
      </c>
      <c r="B115" s="35" t="s">
        <v>815</v>
      </c>
    </row>
    <row r="116" spans="1:2" ht="34" x14ac:dyDescent="0.15">
      <c r="A116" s="34" t="s">
        <v>816</v>
      </c>
      <c r="B116" s="35" t="s">
        <v>817</v>
      </c>
    </row>
    <row r="117" spans="1:2" ht="45" x14ac:dyDescent="0.15">
      <c r="A117" s="37" t="s">
        <v>481</v>
      </c>
      <c r="B117" s="35" t="s">
        <v>818</v>
      </c>
    </row>
    <row r="118" spans="1:2" ht="60" x14ac:dyDescent="0.15">
      <c r="A118" s="37" t="s">
        <v>482</v>
      </c>
      <c r="B118" s="35" t="s">
        <v>819</v>
      </c>
    </row>
    <row r="119" spans="1:2" ht="17" x14ac:dyDescent="0.2">
      <c r="A119" s="34" t="s">
        <v>454</v>
      </c>
      <c r="B119" s="41" t="s">
        <v>820</v>
      </c>
    </row>
    <row r="120" spans="1:2" ht="17" x14ac:dyDescent="0.2">
      <c r="A120" s="34" t="s">
        <v>449</v>
      </c>
      <c r="B120" s="41" t="s">
        <v>821</v>
      </c>
    </row>
    <row r="121" spans="1:2" ht="17" x14ac:dyDescent="0.2">
      <c r="A121" s="34" t="s">
        <v>455</v>
      </c>
      <c r="B121" s="41" t="s">
        <v>822</v>
      </c>
    </row>
    <row r="122" spans="1:2" ht="17" x14ac:dyDescent="0.2">
      <c r="A122" s="34" t="s">
        <v>458</v>
      </c>
      <c r="B122" s="41" t="s">
        <v>823</v>
      </c>
    </row>
    <row r="123" spans="1:2" ht="17" x14ac:dyDescent="0.2">
      <c r="A123" s="34" t="s">
        <v>451</v>
      </c>
      <c r="B123" s="41" t="s">
        <v>824</v>
      </c>
    </row>
    <row r="124" spans="1:2" ht="17" x14ac:dyDescent="0.2">
      <c r="A124" s="34" t="s">
        <v>453</v>
      </c>
      <c r="B124" s="41" t="s">
        <v>825</v>
      </c>
    </row>
    <row r="125" spans="1:2" ht="17" x14ac:dyDescent="0.2">
      <c r="A125" s="34" t="s">
        <v>450</v>
      </c>
      <c r="B125" s="41" t="s">
        <v>826</v>
      </c>
    </row>
    <row r="126" spans="1:2" ht="17" x14ac:dyDescent="0.2">
      <c r="A126" s="34" t="s">
        <v>827</v>
      </c>
      <c r="B126" s="41" t="s">
        <v>828</v>
      </c>
    </row>
    <row r="127" spans="1:2" ht="17" x14ac:dyDescent="0.2">
      <c r="A127" s="34" t="s">
        <v>456</v>
      </c>
      <c r="B127" s="41" t="s">
        <v>829</v>
      </c>
    </row>
    <row r="128" spans="1:2" ht="17" x14ac:dyDescent="0.2">
      <c r="A128" s="34" t="s">
        <v>446</v>
      </c>
      <c r="B128" s="41" t="s">
        <v>830</v>
      </c>
    </row>
    <row r="129" spans="1:2" ht="17" x14ac:dyDescent="0.2">
      <c r="A129" s="34" t="s">
        <v>831</v>
      </c>
      <c r="B129" s="41" t="s">
        <v>832</v>
      </c>
    </row>
    <row r="130" spans="1:2" ht="17" x14ac:dyDescent="0.2">
      <c r="A130" s="34" t="s">
        <v>448</v>
      </c>
      <c r="B130" s="41" t="s">
        <v>833</v>
      </c>
    </row>
    <row r="131" spans="1:2" ht="17" x14ac:dyDescent="0.2">
      <c r="A131" s="34" t="s">
        <v>444</v>
      </c>
      <c r="B131" s="41" t="s">
        <v>834</v>
      </c>
    </row>
    <row r="132" spans="1:2" ht="17" x14ac:dyDescent="0.2">
      <c r="A132" s="34" t="s">
        <v>447</v>
      </c>
      <c r="B132" s="41" t="s">
        <v>835</v>
      </c>
    </row>
    <row r="133" spans="1:2" ht="17" x14ac:dyDescent="0.2">
      <c r="A133" s="34" t="s">
        <v>836</v>
      </c>
      <c r="B133" s="41" t="s">
        <v>837</v>
      </c>
    </row>
    <row r="134" spans="1:2" ht="17" x14ac:dyDescent="0.2">
      <c r="A134" s="34" t="s">
        <v>452</v>
      </c>
      <c r="B134" s="41" t="s">
        <v>838</v>
      </c>
    </row>
    <row r="135" spans="1:2" ht="17" x14ac:dyDescent="0.2">
      <c r="A135" s="34" t="s">
        <v>459</v>
      </c>
      <c r="B135" s="41" t="s">
        <v>839</v>
      </c>
    </row>
    <row r="136" spans="1:2" ht="17" x14ac:dyDescent="0.2">
      <c r="A136" s="34" t="s">
        <v>445</v>
      </c>
      <c r="B136" s="41" t="s">
        <v>840</v>
      </c>
    </row>
    <row r="137" spans="1:2" ht="17" x14ac:dyDescent="0.2">
      <c r="A137" s="34" t="s">
        <v>457</v>
      </c>
      <c r="B137" s="41" t="s">
        <v>841</v>
      </c>
    </row>
    <row r="138" spans="1:2" ht="17" x14ac:dyDescent="0.2">
      <c r="A138" s="34" t="s">
        <v>460</v>
      </c>
      <c r="B138" s="41" t="s">
        <v>842</v>
      </c>
    </row>
    <row r="139" spans="1:2" x14ac:dyDescent="0.2">
      <c r="A139" s="42" t="s">
        <v>843</v>
      </c>
      <c r="B139" s="42" t="s">
        <v>844</v>
      </c>
    </row>
    <row r="140" spans="1:2" x14ac:dyDescent="0.2">
      <c r="A140" s="42" t="s">
        <v>570</v>
      </c>
      <c r="B140" s="42" t="s">
        <v>845</v>
      </c>
    </row>
    <row r="141" spans="1:2" x14ac:dyDescent="0.2">
      <c r="A141" s="42" t="s">
        <v>577</v>
      </c>
      <c r="B141" s="42" t="s">
        <v>846</v>
      </c>
    </row>
    <row r="142" spans="1:2" x14ac:dyDescent="0.2">
      <c r="A142" s="42" t="s">
        <v>847</v>
      </c>
      <c r="B142" s="42" t="s">
        <v>848</v>
      </c>
    </row>
    <row r="143" spans="1:2" x14ac:dyDescent="0.2">
      <c r="A143" s="42" t="s">
        <v>566</v>
      </c>
      <c r="B143" s="42" t="s">
        <v>849</v>
      </c>
    </row>
    <row r="144" spans="1:2" x14ac:dyDescent="0.2">
      <c r="A144" s="42" t="s">
        <v>850</v>
      </c>
      <c r="B144" s="42" t="s">
        <v>851</v>
      </c>
    </row>
    <row r="145" spans="1:2" x14ac:dyDescent="0.2">
      <c r="A145" s="42" t="s">
        <v>852</v>
      </c>
      <c r="B145" s="42" t="s">
        <v>853</v>
      </c>
    </row>
    <row r="146" spans="1:2" x14ac:dyDescent="0.2">
      <c r="A146" s="42" t="s">
        <v>854</v>
      </c>
      <c r="B146" s="42" t="s">
        <v>855</v>
      </c>
    </row>
    <row r="147" spans="1:2" x14ac:dyDescent="0.2">
      <c r="A147" s="42" t="s">
        <v>856</v>
      </c>
      <c r="B147" s="42" t="s">
        <v>857</v>
      </c>
    </row>
    <row r="148" spans="1:2" x14ac:dyDescent="0.2">
      <c r="A148" s="42" t="s">
        <v>858</v>
      </c>
      <c r="B148" s="42" t="s">
        <v>859</v>
      </c>
    </row>
    <row r="149" spans="1:2" x14ac:dyDescent="0.2">
      <c r="A149" s="42" t="s">
        <v>860</v>
      </c>
      <c r="B149" s="42" t="s">
        <v>861</v>
      </c>
    </row>
    <row r="150" spans="1:2" x14ac:dyDescent="0.2">
      <c r="A150" s="42" t="s">
        <v>862</v>
      </c>
      <c r="B150" s="42" t="s">
        <v>863</v>
      </c>
    </row>
    <row r="151" spans="1:2" x14ac:dyDescent="0.2">
      <c r="A151" s="42" t="s">
        <v>594</v>
      </c>
      <c r="B151" s="42" t="s">
        <v>864</v>
      </c>
    </row>
    <row r="152" spans="1:2" x14ac:dyDescent="0.2">
      <c r="A152" s="42" t="s">
        <v>518</v>
      </c>
      <c r="B152" s="42" t="s">
        <v>865</v>
      </c>
    </row>
    <row r="153" spans="1:2" x14ac:dyDescent="0.2">
      <c r="A153" s="42" t="s">
        <v>866</v>
      </c>
      <c r="B153" s="42" t="s">
        <v>867</v>
      </c>
    </row>
    <row r="154" spans="1:2" x14ac:dyDescent="0.2">
      <c r="A154" s="42" t="s">
        <v>868</v>
      </c>
      <c r="B154" s="42" t="s">
        <v>869</v>
      </c>
    </row>
    <row r="155" spans="1:2" x14ac:dyDescent="0.2">
      <c r="A155" s="42" t="s">
        <v>870</v>
      </c>
      <c r="B155" s="42" t="s">
        <v>871</v>
      </c>
    </row>
    <row r="156" spans="1:2" x14ac:dyDescent="0.2">
      <c r="A156" s="42" t="s">
        <v>872</v>
      </c>
      <c r="B156" s="42" t="s">
        <v>873</v>
      </c>
    </row>
    <row r="157" spans="1:2" x14ac:dyDescent="0.2">
      <c r="A157" s="42" t="s">
        <v>874</v>
      </c>
      <c r="B157" s="42" t="s">
        <v>875</v>
      </c>
    </row>
    <row r="158" spans="1:2" x14ac:dyDescent="0.2">
      <c r="A158" s="42" t="s">
        <v>876</v>
      </c>
      <c r="B158" s="42" t="s">
        <v>877</v>
      </c>
    </row>
    <row r="159" spans="1:2" x14ac:dyDescent="0.2">
      <c r="A159" s="42" t="s">
        <v>878</v>
      </c>
      <c r="B159" s="42" t="s">
        <v>879</v>
      </c>
    </row>
    <row r="160" spans="1:2" x14ac:dyDescent="0.2">
      <c r="A160" s="42" t="s">
        <v>880</v>
      </c>
      <c r="B160" s="42" t="s">
        <v>881</v>
      </c>
    </row>
    <row r="161" spans="1:2" x14ac:dyDescent="0.2">
      <c r="A161" s="42" t="s">
        <v>882</v>
      </c>
      <c r="B161" s="42" t="s">
        <v>883</v>
      </c>
    </row>
    <row r="162" spans="1:2" x14ac:dyDescent="0.2">
      <c r="A162" s="42" t="s">
        <v>884</v>
      </c>
      <c r="B162" s="42" t="s">
        <v>885</v>
      </c>
    </row>
    <row r="163" spans="1:2" x14ac:dyDescent="0.2">
      <c r="A163" s="42" t="s">
        <v>573</v>
      </c>
      <c r="B163" s="42" t="s">
        <v>886</v>
      </c>
    </row>
    <row r="164" spans="1:2" x14ac:dyDescent="0.2">
      <c r="A164" s="42" t="s">
        <v>584</v>
      </c>
      <c r="B164" s="42" t="s">
        <v>887</v>
      </c>
    </row>
    <row r="165" spans="1:2" x14ac:dyDescent="0.2">
      <c r="A165" s="42" t="s">
        <v>888</v>
      </c>
      <c r="B165" s="42" t="s">
        <v>889</v>
      </c>
    </row>
    <row r="166" spans="1:2" x14ac:dyDescent="0.2">
      <c r="A166" s="42" t="s">
        <v>567</v>
      </c>
      <c r="B166" s="42" t="s">
        <v>890</v>
      </c>
    </row>
    <row r="167" spans="1:2" x14ac:dyDescent="0.2">
      <c r="A167" s="42" t="s">
        <v>585</v>
      </c>
      <c r="B167" s="42" t="s">
        <v>891</v>
      </c>
    </row>
    <row r="168" spans="1:2" x14ac:dyDescent="0.2">
      <c r="A168" s="42" t="s">
        <v>599</v>
      </c>
      <c r="B168" s="42" t="s">
        <v>892</v>
      </c>
    </row>
    <row r="169" spans="1:2" x14ac:dyDescent="0.2">
      <c r="A169" s="42" t="s">
        <v>893</v>
      </c>
      <c r="B169" s="42" t="s">
        <v>894</v>
      </c>
    </row>
    <row r="170" spans="1:2" x14ac:dyDescent="0.2">
      <c r="A170" s="42" t="s">
        <v>895</v>
      </c>
      <c r="B170" s="42" t="s">
        <v>896</v>
      </c>
    </row>
    <row r="171" spans="1:2" x14ac:dyDescent="0.2">
      <c r="A171" s="42" t="s">
        <v>897</v>
      </c>
      <c r="B171" s="42" t="s">
        <v>898</v>
      </c>
    </row>
    <row r="172" spans="1:2" x14ac:dyDescent="0.2">
      <c r="A172" s="42" t="s">
        <v>899</v>
      </c>
      <c r="B172" s="42" t="s">
        <v>900</v>
      </c>
    </row>
    <row r="173" spans="1:2" x14ac:dyDescent="0.2">
      <c r="A173" s="42" t="s">
        <v>580</v>
      </c>
      <c r="B173" s="42" t="s">
        <v>901</v>
      </c>
    </row>
    <row r="174" spans="1:2" x14ac:dyDescent="0.2">
      <c r="A174" s="42" t="s">
        <v>579</v>
      </c>
      <c r="B174" s="42" t="s">
        <v>902</v>
      </c>
    </row>
    <row r="175" spans="1:2" x14ac:dyDescent="0.2">
      <c r="A175" s="42" t="s">
        <v>582</v>
      </c>
      <c r="B175" s="42" t="s">
        <v>903</v>
      </c>
    </row>
    <row r="176" spans="1:2" x14ac:dyDescent="0.2">
      <c r="A176" s="42" t="s">
        <v>586</v>
      </c>
      <c r="B176" s="42" t="s">
        <v>904</v>
      </c>
    </row>
    <row r="177" spans="1:2" x14ac:dyDescent="0.2">
      <c r="A177" s="42" t="s">
        <v>587</v>
      </c>
      <c r="B177" s="42" t="s">
        <v>905</v>
      </c>
    </row>
    <row r="178" spans="1:2" x14ac:dyDescent="0.2">
      <c r="A178" s="42" t="s">
        <v>572</v>
      </c>
      <c r="B178" s="42" t="s">
        <v>906</v>
      </c>
    </row>
    <row r="179" spans="1:2" x14ac:dyDescent="0.2">
      <c r="A179" s="42" t="s">
        <v>596</v>
      </c>
      <c r="B179" s="42" t="s">
        <v>907</v>
      </c>
    </row>
    <row r="180" spans="1:2" x14ac:dyDescent="0.2">
      <c r="A180" s="42" t="s">
        <v>601</v>
      </c>
      <c r="B180" s="42" t="s">
        <v>908</v>
      </c>
    </row>
    <row r="181" spans="1:2" x14ac:dyDescent="0.2">
      <c r="A181" s="42" t="s">
        <v>597</v>
      </c>
      <c r="B181" s="42" t="s">
        <v>909</v>
      </c>
    </row>
    <row r="182" spans="1:2" x14ac:dyDescent="0.2">
      <c r="A182" s="42" t="s">
        <v>576</v>
      </c>
      <c r="B182" s="42" t="s">
        <v>910</v>
      </c>
    </row>
    <row r="183" spans="1:2" x14ac:dyDescent="0.2">
      <c r="A183" s="42" t="s">
        <v>581</v>
      </c>
      <c r="B183" s="42" t="s">
        <v>911</v>
      </c>
    </row>
    <row r="184" spans="1:2" x14ac:dyDescent="0.2">
      <c r="A184" s="42" t="s">
        <v>912</v>
      </c>
      <c r="B184" s="42" t="s">
        <v>913</v>
      </c>
    </row>
    <row r="185" spans="1:2" x14ac:dyDescent="0.2">
      <c r="A185" s="42" t="s">
        <v>914</v>
      </c>
      <c r="B185" s="42" t="s">
        <v>915</v>
      </c>
    </row>
    <row r="186" spans="1:2" x14ac:dyDescent="0.2">
      <c r="A186" s="42" t="s">
        <v>916</v>
      </c>
      <c r="B186" s="42" t="s">
        <v>917</v>
      </c>
    </row>
    <row r="187" spans="1:2" x14ac:dyDescent="0.2">
      <c r="A187" s="42" t="s">
        <v>918</v>
      </c>
      <c r="B187" s="42" t="s">
        <v>919</v>
      </c>
    </row>
    <row r="188" spans="1:2" x14ac:dyDescent="0.2">
      <c r="A188" s="42" t="s">
        <v>520</v>
      </c>
      <c r="B188" s="42" t="s">
        <v>920</v>
      </c>
    </row>
    <row r="189" spans="1:2" x14ac:dyDescent="0.2">
      <c r="A189" s="42" t="s">
        <v>921</v>
      </c>
      <c r="B189" s="42" t="s">
        <v>922</v>
      </c>
    </row>
    <row r="190" spans="1:2" x14ac:dyDescent="0.2">
      <c r="A190" s="42" t="s">
        <v>598</v>
      </c>
      <c r="B190" s="42" t="s">
        <v>923</v>
      </c>
    </row>
    <row r="191" spans="1:2" x14ac:dyDescent="0.2">
      <c r="A191" s="42" t="s">
        <v>595</v>
      </c>
      <c r="B191" s="42" t="s">
        <v>924</v>
      </c>
    </row>
    <row r="192" spans="1:2" x14ac:dyDescent="0.2">
      <c r="A192" s="42" t="s">
        <v>925</v>
      </c>
      <c r="B192" s="42" t="s">
        <v>926</v>
      </c>
    </row>
    <row r="193" spans="1:2" x14ac:dyDescent="0.2">
      <c r="A193" s="42" t="s">
        <v>927</v>
      </c>
      <c r="B193" s="42" t="s">
        <v>928</v>
      </c>
    </row>
    <row r="194" spans="1:2" x14ac:dyDescent="0.2">
      <c r="A194" s="42" t="s">
        <v>575</v>
      </c>
      <c r="B194" s="42" t="s">
        <v>929</v>
      </c>
    </row>
    <row r="195" spans="1:2" x14ac:dyDescent="0.2">
      <c r="A195" s="42" t="s">
        <v>930</v>
      </c>
      <c r="B195" s="42" t="s">
        <v>931</v>
      </c>
    </row>
    <row r="196" spans="1:2" x14ac:dyDescent="0.2">
      <c r="A196" s="42" t="s">
        <v>569</v>
      </c>
      <c r="B196" s="42" t="s">
        <v>932</v>
      </c>
    </row>
    <row r="197" spans="1:2" x14ac:dyDescent="0.2">
      <c r="A197" s="42" t="s">
        <v>600</v>
      </c>
      <c r="B197" s="42" t="s">
        <v>933</v>
      </c>
    </row>
    <row r="198" spans="1:2" x14ac:dyDescent="0.2">
      <c r="A198" s="42" t="s">
        <v>934</v>
      </c>
      <c r="B198" s="42" t="s">
        <v>935</v>
      </c>
    </row>
    <row r="199" spans="1:2" x14ac:dyDescent="0.2">
      <c r="A199" s="42" t="s">
        <v>936</v>
      </c>
      <c r="B199" s="42" t="s">
        <v>937</v>
      </c>
    </row>
    <row r="200" spans="1:2" x14ac:dyDescent="0.2">
      <c r="A200" s="42" t="s">
        <v>938</v>
      </c>
      <c r="B200" s="42" t="s">
        <v>939</v>
      </c>
    </row>
    <row r="201" spans="1:2" x14ac:dyDescent="0.2">
      <c r="A201" s="42" t="s">
        <v>940</v>
      </c>
      <c r="B201" s="42" t="s">
        <v>941</v>
      </c>
    </row>
    <row r="202" spans="1:2" x14ac:dyDescent="0.2">
      <c r="A202" s="42" t="s">
        <v>942</v>
      </c>
      <c r="B202" s="42" t="s">
        <v>943</v>
      </c>
    </row>
    <row r="203" spans="1:2" x14ac:dyDescent="0.2">
      <c r="A203" s="42" t="s">
        <v>588</v>
      </c>
      <c r="B203" s="42" t="s">
        <v>944</v>
      </c>
    </row>
    <row r="204" spans="1:2" x14ac:dyDescent="0.2">
      <c r="A204" s="42" t="s">
        <v>593</v>
      </c>
      <c r="B204" s="42" t="s">
        <v>945</v>
      </c>
    </row>
    <row r="205" spans="1:2" x14ac:dyDescent="0.2">
      <c r="A205" s="42" t="s">
        <v>946</v>
      </c>
      <c r="B205" s="42" t="s">
        <v>947</v>
      </c>
    </row>
    <row r="206" spans="1:2" x14ac:dyDescent="0.2">
      <c r="A206" s="42" t="s">
        <v>948</v>
      </c>
      <c r="B206" s="42" t="s">
        <v>949</v>
      </c>
    </row>
    <row r="207" spans="1:2" x14ac:dyDescent="0.2">
      <c r="A207" s="42" t="s">
        <v>950</v>
      </c>
      <c r="B207" s="42" t="s">
        <v>951</v>
      </c>
    </row>
    <row r="208" spans="1:2" x14ac:dyDescent="0.2">
      <c r="A208" s="42" t="s">
        <v>952</v>
      </c>
      <c r="B208" s="42" t="s">
        <v>953</v>
      </c>
    </row>
    <row r="209" spans="1:2" x14ac:dyDescent="0.2">
      <c r="A209" s="42" t="s">
        <v>590</v>
      </c>
      <c r="B209" s="42" t="s">
        <v>954</v>
      </c>
    </row>
    <row r="210" spans="1:2" x14ac:dyDescent="0.2">
      <c r="A210" s="42" t="s">
        <v>603</v>
      </c>
      <c r="B210" s="42" t="s">
        <v>955</v>
      </c>
    </row>
    <row r="211" spans="1:2" x14ac:dyDescent="0.2">
      <c r="A211" s="42" t="s">
        <v>956</v>
      </c>
      <c r="B211" s="42" t="s">
        <v>957</v>
      </c>
    </row>
    <row r="212" spans="1:2" x14ac:dyDescent="0.2">
      <c r="A212" s="42" t="s">
        <v>958</v>
      </c>
      <c r="B212" s="42" t="s">
        <v>959</v>
      </c>
    </row>
    <row r="213" spans="1:2" x14ac:dyDescent="0.2">
      <c r="A213" s="42" t="s">
        <v>960</v>
      </c>
      <c r="B213" s="42" t="s">
        <v>961</v>
      </c>
    </row>
    <row r="214" spans="1:2" x14ac:dyDescent="0.2">
      <c r="A214" s="42" t="s">
        <v>962</v>
      </c>
      <c r="B214" s="42" t="s">
        <v>963</v>
      </c>
    </row>
    <row r="215" spans="1:2" x14ac:dyDescent="0.2">
      <c r="A215" s="42" t="s">
        <v>964</v>
      </c>
      <c r="B215" s="42" t="s">
        <v>965</v>
      </c>
    </row>
    <row r="216" spans="1:2" x14ac:dyDescent="0.2">
      <c r="A216" s="42" t="s">
        <v>966</v>
      </c>
      <c r="B216" s="42" t="s">
        <v>967</v>
      </c>
    </row>
    <row r="217" spans="1:2" x14ac:dyDescent="0.2">
      <c r="A217" s="42" t="s">
        <v>968</v>
      </c>
      <c r="B217" s="42" t="s">
        <v>969</v>
      </c>
    </row>
    <row r="218" spans="1:2" x14ac:dyDescent="0.2">
      <c r="A218" s="42" t="s">
        <v>970</v>
      </c>
      <c r="B218" s="42" t="s">
        <v>971</v>
      </c>
    </row>
    <row r="219" spans="1:2" x14ac:dyDescent="0.2">
      <c r="A219" s="42" t="s">
        <v>972</v>
      </c>
      <c r="B219" s="42" t="s">
        <v>973</v>
      </c>
    </row>
    <row r="220" spans="1:2" x14ac:dyDescent="0.2">
      <c r="A220" s="42" t="s">
        <v>974</v>
      </c>
      <c r="B220" s="42" t="s">
        <v>975</v>
      </c>
    </row>
    <row r="221" spans="1:2" x14ac:dyDescent="0.2">
      <c r="A221" s="42" t="s">
        <v>976</v>
      </c>
      <c r="B221" s="42" t="s">
        <v>977</v>
      </c>
    </row>
    <row r="222" spans="1:2" x14ac:dyDescent="0.2">
      <c r="A222" s="42" t="s">
        <v>978</v>
      </c>
      <c r="B222" s="42" t="s">
        <v>979</v>
      </c>
    </row>
    <row r="223" spans="1:2" x14ac:dyDescent="0.2">
      <c r="A223" s="42" t="s">
        <v>980</v>
      </c>
      <c r="B223" s="42" t="s">
        <v>981</v>
      </c>
    </row>
    <row r="224" spans="1:2" x14ac:dyDescent="0.2">
      <c r="A224" s="42" t="s">
        <v>982</v>
      </c>
      <c r="B224" s="42" t="s">
        <v>983</v>
      </c>
    </row>
    <row r="225" spans="1:2" x14ac:dyDescent="0.2">
      <c r="A225" s="42" t="s">
        <v>984</v>
      </c>
      <c r="B225" s="42" t="s">
        <v>985</v>
      </c>
    </row>
    <row r="226" spans="1:2" x14ac:dyDescent="0.2">
      <c r="A226" s="42" t="s">
        <v>986</v>
      </c>
      <c r="B226" s="42" t="s">
        <v>987</v>
      </c>
    </row>
    <row r="227" spans="1:2" x14ac:dyDescent="0.2">
      <c r="A227" s="42" t="s">
        <v>988</v>
      </c>
      <c r="B227" s="42" t="s">
        <v>989</v>
      </c>
    </row>
    <row r="228" spans="1:2" x14ac:dyDescent="0.2">
      <c r="A228" s="42" t="s">
        <v>990</v>
      </c>
      <c r="B228" s="42" t="s">
        <v>991</v>
      </c>
    </row>
    <row r="229" spans="1:2" x14ac:dyDescent="0.2">
      <c r="A229" s="42" t="s">
        <v>992</v>
      </c>
      <c r="B229" s="42" t="s">
        <v>993</v>
      </c>
    </row>
    <row r="230" spans="1:2" x14ac:dyDescent="0.2">
      <c r="A230" s="42" t="s">
        <v>994</v>
      </c>
      <c r="B230" s="42" t="s">
        <v>995</v>
      </c>
    </row>
    <row r="231" spans="1:2" x14ac:dyDescent="0.2">
      <c r="A231" s="42" t="s">
        <v>996</v>
      </c>
      <c r="B231" s="42" t="s">
        <v>997</v>
      </c>
    </row>
    <row r="232" spans="1:2" x14ac:dyDescent="0.2">
      <c r="A232" s="42" t="s">
        <v>998</v>
      </c>
      <c r="B232" s="42" t="s">
        <v>999</v>
      </c>
    </row>
    <row r="233" spans="1:2" x14ac:dyDescent="0.2">
      <c r="A233" s="42" t="s">
        <v>1000</v>
      </c>
      <c r="B233" s="42" t="s">
        <v>1001</v>
      </c>
    </row>
    <row r="234" spans="1:2" x14ac:dyDescent="0.2">
      <c r="A234" s="42" t="s">
        <v>1002</v>
      </c>
      <c r="B234" s="42" t="s">
        <v>1003</v>
      </c>
    </row>
    <row r="235" spans="1:2" x14ac:dyDescent="0.2">
      <c r="A235" s="42" t="s">
        <v>1004</v>
      </c>
      <c r="B235" s="42" t="s">
        <v>1005</v>
      </c>
    </row>
    <row r="236" spans="1:2" x14ac:dyDescent="0.2">
      <c r="A236" s="42" t="s">
        <v>1006</v>
      </c>
      <c r="B236" s="42" t="s">
        <v>1007</v>
      </c>
    </row>
    <row r="237" spans="1:2" ht="34" x14ac:dyDescent="0.2">
      <c r="A237" s="34" t="s">
        <v>568</v>
      </c>
      <c r="B237" s="41" t="s">
        <v>1008</v>
      </c>
    </row>
    <row r="238" spans="1:2" ht="51" x14ac:dyDescent="0.2">
      <c r="A238" s="34" t="s">
        <v>571</v>
      </c>
      <c r="B238" s="41" t="s">
        <v>1009</v>
      </c>
    </row>
    <row r="239" spans="1:2" ht="34" x14ac:dyDescent="0.2">
      <c r="A239" s="34" t="s">
        <v>574</v>
      </c>
      <c r="B239" s="41" t="s">
        <v>1010</v>
      </c>
    </row>
    <row r="240" spans="1:2" ht="34" x14ac:dyDescent="0.2">
      <c r="A240" s="34" t="s">
        <v>578</v>
      </c>
      <c r="B240" s="41" t="s">
        <v>1011</v>
      </c>
    </row>
    <row r="241" spans="1:2" ht="34" x14ac:dyDescent="0.2">
      <c r="A241" s="34" t="s">
        <v>583</v>
      </c>
      <c r="B241" s="41" t="s">
        <v>1012</v>
      </c>
    </row>
    <row r="242" spans="1:2" ht="51" x14ac:dyDescent="0.2">
      <c r="A242" s="34" t="s">
        <v>589</v>
      </c>
      <c r="B242" s="41" t="s">
        <v>1013</v>
      </c>
    </row>
    <row r="243" spans="1:2" ht="68" x14ac:dyDescent="0.2">
      <c r="A243" s="34" t="s">
        <v>591</v>
      </c>
      <c r="B243" s="41" t="s">
        <v>1014</v>
      </c>
    </row>
    <row r="244" spans="1:2" ht="85" x14ac:dyDescent="0.2">
      <c r="A244" s="34" t="s">
        <v>592</v>
      </c>
      <c r="B244" s="41" t="s">
        <v>1015</v>
      </c>
    </row>
    <row r="245" spans="1:2" ht="34" x14ac:dyDescent="0.2">
      <c r="A245" s="34" t="s">
        <v>602</v>
      </c>
      <c r="B245" s="41" t="s">
        <v>1016</v>
      </c>
    </row>
    <row r="246" spans="1:2" ht="17" x14ac:dyDescent="0.2">
      <c r="A246" s="34" t="s">
        <v>531</v>
      </c>
      <c r="B246" s="41" t="s">
        <v>1017</v>
      </c>
    </row>
    <row r="247" spans="1:2" ht="17" x14ac:dyDescent="0.2">
      <c r="A247" s="34" t="s">
        <v>522</v>
      </c>
      <c r="B247" s="41" t="s">
        <v>1018</v>
      </c>
    </row>
    <row r="248" spans="1:2" ht="17" x14ac:dyDescent="0.2">
      <c r="A248" s="34" t="s">
        <v>545</v>
      </c>
      <c r="B248" s="41" t="s">
        <v>1019</v>
      </c>
    </row>
    <row r="249" spans="1:2" ht="17" x14ac:dyDescent="0.2">
      <c r="A249" s="34" t="s">
        <v>526</v>
      </c>
      <c r="B249" s="41" t="s">
        <v>1020</v>
      </c>
    </row>
    <row r="250" spans="1:2" ht="17" x14ac:dyDescent="0.2">
      <c r="A250" s="34" t="s">
        <v>1021</v>
      </c>
      <c r="B250" s="41" t="s">
        <v>1022</v>
      </c>
    </row>
    <row r="251" spans="1:2" ht="17" x14ac:dyDescent="0.2">
      <c r="A251" s="34" t="s">
        <v>1023</v>
      </c>
      <c r="B251" s="41" t="s">
        <v>1024</v>
      </c>
    </row>
    <row r="252" spans="1:2" ht="17" x14ac:dyDescent="0.2">
      <c r="A252" s="34" t="s">
        <v>558</v>
      </c>
      <c r="B252" s="41" t="s">
        <v>1025</v>
      </c>
    </row>
    <row r="253" spans="1:2" ht="17" x14ac:dyDescent="0.2">
      <c r="A253" s="34" t="s">
        <v>564</v>
      </c>
      <c r="B253" s="41" t="s">
        <v>1026</v>
      </c>
    </row>
    <row r="254" spans="1:2" ht="17" x14ac:dyDescent="0.2">
      <c r="A254" s="34" t="s">
        <v>1027</v>
      </c>
      <c r="B254" s="41" t="s">
        <v>1028</v>
      </c>
    </row>
    <row r="255" spans="1:2" ht="17" x14ac:dyDescent="0.2">
      <c r="A255" s="34" t="s">
        <v>1029</v>
      </c>
      <c r="B255" s="41" t="s">
        <v>1030</v>
      </c>
    </row>
    <row r="256" spans="1:2" ht="17" x14ac:dyDescent="0.2">
      <c r="A256" s="34" t="s">
        <v>1031</v>
      </c>
      <c r="B256" s="41" t="s">
        <v>1032</v>
      </c>
    </row>
    <row r="257" spans="1:2" ht="17" x14ac:dyDescent="0.2">
      <c r="A257" s="34" t="s">
        <v>1033</v>
      </c>
      <c r="B257" s="41" t="s">
        <v>1034</v>
      </c>
    </row>
    <row r="258" spans="1:2" ht="17" x14ac:dyDescent="0.2">
      <c r="A258" s="34" t="s">
        <v>1035</v>
      </c>
      <c r="B258" s="41" t="s">
        <v>1036</v>
      </c>
    </row>
    <row r="259" spans="1:2" ht="17" x14ac:dyDescent="0.2">
      <c r="A259" s="34" t="s">
        <v>1037</v>
      </c>
      <c r="B259" s="41" t="s">
        <v>1038</v>
      </c>
    </row>
    <row r="260" spans="1:2" ht="17" x14ac:dyDescent="0.2">
      <c r="A260" s="34" t="s">
        <v>1039</v>
      </c>
      <c r="B260" s="41" t="s">
        <v>1040</v>
      </c>
    </row>
    <row r="261" spans="1:2" ht="17" x14ac:dyDescent="0.2">
      <c r="A261" s="34" t="s">
        <v>1041</v>
      </c>
      <c r="B261" s="41" t="s">
        <v>1042</v>
      </c>
    </row>
    <row r="262" spans="1:2" ht="17" x14ac:dyDescent="0.2">
      <c r="A262" s="34" t="s">
        <v>1043</v>
      </c>
      <c r="B262" s="41" t="s">
        <v>1044</v>
      </c>
    </row>
    <row r="263" spans="1:2" ht="17" x14ac:dyDescent="0.2">
      <c r="A263" s="34" t="s">
        <v>1045</v>
      </c>
      <c r="B263" s="41" t="s">
        <v>1046</v>
      </c>
    </row>
    <row r="264" spans="1:2" ht="17" x14ac:dyDescent="0.2">
      <c r="A264" s="34" t="s">
        <v>549</v>
      </c>
      <c r="B264" s="41" t="s">
        <v>1047</v>
      </c>
    </row>
    <row r="265" spans="1:2" ht="17" x14ac:dyDescent="0.2">
      <c r="A265" s="34" t="s">
        <v>1048</v>
      </c>
      <c r="B265" s="41" t="s">
        <v>1049</v>
      </c>
    </row>
    <row r="266" spans="1:2" ht="17" x14ac:dyDescent="0.2">
      <c r="A266" s="34" t="s">
        <v>1050</v>
      </c>
      <c r="B266" s="41" t="s">
        <v>1051</v>
      </c>
    </row>
    <row r="267" spans="1:2" ht="17" x14ac:dyDescent="0.2">
      <c r="A267" s="34" t="s">
        <v>538</v>
      </c>
      <c r="B267" s="41" t="s">
        <v>1052</v>
      </c>
    </row>
    <row r="268" spans="1:2" ht="17" x14ac:dyDescent="0.2">
      <c r="A268" s="34" t="s">
        <v>557</v>
      </c>
      <c r="B268" s="41" t="s">
        <v>1053</v>
      </c>
    </row>
    <row r="269" spans="1:2" ht="17" x14ac:dyDescent="0.2">
      <c r="A269" s="34" t="s">
        <v>562</v>
      </c>
      <c r="B269" s="41" t="s">
        <v>1054</v>
      </c>
    </row>
    <row r="270" spans="1:2" ht="17" x14ac:dyDescent="0.2">
      <c r="A270" s="34" t="s">
        <v>1055</v>
      </c>
      <c r="B270" s="41" t="s">
        <v>1056</v>
      </c>
    </row>
    <row r="271" spans="1:2" ht="17" x14ac:dyDescent="0.2">
      <c r="A271" s="34" t="s">
        <v>548</v>
      </c>
      <c r="B271" s="41" t="s">
        <v>1057</v>
      </c>
    </row>
    <row r="272" spans="1:2" ht="17" x14ac:dyDescent="0.2">
      <c r="A272" s="34" t="s">
        <v>565</v>
      </c>
      <c r="B272" s="41" t="s">
        <v>1058</v>
      </c>
    </row>
    <row r="273" spans="1:2" ht="17" x14ac:dyDescent="0.2">
      <c r="A273" s="34" t="s">
        <v>1059</v>
      </c>
      <c r="B273" s="41" t="s">
        <v>1060</v>
      </c>
    </row>
    <row r="274" spans="1:2" ht="17" x14ac:dyDescent="0.2">
      <c r="A274" s="34" t="s">
        <v>1061</v>
      </c>
      <c r="B274" s="41" t="s">
        <v>1062</v>
      </c>
    </row>
    <row r="275" spans="1:2" ht="17" x14ac:dyDescent="0.2">
      <c r="A275" s="34" t="s">
        <v>1063</v>
      </c>
      <c r="B275" s="41" t="s">
        <v>1064</v>
      </c>
    </row>
    <row r="276" spans="1:2" ht="17" x14ac:dyDescent="0.2">
      <c r="A276" s="34" t="s">
        <v>1065</v>
      </c>
      <c r="B276" s="41" t="s">
        <v>1066</v>
      </c>
    </row>
    <row r="277" spans="1:2" ht="17" x14ac:dyDescent="0.2">
      <c r="A277" s="34" t="s">
        <v>1067</v>
      </c>
      <c r="B277" s="41" t="s">
        <v>1068</v>
      </c>
    </row>
    <row r="278" spans="1:2" ht="17" x14ac:dyDescent="0.2">
      <c r="A278" s="34" t="s">
        <v>1069</v>
      </c>
      <c r="B278" s="41" t="s">
        <v>1070</v>
      </c>
    </row>
    <row r="279" spans="1:2" ht="17" x14ac:dyDescent="0.2">
      <c r="A279" s="34" t="s">
        <v>1071</v>
      </c>
      <c r="B279" s="41" t="s">
        <v>1072</v>
      </c>
    </row>
    <row r="280" spans="1:2" ht="17" x14ac:dyDescent="0.2">
      <c r="A280" s="34" t="s">
        <v>1073</v>
      </c>
      <c r="B280" s="41" t="s">
        <v>1074</v>
      </c>
    </row>
    <row r="281" spans="1:2" ht="17" x14ac:dyDescent="0.2">
      <c r="A281" s="34" t="s">
        <v>1075</v>
      </c>
      <c r="B281" s="41" t="s">
        <v>1076</v>
      </c>
    </row>
    <row r="282" spans="1:2" ht="17" x14ac:dyDescent="0.2">
      <c r="A282" s="34" t="s">
        <v>1077</v>
      </c>
      <c r="B282" s="41" t="s">
        <v>1078</v>
      </c>
    </row>
    <row r="283" spans="1:2" ht="17" x14ac:dyDescent="0.2">
      <c r="A283" s="34" t="s">
        <v>535</v>
      </c>
      <c r="B283" s="41" t="s">
        <v>1079</v>
      </c>
    </row>
    <row r="284" spans="1:2" ht="17" x14ac:dyDescent="0.2">
      <c r="A284" s="34" t="s">
        <v>1080</v>
      </c>
      <c r="B284" s="41" t="s">
        <v>1081</v>
      </c>
    </row>
    <row r="285" spans="1:2" ht="17" x14ac:dyDescent="0.2">
      <c r="A285" s="34" t="s">
        <v>1082</v>
      </c>
      <c r="B285" s="41" t="s">
        <v>1083</v>
      </c>
    </row>
    <row r="286" spans="1:2" ht="17" x14ac:dyDescent="0.2">
      <c r="A286" s="34" t="s">
        <v>1084</v>
      </c>
      <c r="B286" s="41" t="s">
        <v>1085</v>
      </c>
    </row>
    <row r="287" spans="1:2" ht="17" x14ac:dyDescent="0.2">
      <c r="A287" s="34" t="s">
        <v>1086</v>
      </c>
      <c r="B287" s="41" t="s">
        <v>1087</v>
      </c>
    </row>
    <row r="288" spans="1:2" ht="17" x14ac:dyDescent="0.2">
      <c r="A288" s="34" t="s">
        <v>524</v>
      </c>
      <c r="B288" s="41" t="s">
        <v>1088</v>
      </c>
    </row>
    <row r="289" spans="1:2" ht="17" x14ac:dyDescent="0.2">
      <c r="A289" s="34" t="s">
        <v>529</v>
      </c>
      <c r="B289" s="41" t="s">
        <v>1089</v>
      </c>
    </row>
    <row r="290" spans="1:2" ht="17" x14ac:dyDescent="0.2">
      <c r="A290" s="34" t="s">
        <v>1090</v>
      </c>
      <c r="B290" s="41" t="s">
        <v>1091</v>
      </c>
    </row>
    <row r="291" spans="1:2" ht="17" x14ac:dyDescent="0.2">
      <c r="A291" s="34" t="s">
        <v>1092</v>
      </c>
      <c r="B291" s="41" t="s">
        <v>1093</v>
      </c>
    </row>
    <row r="292" spans="1:2" ht="17" x14ac:dyDescent="0.2">
      <c r="A292" s="34" t="s">
        <v>1094</v>
      </c>
      <c r="B292" s="41" t="s">
        <v>1095</v>
      </c>
    </row>
    <row r="293" spans="1:2" ht="17" x14ac:dyDescent="0.2">
      <c r="A293" s="34" t="s">
        <v>1096</v>
      </c>
      <c r="B293" s="41" t="s">
        <v>1097</v>
      </c>
    </row>
    <row r="294" spans="1:2" ht="17" x14ac:dyDescent="0.2">
      <c r="A294" s="34" t="s">
        <v>527</v>
      </c>
      <c r="B294" s="41" t="s">
        <v>1098</v>
      </c>
    </row>
    <row r="295" spans="1:2" ht="17" x14ac:dyDescent="0.2">
      <c r="A295" s="34" t="s">
        <v>528</v>
      </c>
      <c r="B295" s="41" t="s">
        <v>1099</v>
      </c>
    </row>
    <row r="296" spans="1:2" ht="17" x14ac:dyDescent="0.2">
      <c r="A296" s="34" t="s">
        <v>1100</v>
      </c>
      <c r="B296" s="41" t="s">
        <v>1101</v>
      </c>
    </row>
    <row r="297" spans="1:2" ht="17" x14ac:dyDescent="0.2">
      <c r="A297" s="34" t="s">
        <v>563</v>
      </c>
      <c r="B297" s="41" t="s">
        <v>1102</v>
      </c>
    </row>
    <row r="298" spans="1:2" ht="17" x14ac:dyDescent="0.2">
      <c r="A298" s="34" t="s">
        <v>530</v>
      </c>
      <c r="B298" s="41" t="s">
        <v>1103</v>
      </c>
    </row>
    <row r="299" spans="1:2" ht="17" x14ac:dyDescent="0.2">
      <c r="A299" s="34" t="s">
        <v>1104</v>
      </c>
      <c r="B299" s="41" t="s">
        <v>1105</v>
      </c>
    </row>
    <row r="300" spans="1:2" ht="17" x14ac:dyDescent="0.2">
      <c r="A300" s="34" t="s">
        <v>1106</v>
      </c>
      <c r="B300" s="41" t="s">
        <v>1107</v>
      </c>
    </row>
    <row r="301" spans="1:2" ht="17" x14ac:dyDescent="0.2">
      <c r="A301" s="34" t="s">
        <v>546</v>
      </c>
      <c r="B301" s="41" t="s">
        <v>1108</v>
      </c>
    </row>
    <row r="302" spans="1:2" ht="17" x14ac:dyDescent="0.2">
      <c r="A302" s="34" t="s">
        <v>1109</v>
      </c>
      <c r="B302" s="41" t="s">
        <v>1110</v>
      </c>
    </row>
    <row r="303" spans="1:2" ht="17" x14ac:dyDescent="0.2">
      <c r="A303" s="34" t="s">
        <v>1111</v>
      </c>
      <c r="B303" s="41" t="s">
        <v>1112</v>
      </c>
    </row>
    <row r="304" spans="1:2" ht="17" x14ac:dyDescent="0.2">
      <c r="A304" s="34" t="s">
        <v>1113</v>
      </c>
      <c r="B304" s="41" t="s">
        <v>1114</v>
      </c>
    </row>
    <row r="305" spans="1:2" ht="17" x14ac:dyDescent="0.2">
      <c r="A305" s="34" t="s">
        <v>1115</v>
      </c>
      <c r="B305" s="41" t="s">
        <v>1116</v>
      </c>
    </row>
    <row r="306" spans="1:2" ht="17" x14ac:dyDescent="0.2">
      <c r="A306" s="34" t="s">
        <v>1117</v>
      </c>
      <c r="B306" s="41" t="s">
        <v>1118</v>
      </c>
    </row>
    <row r="307" spans="1:2" ht="17" x14ac:dyDescent="0.2">
      <c r="A307" s="34" t="s">
        <v>1119</v>
      </c>
      <c r="B307" s="41" t="s">
        <v>1120</v>
      </c>
    </row>
    <row r="308" spans="1:2" ht="17" x14ac:dyDescent="0.2">
      <c r="A308" s="34" t="s">
        <v>1121</v>
      </c>
      <c r="B308" s="41" t="s">
        <v>1122</v>
      </c>
    </row>
    <row r="309" spans="1:2" ht="17" x14ac:dyDescent="0.2">
      <c r="A309" s="34" t="s">
        <v>540</v>
      </c>
      <c r="B309" s="41" t="s">
        <v>1123</v>
      </c>
    </row>
    <row r="310" spans="1:2" ht="17" x14ac:dyDescent="0.2">
      <c r="A310" s="34" t="s">
        <v>521</v>
      </c>
      <c r="B310" s="41" t="s">
        <v>1124</v>
      </c>
    </row>
    <row r="311" spans="1:2" ht="17" x14ac:dyDescent="0.2">
      <c r="A311" s="34" t="s">
        <v>1125</v>
      </c>
      <c r="B311" s="41" t="s">
        <v>1126</v>
      </c>
    </row>
    <row r="312" spans="1:2" ht="17" x14ac:dyDescent="0.2">
      <c r="A312" s="34" t="s">
        <v>1127</v>
      </c>
      <c r="B312" s="41" t="s">
        <v>1128</v>
      </c>
    </row>
    <row r="313" spans="1:2" ht="17" x14ac:dyDescent="0.2">
      <c r="A313" s="34" t="s">
        <v>1129</v>
      </c>
      <c r="B313" s="41" t="s">
        <v>1130</v>
      </c>
    </row>
    <row r="314" spans="1:2" ht="17" x14ac:dyDescent="0.2">
      <c r="A314" s="34" t="s">
        <v>1131</v>
      </c>
      <c r="B314" s="41" t="s">
        <v>1132</v>
      </c>
    </row>
    <row r="315" spans="1:2" ht="17" x14ac:dyDescent="0.2">
      <c r="A315" s="34" t="s">
        <v>1133</v>
      </c>
      <c r="B315" s="41" t="s">
        <v>1134</v>
      </c>
    </row>
    <row r="316" spans="1:2" ht="17" x14ac:dyDescent="0.2">
      <c r="A316" s="34" t="s">
        <v>1135</v>
      </c>
      <c r="B316" s="41" t="s">
        <v>1136</v>
      </c>
    </row>
    <row r="317" spans="1:2" ht="17" x14ac:dyDescent="0.2">
      <c r="A317" s="34" t="s">
        <v>541</v>
      </c>
      <c r="B317" s="41" t="s">
        <v>1137</v>
      </c>
    </row>
    <row r="318" spans="1:2" ht="17" x14ac:dyDescent="0.2">
      <c r="A318" s="34" t="s">
        <v>556</v>
      </c>
      <c r="B318" s="41" t="s">
        <v>1138</v>
      </c>
    </row>
    <row r="319" spans="1:2" ht="17" x14ac:dyDescent="0.2">
      <c r="A319" s="34" t="s">
        <v>1139</v>
      </c>
      <c r="B319" s="41" t="s">
        <v>1140</v>
      </c>
    </row>
    <row r="320" spans="1:2" ht="17" x14ac:dyDescent="0.2">
      <c r="A320" s="34" t="s">
        <v>1141</v>
      </c>
      <c r="B320" s="41" t="s">
        <v>1142</v>
      </c>
    </row>
    <row r="321" spans="1:2" ht="17" x14ac:dyDescent="0.2">
      <c r="A321" s="34" t="s">
        <v>551</v>
      </c>
      <c r="B321" s="41" t="s">
        <v>1143</v>
      </c>
    </row>
    <row r="322" spans="1:2" ht="17" x14ac:dyDescent="0.2">
      <c r="A322" s="34" t="s">
        <v>1144</v>
      </c>
      <c r="B322" s="41" t="s">
        <v>1145</v>
      </c>
    </row>
    <row r="323" spans="1:2" ht="17" x14ac:dyDescent="0.2">
      <c r="A323" s="34" t="s">
        <v>1146</v>
      </c>
      <c r="B323" s="41" t="s">
        <v>1147</v>
      </c>
    </row>
    <row r="324" spans="1:2" ht="17" x14ac:dyDescent="0.2">
      <c r="A324" s="34" t="s">
        <v>1148</v>
      </c>
      <c r="B324" s="41" t="s">
        <v>1149</v>
      </c>
    </row>
    <row r="325" spans="1:2" ht="17" x14ac:dyDescent="0.2">
      <c r="A325" s="34" t="s">
        <v>1150</v>
      </c>
      <c r="B325" s="41" t="s">
        <v>1151</v>
      </c>
    </row>
    <row r="326" spans="1:2" ht="17" x14ac:dyDescent="0.2">
      <c r="A326" s="34" t="s">
        <v>1152</v>
      </c>
      <c r="B326" s="41" t="s">
        <v>1153</v>
      </c>
    </row>
    <row r="327" spans="1:2" ht="17" x14ac:dyDescent="0.2">
      <c r="A327" s="34" t="s">
        <v>1154</v>
      </c>
      <c r="B327" s="41" t="s">
        <v>1155</v>
      </c>
    </row>
    <row r="328" spans="1:2" ht="17" x14ac:dyDescent="0.2">
      <c r="A328" s="34" t="s">
        <v>1156</v>
      </c>
      <c r="B328" s="41" t="s">
        <v>1157</v>
      </c>
    </row>
    <row r="329" spans="1:2" ht="17" x14ac:dyDescent="0.2">
      <c r="A329" s="34" t="s">
        <v>1158</v>
      </c>
      <c r="B329" s="41" t="s">
        <v>1159</v>
      </c>
    </row>
    <row r="330" spans="1:2" ht="17" x14ac:dyDescent="0.2">
      <c r="A330" s="34" t="s">
        <v>533</v>
      </c>
      <c r="B330" s="41" t="s">
        <v>1160</v>
      </c>
    </row>
    <row r="331" spans="1:2" ht="17" x14ac:dyDescent="0.2">
      <c r="A331" s="34" t="s">
        <v>1161</v>
      </c>
      <c r="B331" s="41" t="s">
        <v>1162</v>
      </c>
    </row>
    <row r="332" spans="1:2" ht="17" x14ac:dyDescent="0.2">
      <c r="A332" s="34" t="s">
        <v>1163</v>
      </c>
      <c r="B332" s="41" t="s">
        <v>1164</v>
      </c>
    </row>
    <row r="333" spans="1:2" ht="17" x14ac:dyDescent="0.2">
      <c r="A333" s="34" t="s">
        <v>1165</v>
      </c>
      <c r="B333" s="41" t="s">
        <v>1166</v>
      </c>
    </row>
    <row r="334" spans="1:2" ht="17" x14ac:dyDescent="0.2">
      <c r="A334" s="34" t="s">
        <v>554</v>
      </c>
      <c r="B334" s="41" t="s">
        <v>1167</v>
      </c>
    </row>
    <row r="335" spans="1:2" ht="17" x14ac:dyDescent="0.2">
      <c r="A335" s="34" t="s">
        <v>1168</v>
      </c>
      <c r="B335" s="41" t="s">
        <v>1169</v>
      </c>
    </row>
    <row r="336" spans="1:2" ht="17" x14ac:dyDescent="0.2">
      <c r="A336" s="34" t="s">
        <v>1170</v>
      </c>
      <c r="B336" s="41" t="s">
        <v>1171</v>
      </c>
    </row>
    <row r="337" spans="1:2" ht="17" x14ac:dyDescent="0.2">
      <c r="A337" s="34" t="s">
        <v>1172</v>
      </c>
      <c r="B337" s="41" t="s">
        <v>1173</v>
      </c>
    </row>
    <row r="338" spans="1:2" ht="17" x14ac:dyDescent="0.2">
      <c r="A338" s="34" t="s">
        <v>1174</v>
      </c>
      <c r="B338" s="41" t="s">
        <v>1175</v>
      </c>
    </row>
    <row r="339" spans="1:2" ht="17" x14ac:dyDescent="0.2">
      <c r="A339" s="34" t="s">
        <v>1176</v>
      </c>
      <c r="B339" s="41" t="s">
        <v>1177</v>
      </c>
    </row>
    <row r="340" spans="1:2" ht="17" x14ac:dyDescent="0.2">
      <c r="A340" s="34" t="s">
        <v>1178</v>
      </c>
      <c r="B340" s="41" t="s">
        <v>1179</v>
      </c>
    </row>
    <row r="341" spans="1:2" ht="17" x14ac:dyDescent="0.2">
      <c r="A341" s="34" t="s">
        <v>1180</v>
      </c>
      <c r="B341" s="41" t="s">
        <v>1181</v>
      </c>
    </row>
    <row r="342" spans="1:2" ht="17" x14ac:dyDescent="0.2">
      <c r="A342" s="34" t="s">
        <v>542</v>
      </c>
      <c r="B342" s="41" t="s">
        <v>1182</v>
      </c>
    </row>
    <row r="343" spans="1:2" ht="17" x14ac:dyDescent="0.2">
      <c r="A343" s="34" t="s">
        <v>1183</v>
      </c>
      <c r="B343" s="41" t="s">
        <v>1184</v>
      </c>
    </row>
    <row r="344" spans="1:2" ht="17" x14ac:dyDescent="0.2">
      <c r="A344" s="34" t="s">
        <v>1185</v>
      </c>
      <c r="B344" s="41" t="s">
        <v>1186</v>
      </c>
    </row>
    <row r="345" spans="1:2" ht="17" x14ac:dyDescent="0.2">
      <c r="A345" s="34" t="s">
        <v>559</v>
      </c>
      <c r="B345" s="41" t="s">
        <v>1187</v>
      </c>
    </row>
    <row r="346" spans="1:2" ht="17" x14ac:dyDescent="0.2">
      <c r="A346" s="34" t="s">
        <v>1188</v>
      </c>
      <c r="B346" s="41" t="s">
        <v>1189</v>
      </c>
    </row>
    <row r="347" spans="1:2" ht="17" x14ac:dyDescent="0.2">
      <c r="A347" s="34" t="s">
        <v>1190</v>
      </c>
      <c r="B347" s="41" t="s">
        <v>1191</v>
      </c>
    </row>
    <row r="348" spans="1:2" ht="17" x14ac:dyDescent="0.2">
      <c r="A348" s="34" t="s">
        <v>1192</v>
      </c>
      <c r="B348" s="41" t="s">
        <v>1193</v>
      </c>
    </row>
    <row r="349" spans="1:2" ht="17" x14ac:dyDescent="0.2">
      <c r="A349" s="34" t="s">
        <v>1194</v>
      </c>
      <c r="B349" s="41" t="s">
        <v>1195</v>
      </c>
    </row>
    <row r="350" spans="1:2" ht="17" x14ac:dyDescent="0.2">
      <c r="A350" s="34" t="s">
        <v>1196</v>
      </c>
      <c r="B350" s="41" t="s">
        <v>1197</v>
      </c>
    </row>
    <row r="351" spans="1:2" ht="17" x14ac:dyDescent="0.2">
      <c r="A351" s="34" t="s">
        <v>1198</v>
      </c>
      <c r="B351" s="41" t="s">
        <v>1199</v>
      </c>
    </row>
    <row r="352" spans="1:2" ht="17" x14ac:dyDescent="0.2">
      <c r="A352" s="34" t="s">
        <v>536</v>
      </c>
      <c r="B352" s="41" t="s">
        <v>1200</v>
      </c>
    </row>
    <row r="353" spans="1:2" ht="17" x14ac:dyDescent="0.2">
      <c r="A353" s="34" t="s">
        <v>1201</v>
      </c>
      <c r="B353" s="41" t="s">
        <v>1202</v>
      </c>
    </row>
    <row r="354" spans="1:2" ht="17" x14ac:dyDescent="0.2">
      <c r="A354" s="34" t="s">
        <v>1203</v>
      </c>
      <c r="B354" s="41" t="s">
        <v>1204</v>
      </c>
    </row>
    <row r="355" spans="1:2" ht="17" x14ac:dyDescent="0.2">
      <c r="A355" s="34" t="s">
        <v>1205</v>
      </c>
      <c r="B355" s="41" t="s">
        <v>1206</v>
      </c>
    </row>
    <row r="356" spans="1:2" ht="45" x14ac:dyDescent="0.2">
      <c r="A356" s="36" t="s">
        <v>523</v>
      </c>
      <c r="B356" s="41" t="s">
        <v>1207</v>
      </c>
    </row>
    <row r="357" spans="1:2" ht="150" x14ac:dyDescent="0.2">
      <c r="A357" s="36" t="s">
        <v>525</v>
      </c>
      <c r="B357" s="41" t="s">
        <v>1208</v>
      </c>
    </row>
    <row r="358" spans="1:2" ht="150" x14ac:dyDescent="0.2">
      <c r="A358" s="36" t="s">
        <v>532</v>
      </c>
      <c r="B358" s="41" t="s">
        <v>1209</v>
      </c>
    </row>
    <row r="359" spans="1:2" ht="34" x14ac:dyDescent="0.2">
      <c r="A359" s="34" t="s">
        <v>534</v>
      </c>
      <c r="B359" s="41" t="s">
        <v>1210</v>
      </c>
    </row>
    <row r="360" spans="1:2" ht="30" x14ac:dyDescent="0.2">
      <c r="A360" s="36" t="s">
        <v>537</v>
      </c>
      <c r="B360" s="41" t="s">
        <v>1211</v>
      </c>
    </row>
    <row r="361" spans="1:2" ht="34" x14ac:dyDescent="0.2">
      <c r="A361" s="34" t="s">
        <v>539</v>
      </c>
      <c r="B361" s="41" t="s">
        <v>1212</v>
      </c>
    </row>
    <row r="362" spans="1:2" ht="51" x14ac:dyDescent="0.2">
      <c r="A362" s="34" t="s">
        <v>543</v>
      </c>
      <c r="B362" s="41" t="s">
        <v>1213</v>
      </c>
    </row>
    <row r="363" spans="1:2" ht="34" x14ac:dyDescent="0.2">
      <c r="A363" s="34" t="s">
        <v>544</v>
      </c>
      <c r="B363" s="41" t="s">
        <v>1214</v>
      </c>
    </row>
    <row r="364" spans="1:2" ht="51" x14ac:dyDescent="0.2">
      <c r="A364" s="34" t="s">
        <v>547</v>
      </c>
      <c r="B364" s="41" t="s">
        <v>1215</v>
      </c>
    </row>
    <row r="365" spans="1:2" ht="90" x14ac:dyDescent="0.2">
      <c r="A365" s="36" t="s">
        <v>550</v>
      </c>
      <c r="B365" s="41" t="s">
        <v>1216</v>
      </c>
    </row>
    <row r="366" spans="1:2" ht="45" x14ac:dyDescent="0.2">
      <c r="A366" s="36" t="s">
        <v>552</v>
      </c>
      <c r="B366" s="41" t="s">
        <v>1217</v>
      </c>
    </row>
    <row r="367" spans="1:2" ht="34" x14ac:dyDescent="0.2">
      <c r="A367" s="34" t="s">
        <v>553</v>
      </c>
      <c r="B367" s="41" t="s">
        <v>1218</v>
      </c>
    </row>
    <row r="368" spans="1:2" ht="34" x14ac:dyDescent="0.2">
      <c r="A368" s="34" t="s">
        <v>555</v>
      </c>
      <c r="B368" s="41" t="s">
        <v>1219</v>
      </c>
    </row>
    <row r="369" spans="1:2" ht="45" x14ac:dyDescent="0.2">
      <c r="A369" s="36" t="s">
        <v>560</v>
      </c>
      <c r="B369" s="41" t="s">
        <v>1220</v>
      </c>
    </row>
    <row r="370" spans="1:2" ht="45" x14ac:dyDescent="0.2">
      <c r="A370" s="36" t="s">
        <v>561</v>
      </c>
      <c r="B370" s="41" t="s">
        <v>1221</v>
      </c>
    </row>
    <row r="371" spans="1:2" x14ac:dyDescent="0.2">
      <c r="A371" s="43" t="s">
        <v>1222</v>
      </c>
      <c r="B371" s="49" t="s">
        <v>1223</v>
      </c>
    </row>
    <row r="372" spans="1:2" x14ac:dyDescent="0.2">
      <c r="A372" s="43" t="s">
        <v>1224</v>
      </c>
      <c r="B372" s="49" t="s">
        <v>1225</v>
      </c>
    </row>
    <row r="373" spans="1:2" x14ac:dyDescent="0.2">
      <c r="A373" s="43" t="s">
        <v>1226</v>
      </c>
      <c r="B373" s="49" t="s">
        <v>1227</v>
      </c>
    </row>
    <row r="374" spans="1:2" x14ac:dyDescent="0.2">
      <c r="A374" s="43" t="s">
        <v>1228</v>
      </c>
      <c r="B374" s="49" t="s">
        <v>1229</v>
      </c>
    </row>
    <row r="375" spans="1:2" x14ac:dyDescent="0.2">
      <c r="A375" s="43" t="s">
        <v>1230</v>
      </c>
      <c r="B375" s="49" t="s">
        <v>1231</v>
      </c>
    </row>
    <row r="376" spans="1:2" x14ac:dyDescent="0.2">
      <c r="A376" s="43" t="s">
        <v>1232</v>
      </c>
      <c r="B376" s="49" t="s">
        <v>1233</v>
      </c>
    </row>
    <row r="377" spans="1:2" x14ac:dyDescent="0.2">
      <c r="A377" s="44" t="s">
        <v>1234</v>
      </c>
      <c r="B377" s="48" t="s">
        <v>1235</v>
      </c>
    </row>
    <row r="378" spans="1:2" x14ac:dyDescent="0.2">
      <c r="A378" s="43" t="s">
        <v>1236</v>
      </c>
      <c r="B378" s="49" t="s">
        <v>1237</v>
      </c>
    </row>
    <row r="379" spans="1:2" x14ac:dyDescent="0.2">
      <c r="A379" s="43" t="s">
        <v>1238</v>
      </c>
      <c r="B379" s="49" t="s">
        <v>1239</v>
      </c>
    </row>
    <row r="380" spans="1:2" x14ac:dyDescent="0.2">
      <c r="A380" s="43" t="s">
        <v>1240</v>
      </c>
      <c r="B380" s="49" t="s">
        <v>1241</v>
      </c>
    </row>
    <row r="381" spans="1:2" x14ac:dyDescent="0.2">
      <c r="A381" s="43" t="s">
        <v>1242</v>
      </c>
      <c r="B381" s="49" t="s">
        <v>1243</v>
      </c>
    </row>
    <row r="382" spans="1:2" x14ac:dyDescent="0.2">
      <c r="A382" s="43" t="s">
        <v>1244</v>
      </c>
      <c r="B382" s="49" t="s">
        <v>1245</v>
      </c>
    </row>
    <row r="383" spans="1:2" x14ac:dyDescent="0.2">
      <c r="A383" s="43" t="s">
        <v>1246</v>
      </c>
      <c r="B383" s="49" t="s">
        <v>1247</v>
      </c>
    </row>
    <row r="384" spans="1:2" x14ac:dyDescent="0.2">
      <c r="A384" s="43" t="s">
        <v>1248</v>
      </c>
      <c r="B384" s="49" t="s">
        <v>1249</v>
      </c>
    </row>
    <row r="385" spans="1:2" x14ac:dyDescent="0.2">
      <c r="A385" s="43" t="s">
        <v>1250</v>
      </c>
      <c r="B385" s="50" t="s">
        <v>1251</v>
      </c>
    </row>
    <row r="386" spans="1:2" x14ac:dyDescent="0.2">
      <c r="A386" s="43" t="s">
        <v>1252</v>
      </c>
      <c r="B386" s="49" t="s">
        <v>1249</v>
      </c>
    </row>
    <row r="387" spans="1:2" x14ac:dyDescent="0.2">
      <c r="A387" s="43" t="s">
        <v>1253</v>
      </c>
      <c r="B387" s="49" t="s">
        <v>1254</v>
      </c>
    </row>
    <row r="388" spans="1:2" x14ac:dyDescent="0.2">
      <c r="A388" s="43" t="s">
        <v>1255</v>
      </c>
      <c r="B388" s="49" t="s">
        <v>1256</v>
      </c>
    </row>
    <row r="389" spans="1:2" x14ac:dyDescent="0.2">
      <c r="A389" s="43" t="s">
        <v>1257</v>
      </c>
      <c r="B389" s="49" t="s">
        <v>1258</v>
      </c>
    </row>
    <row r="390" spans="1:2" x14ac:dyDescent="0.2">
      <c r="A390" s="43" t="s">
        <v>1259</v>
      </c>
      <c r="B390" s="49" t="s">
        <v>1260</v>
      </c>
    </row>
    <row r="391" spans="1:2" x14ac:dyDescent="0.2">
      <c r="A391" s="43" t="s">
        <v>624</v>
      </c>
      <c r="B391" s="49" t="s">
        <v>1261</v>
      </c>
    </row>
    <row r="392" spans="1:2" x14ac:dyDescent="0.2">
      <c r="A392" s="43" t="s">
        <v>1262</v>
      </c>
      <c r="B392" s="49" t="s">
        <v>1263</v>
      </c>
    </row>
    <row r="393" spans="1:2" x14ac:dyDescent="0.2">
      <c r="A393" s="43" t="s">
        <v>1264</v>
      </c>
      <c r="B393" s="49" t="s">
        <v>1265</v>
      </c>
    </row>
    <row r="394" spans="1:2" x14ac:dyDescent="0.2">
      <c r="A394" s="43" t="s">
        <v>1266</v>
      </c>
      <c r="B394" s="49" t="s">
        <v>1267</v>
      </c>
    </row>
    <row r="395" spans="1:2" x14ac:dyDescent="0.2">
      <c r="A395" s="43" t="s">
        <v>1268</v>
      </c>
      <c r="B395" s="49" t="s">
        <v>1269</v>
      </c>
    </row>
    <row r="396" spans="1:2" x14ac:dyDescent="0.2">
      <c r="A396" s="43" t="s">
        <v>1270</v>
      </c>
      <c r="B396" s="49" t="s">
        <v>1271</v>
      </c>
    </row>
    <row r="397" spans="1:2" x14ac:dyDescent="0.2">
      <c r="A397" s="43" t="s">
        <v>1272</v>
      </c>
      <c r="B397" s="49" t="s">
        <v>1273</v>
      </c>
    </row>
    <row r="398" spans="1:2" x14ac:dyDescent="0.2">
      <c r="A398" s="43" t="s">
        <v>1274</v>
      </c>
      <c r="B398" s="50" t="s">
        <v>1275</v>
      </c>
    </row>
    <row r="399" spans="1:2" x14ac:dyDescent="0.2">
      <c r="A399" s="43" t="s">
        <v>1276</v>
      </c>
      <c r="B399" s="49" t="s">
        <v>1277</v>
      </c>
    </row>
    <row r="400" spans="1:2" x14ac:dyDescent="0.2">
      <c r="A400" s="43" t="s">
        <v>1278</v>
      </c>
      <c r="B400" s="49" t="s">
        <v>1279</v>
      </c>
    </row>
    <row r="401" spans="1:2" x14ac:dyDescent="0.2">
      <c r="A401" s="43" t="s">
        <v>1280</v>
      </c>
      <c r="B401" s="49" t="s">
        <v>1281</v>
      </c>
    </row>
    <row r="402" spans="1:2" x14ac:dyDescent="0.2">
      <c r="A402" s="43" t="s">
        <v>1282</v>
      </c>
      <c r="B402" s="49" t="s">
        <v>1249</v>
      </c>
    </row>
    <row r="403" spans="1:2" x14ac:dyDescent="0.2">
      <c r="A403" s="43" t="s">
        <v>1283</v>
      </c>
      <c r="B403" s="50" t="s">
        <v>1284</v>
      </c>
    </row>
    <row r="404" spans="1:2" x14ac:dyDescent="0.2">
      <c r="A404" s="43" t="s">
        <v>1285</v>
      </c>
      <c r="B404" s="49" t="s">
        <v>1286</v>
      </c>
    </row>
    <row r="405" spans="1:2" x14ac:dyDescent="0.2">
      <c r="A405" s="44" t="s">
        <v>1287</v>
      </c>
      <c r="B405" s="48" t="s">
        <v>1288</v>
      </c>
    </row>
    <row r="406" spans="1:2" x14ac:dyDescent="0.2">
      <c r="A406" s="43" t="s">
        <v>1289</v>
      </c>
      <c r="B406" s="49" t="s">
        <v>1290</v>
      </c>
    </row>
    <row r="407" spans="1:2" x14ac:dyDescent="0.2">
      <c r="A407" s="43" t="s">
        <v>1291</v>
      </c>
      <c r="B407" s="49" t="s">
        <v>1292</v>
      </c>
    </row>
    <row r="408" spans="1:2" x14ac:dyDescent="0.2">
      <c r="A408" s="43" t="s">
        <v>1293</v>
      </c>
      <c r="B408" s="49" t="s">
        <v>1294</v>
      </c>
    </row>
    <row r="409" spans="1:2" x14ac:dyDescent="0.2">
      <c r="A409" s="43" t="s">
        <v>1295</v>
      </c>
      <c r="B409" s="49" t="s">
        <v>1296</v>
      </c>
    </row>
    <row r="410" spans="1:2" x14ac:dyDescent="0.2">
      <c r="A410" s="43" t="s">
        <v>1297</v>
      </c>
      <c r="B410" s="49" t="s">
        <v>1298</v>
      </c>
    </row>
    <row r="411" spans="1:2" x14ac:dyDescent="0.2">
      <c r="A411" s="43" t="s">
        <v>1299</v>
      </c>
      <c r="B411" s="49" t="s">
        <v>1300</v>
      </c>
    </row>
    <row r="412" spans="1:2" x14ac:dyDescent="0.2">
      <c r="A412" s="43" t="s">
        <v>1301</v>
      </c>
      <c r="B412" s="49" t="s">
        <v>1302</v>
      </c>
    </row>
    <row r="413" spans="1:2" x14ac:dyDescent="0.2">
      <c r="A413" s="43" t="s">
        <v>1303</v>
      </c>
      <c r="B413" s="49" t="s">
        <v>1304</v>
      </c>
    </row>
    <row r="414" spans="1:2" x14ac:dyDescent="0.2">
      <c r="A414" s="43" t="s">
        <v>1305</v>
      </c>
      <c r="B414" s="49" t="s">
        <v>1306</v>
      </c>
    </row>
    <row r="415" spans="1:2" x14ac:dyDescent="0.2">
      <c r="A415" s="43" t="s">
        <v>1307</v>
      </c>
      <c r="B415" s="49" t="s">
        <v>1308</v>
      </c>
    </row>
    <row r="416" spans="1:2" x14ac:dyDescent="0.2">
      <c r="A416" s="43" t="s">
        <v>1309</v>
      </c>
      <c r="B416" s="49" t="s">
        <v>1310</v>
      </c>
    </row>
    <row r="417" spans="1:2" x14ac:dyDescent="0.2">
      <c r="A417" s="43" t="s">
        <v>1311</v>
      </c>
      <c r="B417" s="49" t="s">
        <v>1312</v>
      </c>
    </row>
    <row r="418" spans="1:2" x14ac:dyDescent="0.2">
      <c r="A418" s="43" t="s">
        <v>1313</v>
      </c>
      <c r="B418" s="49" t="s">
        <v>1314</v>
      </c>
    </row>
    <row r="419" spans="1:2" x14ac:dyDescent="0.2">
      <c r="A419" s="43" t="s">
        <v>1315</v>
      </c>
      <c r="B419" s="49" t="s">
        <v>1316</v>
      </c>
    </row>
    <row r="420" spans="1:2" x14ac:dyDescent="0.2">
      <c r="A420" s="43" t="s">
        <v>1317</v>
      </c>
      <c r="B420" s="50" t="s">
        <v>1318</v>
      </c>
    </row>
    <row r="421" spans="1:2" x14ac:dyDescent="0.2">
      <c r="A421" s="43" t="s">
        <v>1319</v>
      </c>
      <c r="B421" s="49" t="s">
        <v>1320</v>
      </c>
    </row>
    <row r="422" spans="1:2" x14ac:dyDescent="0.2">
      <c r="A422" s="43" t="s">
        <v>1321</v>
      </c>
      <c r="B422" s="49" t="s">
        <v>1322</v>
      </c>
    </row>
    <row r="423" spans="1:2" x14ac:dyDescent="0.2">
      <c r="A423" s="43" t="s">
        <v>1323</v>
      </c>
      <c r="B423" s="49" t="s">
        <v>1249</v>
      </c>
    </row>
    <row r="424" spans="1:2" x14ac:dyDescent="0.2">
      <c r="A424" s="43" t="s">
        <v>1324</v>
      </c>
      <c r="B424" s="49" t="s">
        <v>1325</v>
      </c>
    </row>
    <row r="425" spans="1:2" x14ac:dyDescent="0.2">
      <c r="A425" s="43" t="s">
        <v>1326</v>
      </c>
      <c r="B425" s="49" t="s">
        <v>1327</v>
      </c>
    </row>
    <row r="426" spans="1:2" x14ac:dyDescent="0.2">
      <c r="A426" s="43" t="s">
        <v>1328</v>
      </c>
      <c r="B426" s="49" t="s">
        <v>1329</v>
      </c>
    </row>
    <row r="427" spans="1:2" x14ac:dyDescent="0.2">
      <c r="A427" s="43" t="s">
        <v>1330</v>
      </c>
      <c r="B427" s="49" t="s">
        <v>1331</v>
      </c>
    </row>
    <row r="428" spans="1:2" x14ac:dyDescent="0.2">
      <c r="A428" s="43" t="s">
        <v>1332</v>
      </c>
      <c r="B428" s="49" t="s">
        <v>1333</v>
      </c>
    </row>
    <row r="429" spans="1:2" x14ac:dyDescent="0.2">
      <c r="A429" s="43" t="s">
        <v>1334</v>
      </c>
      <c r="B429" s="50" t="s">
        <v>1335</v>
      </c>
    </row>
    <row r="430" spans="1:2" x14ac:dyDescent="0.2">
      <c r="A430" s="43" t="s">
        <v>1336</v>
      </c>
      <c r="B430" s="49" t="s">
        <v>1337</v>
      </c>
    </row>
    <row r="431" spans="1:2" x14ac:dyDescent="0.2">
      <c r="A431" s="43" t="s">
        <v>1338</v>
      </c>
      <c r="B431" s="49" t="s">
        <v>1339</v>
      </c>
    </row>
    <row r="432" spans="1:2" x14ac:dyDescent="0.2">
      <c r="A432" s="43" t="s">
        <v>1340</v>
      </c>
      <c r="B432" s="49" t="s">
        <v>1341</v>
      </c>
    </row>
    <row r="433" spans="1:2" x14ac:dyDescent="0.2">
      <c r="A433" s="43" t="s">
        <v>1342</v>
      </c>
      <c r="B433" s="49" t="s">
        <v>1343</v>
      </c>
    </row>
    <row r="434" spans="1:2" x14ac:dyDescent="0.2">
      <c r="A434" s="43" t="s">
        <v>1344</v>
      </c>
      <c r="B434" s="49" t="s">
        <v>1345</v>
      </c>
    </row>
    <row r="435" spans="1:2" x14ac:dyDescent="0.2">
      <c r="A435" s="43" t="s">
        <v>1346</v>
      </c>
      <c r="B435" s="49" t="s">
        <v>1347</v>
      </c>
    </row>
    <row r="436" spans="1:2" x14ac:dyDescent="0.2">
      <c r="A436" s="43" t="s">
        <v>1348</v>
      </c>
      <c r="B436" s="49" t="s">
        <v>1349</v>
      </c>
    </row>
    <row r="437" spans="1:2" x14ac:dyDescent="0.2">
      <c r="A437" s="43" t="s">
        <v>1350</v>
      </c>
      <c r="B437" s="49" t="s">
        <v>1351</v>
      </c>
    </row>
    <row r="438" spans="1:2" x14ac:dyDescent="0.2">
      <c r="A438" s="43" t="s">
        <v>1352</v>
      </c>
      <c r="B438" s="49" t="s">
        <v>1353</v>
      </c>
    </row>
    <row r="439" spans="1:2" x14ac:dyDescent="0.2">
      <c r="A439" s="43" t="s">
        <v>1354</v>
      </c>
      <c r="B439" s="49" t="s">
        <v>1355</v>
      </c>
    </row>
    <row r="440" spans="1:2" x14ac:dyDescent="0.2">
      <c r="A440" s="43" t="s">
        <v>1356</v>
      </c>
      <c r="B440" s="50" t="s">
        <v>1357</v>
      </c>
    </row>
    <row r="441" spans="1:2" x14ac:dyDescent="0.2">
      <c r="A441" s="43" t="s">
        <v>1358</v>
      </c>
      <c r="B441" s="49" t="s">
        <v>1359</v>
      </c>
    </row>
    <row r="442" spans="1:2" x14ac:dyDescent="0.2">
      <c r="A442" s="43" t="s">
        <v>1360</v>
      </c>
      <c r="B442" s="49" t="s">
        <v>1361</v>
      </c>
    </row>
    <row r="443" spans="1:2" x14ac:dyDescent="0.2">
      <c r="A443" s="43" t="s">
        <v>1362</v>
      </c>
      <c r="B443" s="49" t="s">
        <v>1363</v>
      </c>
    </row>
    <row r="444" spans="1:2" x14ac:dyDescent="0.2">
      <c r="A444" s="43" t="s">
        <v>1364</v>
      </c>
      <c r="B444" s="49" t="s">
        <v>1249</v>
      </c>
    </row>
    <row r="445" spans="1:2" x14ac:dyDescent="0.2">
      <c r="A445" s="43" t="s">
        <v>1365</v>
      </c>
      <c r="B445" s="49" t="s">
        <v>1366</v>
      </c>
    </row>
    <row r="446" spans="1:2" x14ac:dyDescent="0.2">
      <c r="A446" s="43" t="s">
        <v>1367</v>
      </c>
      <c r="B446" s="49" t="s">
        <v>1368</v>
      </c>
    </row>
    <row r="447" spans="1:2" x14ac:dyDescent="0.2">
      <c r="A447" s="43" t="s">
        <v>1369</v>
      </c>
      <c r="B447" s="49" t="s">
        <v>1370</v>
      </c>
    </row>
    <row r="448" spans="1:2" x14ac:dyDescent="0.2">
      <c r="A448" s="43" t="s">
        <v>1371</v>
      </c>
      <c r="B448" s="49" t="s">
        <v>1372</v>
      </c>
    </row>
    <row r="449" spans="1:2" x14ac:dyDescent="0.2">
      <c r="A449" s="43" t="s">
        <v>1373</v>
      </c>
      <c r="B449" s="50" t="s">
        <v>1374</v>
      </c>
    </row>
    <row r="450" spans="1:2" x14ac:dyDescent="0.2">
      <c r="A450" s="43" t="s">
        <v>1375</v>
      </c>
      <c r="B450" s="49" t="s">
        <v>1376</v>
      </c>
    </row>
    <row r="451" spans="1:2" x14ac:dyDescent="0.2">
      <c r="A451" s="43" t="s">
        <v>1377</v>
      </c>
      <c r="B451" s="49" t="s">
        <v>1378</v>
      </c>
    </row>
    <row r="452" spans="1:2" x14ac:dyDescent="0.2">
      <c r="A452" s="43" t="s">
        <v>1379</v>
      </c>
      <c r="B452" s="49" t="s">
        <v>1380</v>
      </c>
    </row>
    <row r="453" spans="1:2" x14ac:dyDescent="0.2">
      <c r="A453" s="43" t="s">
        <v>1381</v>
      </c>
      <c r="B453" s="50" t="s">
        <v>1382</v>
      </c>
    </row>
    <row r="454" spans="1:2" x14ac:dyDescent="0.2">
      <c r="A454" s="43" t="s">
        <v>1383</v>
      </c>
      <c r="B454" s="50" t="s">
        <v>1384</v>
      </c>
    </row>
    <row r="455" spans="1:2" x14ac:dyDescent="0.2">
      <c r="A455" s="43" t="s">
        <v>1385</v>
      </c>
      <c r="B455" s="49" t="s">
        <v>1386</v>
      </c>
    </row>
    <row r="456" spans="1:2" x14ac:dyDescent="0.2">
      <c r="A456" s="43" t="s">
        <v>1387</v>
      </c>
      <c r="B456" s="49" t="s">
        <v>1388</v>
      </c>
    </row>
    <row r="457" spans="1:2" x14ac:dyDescent="0.2">
      <c r="A457" s="43" t="s">
        <v>1389</v>
      </c>
      <c r="B457" s="49" t="s">
        <v>1390</v>
      </c>
    </row>
    <row r="458" spans="1:2" x14ac:dyDescent="0.2">
      <c r="A458" s="47" t="s">
        <v>612</v>
      </c>
      <c r="B458" s="46" t="s">
        <v>1391</v>
      </c>
    </row>
    <row r="459" spans="1:2" x14ac:dyDescent="0.2">
      <c r="A459" s="43" t="s">
        <v>1392</v>
      </c>
      <c r="B459" s="49" t="s">
        <v>1393</v>
      </c>
    </row>
    <row r="460" spans="1:2" x14ac:dyDescent="0.2">
      <c r="A460" s="43" t="s">
        <v>1394</v>
      </c>
      <c r="B460" s="49" t="s">
        <v>1395</v>
      </c>
    </row>
    <row r="461" spans="1:2" x14ac:dyDescent="0.2">
      <c r="A461" s="43" t="s">
        <v>1396</v>
      </c>
      <c r="B461" s="49" t="s">
        <v>1397</v>
      </c>
    </row>
    <row r="462" spans="1:2" x14ac:dyDescent="0.2">
      <c r="A462" s="43" t="s">
        <v>1398</v>
      </c>
      <c r="B462" s="49" t="s">
        <v>1399</v>
      </c>
    </row>
    <row r="463" spans="1:2" x14ac:dyDescent="0.2">
      <c r="A463" s="43" t="s">
        <v>1400</v>
      </c>
      <c r="B463" s="49" t="s">
        <v>1401</v>
      </c>
    </row>
    <row r="464" spans="1:2" x14ac:dyDescent="0.2">
      <c r="A464" s="43" t="s">
        <v>1402</v>
      </c>
      <c r="B464" s="49" t="s">
        <v>1403</v>
      </c>
    </row>
    <row r="465" spans="1:2" x14ac:dyDescent="0.2">
      <c r="A465" s="43" t="s">
        <v>1404</v>
      </c>
      <c r="B465" s="49" t="s">
        <v>1405</v>
      </c>
    </row>
    <row r="466" spans="1:2" x14ac:dyDescent="0.2">
      <c r="A466" s="43" t="s">
        <v>1406</v>
      </c>
      <c r="B466" s="49" t="s">
        <v>1407</v>
      </c>
    </row>
    <row r="467" spans="1:2" x14ac:dyDescent="0.2">
      <c r="A467" s="43" t="s">
        <v>1408</v>
      </c>
      <c r="B467" s="49" t="s">
        <v>1409</v>
      </c>
    </row>
    <row r="468" spans="1:2" x14ac:dyDescent="0.2">
      <c r="A468" s="43" t="s">
        <v>1410</v>
      </c>
      <c r="B468" s="49" t="s">
        <v>1411</v>
      </c>
    </row>
    <row r="469" spans="1:2" x14ac:dyDescent="0.2">
      <c r="A469" s="43" t="s">
        <v>1412</v>
      </c>
      <c r="B469" s="49" t="s">
        <v>1413</v>
      </c>
    </row>
    <row r="470" spans="1:2" x14ac:dyDescent="0.2">
      <c r="A470" s="43" t="s">
        <v>1414</v>
      </c>
      <c r="B470" s="49" t="s">
        <v>1415</v>
      </c>
    </row>
    <row r="471" spans="1:2" x14ac:dyDescent="0.2">
      <c r="A471" s="43" t="s">
        <v>1416</v>
      </c>
      <c r="B471" s="49" t="s">
        <v>1417</v>
      </c>
    </row>
    <row r="472" spans="1:2" x14ac:dyDescent="0.2">
      <c r="A472" s="43" t="s">
        <v>1418</v>
      </c>
      <c r="B472" s="49" t="s">
        <v>1419</v>
      </c>
    </row>
    <row r="473" spans="1:2" x14ac:dyDescent="0.2">
      <c r="A473" s="43" t="s">
        <v>1420</v>
      </c>
      <c r="B473" s="49" t="s">
        <v>1421</v>
      </c>
    </row>
    <row r="474" spans="1:2" x14ac:dyDescent="0.2">
      <c r="A474" s="43" t="s">
        <v>1422</v>
      </c>
      <c r="B474" s="50" t="s">
        <v>1423</v>
      </c>
    </row>
    <row r="475" spans="1:2" x14ac:dyDescent="0.2">
      <c r="A475" s="43" t="s">
        <v>1424</v>
      </c>
      <c r="B475" s="49" t="s">
        <v>1425</v>
      </c>
    </row>
    <row r="476" spans="1:2" x14ac:dyDescent="0.2">
      <c r="A476" s="43" t="s">
        <v>1426</v>
      </c>
      <c r="B476" s="49" t="s">
        <v>1427</v>
      </c>
    </row>
    <row r="477" spans="1:2" x14ac:dyDescent="0.2">
      <c r="A477" s="43" t="s">
        <v>1428</v>
      </c>
      <c r="B477" s="49" t="s">
        <v>1429</v>
      </c>
    </row>
    <row r="478" spans="1:2" x14ac:dyDescent="0.2">
      <c r="A478" s="43" t="s">
        <v>1430</v>
      </c>
      <c r="B478" s="49" t="s">
        <v>1431</v>
      </c>
    </row>
    <row r="479" spans="1:2" x14ac:dyDescent="0.2">
      <c r="A479" s="43" t="s">
        <v>1432</v>
      </c>
      <c r="B479" s="49" t="s">
        <v>1433</v>
      </c>
    </row>
    <row r="480" spans="1:2" x14ac:dyDescent="0.2">
      <c r="A480" s="43" t="s">
        <v>1434</v>
      </c>
      <c r="B480" s="49" t="s">
        <v>1435</v>
      </c>
    </row>
    <row r="481" spans="1:2" x14ac:dyDescent="0.2">
      <c r="A481" s="43" t="s">
        <v>1436</v>
      </c>
      <c r="B481" s="49" t="s">
        <v>1437</v>
      </c>
    </row>
    <row r="482" spans="1:2" x14ac:dyDescent="0.2">
      <c r="A482" s="43" t="s">
        <v>1438</v>
      </c>
      <c r="B482" s="49" t="s">
        <v>1439</v>
      </c>
    </row>
    <row r="483" spans="1:2" x14ac:dyDescent="0.2">
      <c r="A483" s="43" t="s">
        <v>1440</v>
      </c>
      <c r="B483" s="49" t="s">
        <v>1441</v>
      </c>
    </row>
    <row r="484" spans="1:2" x14ac:dyDescent="0.2">
      <c r="A484" s="43" t="s">
        <v>1442</v>
      </c>
      <c r="B484" s="49" t="s">
        <v>1443</v>
      </c>
    </row>
    <row r="485" spans="1:2" x14ac:dyDescent="0.2">
      <c r="A485" s="43" t="s">
        <v>1444</v>
      </c>
      <c r="B485" s="49" t="s">
        <v>1445</v>
      </c>
    </row>
    <row r="486" spans="1:2" x14ac:dyDescent="0.2">
      <c r="A486" s="43" t="s">
        <v>1446</v>
      </c>
      <c r="B486" s="49" t="s">
        <v>1447</v>
      </c>
    </row>
    <row r="487" spans="1:2" x14ac:dyDescent="0.2">
      <c r="A487" s="43" t="s">
        <v>1448</v>
      </c>
      <c r="B487" s="49" t="s">
        <v>1449</v>
      </c>
    </row>
    <row r="488" spans="1:2" x14ac:dyDescent="0.2">
      <c r="A488" s="43" t="s">
        <v>1450</v>
      </c>
      <c r="B488" s="49" t="s">
        <v>1451</v>
      </c>
    </row>
    <row r="489" spans="1:2" x14ac:dyDescent="0.2">
      <c r="A489" s="43" t="s">
        <v>1452</v>
      </c>
      <c r="B489" s="50" t="s">
        <v>1453</v>
      </c>
    </row>
    <row r="490" spans="1:2" x14ac:dyDescent="0.2">
      <c r="A490" s="43" t="s">
        <v>1454</v>
      </c>
      <c r="B490" s="49" t="s">
        <v>1455</v>
      </c>
    </row>
    <row r="491" spans="1:2" x14ac:dyDescent="0.2">
      <c r="A491" s="43" t="s">
        <v>1456</v>
      </c>
      <c r="B491" s="49" t="s">
        <v>1457</v>
      </c>
    </row>
    <row r="492" spans="1:2" x14ac:dyDescent="0.2">
      <c r="A492" s="43" t="s">
        <v>1458</v>
      </c>
      <c r="B492" s="49" t="s">
        <v>1459</v>
      </c>
    </row>
    <row r="493" spans="1:2" x14ac:dyDescent="0.2">
      <c r="A493" s="43" t="s">
        <v>1460</v>
      </c>
      <c r="B493" s="49" t="s">
        <v>1461</v>
      </c>
    </row>
    <row r="494" spans="1:2" x14ac:dyDescent="0.2">
      <c r="A494" s="43" t="s">
        <v>1462</v>
      </c>
      <c r="B494" s="49" t="s">
        <v>1463</v>
      </c>
    </row>
    <row r="495" spans="1:2" x14ac:dyDescent="0.2">
      <c r="A495" s="43" t="s">
        <v>1464</v>
      </c>
      <c r="B495" s="49" t="s">
        <v>1249</v>
      </c>
    </row>
    <row r="496" spans="1:2" x14ac:dyDescent="0.2">
      <c r="A496" s="43" t="s">
        <v>1465</v>
      </c>
      <c r="B496" s="49" t="s">
        <v>1466</v>
      </c>
    </row>
    <row r="497" spans="1:2" x14ac:dyDescent="0.2">
      <c r="A497" s="43" t="s">
        <v>1467</v>
      </c>
      <c r="B497" s="49" t="s">
        <v>1468</v>
      </c>
    </row>
    <row r="498" spans="1:2" x14ac:dyDescent="0.2">
      <c r="A498" s="43" t="s">
        <v>1469</v>
      </c>
      <c r="B498" s="49" t="s">
        <v>1470</v>
      </c>
    </row>
    <row r="499" spans="1:2" x14ac:dyDescent="0.2">
      <c r="A499" s="43" t="s">
        <v>1471</v>
      </c>
      <c r="B499" s="49" t="s">
        <v>1472</v>
      </c>
    </row>
    <row r="500" spans="1:2" x14ac:dyDescent="0.2">
      <c r="A500" s="43" t="s">
        <v>1473</v>
      </c>
      <c r="B500" s="49" t="s">
        <v>1474</v>
      </c>
    </row>
    <row r="501" spans="1:2" x14ac:dyDescent="0.2">
      <c r="A501" s="43" t="s">
        <v>1475</v>
      </c>
      <c r="B501" s="49" t="s">
        <v>1476</v>
      </c>
    </row>
    <row r="502" spans="1:2" x14ac:dyDescent="0.2">
      <c r="A502" s="43" t="s">
        <v>1477</v>
      </c>
      <c r="B502" s="49" t="s">
        <v>1478</v>
      </c>
    </row>
    <row r="503" spans="1:2" x14ac:dyDescent="0.2">
      <c r="A503" s="43" t="s">
        <v>1479</v>
      </c>
      <c r="B503" s="49" t="s">
        <v>1480</v>
      </c>
    </row>
    <row r="504" spans="1:2" x14ac:dyDescent="0.2">
      <c r="A504" s="43" t="s">
        <v>1481</v>
      </c>
      <c r="B504" s="49" t="s">
        <v>1482</v>
      </c>
    </row>
    <row r="505" spans="1:2" x14ac:dyDescent="0.2">
      <c r="A505" s="43" t="s">
        <v>1483</v>
      </c>
      <c r="B505" s="49" t="s">
        <v>1484</v>
      </c>
    </row>
    <row r="506" spans="1:2" x14ac:dyDescent="0.2">
      <c r="A506" s="43" t="s">
        <v>1485</v>
      </c>
      <c r="B506" s="49" t="s">
        <v>1486</v>
      </c>
    </row>
    <row r="507" spans="1:2" x14ac:dyDescent="0.2">
      <c r="A507" s="43" t="s">
        <v>1487</v>
      </c>
      <c r="B507" s="49" t="s">
        <v>1488</v>
      </c>
    </row>
    <row r="508" spans="1:2" x14ac:dyDescent="0.2">
      <c r="A508" s="43" t="s">
        <v>1489</v>
      </c>
      <c r="B508" s="49" t="s">
        <v>1490</v>
      </c>
    </row>
    <row r="509" spans="1:2" x14ac:dyDescent="0.2">
      <c r="A509" s="43" t="s">
        <v>1491</v>
      </c>
      <c r="B509" s="49" t="s">
        <v>1492</v>
      </c>
    </row>
    <row r="510" spans="1:2" x14ac:dyDescent="0.2">
      <c r="A510" s="43" t="s">
        <v>1493</v>
      </c>
      <c r="B510" s="49" t="s">
        <v>1494</v>
      </c>
    </row>
    <row r="511" spans="1:2" x14ac:dyDescent="0.2">
      <c r="A511" s="43" t="s">
        <v>1495</v>
      </c>
      <c r="B511" s="49" t="s">
        <v>1249</v>
      </c>
    </row>
    <row r="512" spans="1:2" x14ac:dyDescent="0.2">
      <c r="A512" s="43" t="s">
        <v>1496</v>
      </c>
      <c r="B512" s="49" t="s">
        <v>1497</v>
      </c>
    </row>
    <row r="513" spans="1:2" x14ac:dyDescent="0.2">
      <c r="A513" s="43" t="s">
        <v>1498</v>
      </c>
      <c r="B513" s="49" t="s">
        <v>1249</v>
      </c>
    </row>
    <row r="514" spans="1:2" x14ac:dyDescent="0.2">
      <c r="A514" s="43" t="s">
        <v>1499</v>
      </c>
      <c r="B514" s="49" t="s">
        <v>1249</v>
      </c>
    </row>
    <row r="515" spans="1:2" x14ac:dyDescent="0.2">
      <c r="A515" s="43" t="s">
        <v>1500</v>
      </c>
      <c r="B515" s="49" t="s">
        <v>1501</v>
      </c>
    </row>
    <row r="516" spans="1:2" x14ac:dyDescent="0.2">
      <c r="A516" s="43" t="s">
        <v>1502</v>
      </c>
      <c r="B516" s="49" t="s">
        <v>1503</v>
      </c>
    </row>
    <row r="517" spans="1:2" x14ac:dyDescent="0.2">
      <c r="A517" s="43" t="s">
        <v>1504</v>
      </c>
      <c r="B517" s="49" t="s">
        <v>1505</v>
      </c>
    </row>
    <row r="518" spans="1:2" x14ac:dyDescent="0.2">
      <c r="A518" s="43" t="s">
        <v>1506</v>
      </c>
      <c r="B518" s="49" t="s">
        <v>1507</v>
      </c>
    </row>
    <row r="519" spans="1:2" x14ac:dyDescent="0.2">
      <c r="A519" s="43" t="s">
        <v>1508</v>
      </c>
      <c r="B519" s="49" t="s">
        <v>1509</v>
      </c>
    </row>
    <row r="520" spans="1:2" x14ac:dyDescent="0.2">
      <c r="A520" s="43" t="s">
        <v>1510</v>
      </c>
      <c r="B520" s="49" t="s">
        <v>1511</v>
      </c>
    </row>
    <row r="521" spans="1:2" x14ac:dyDescent="0.2">
      <c r="A521" s="43" t="s">
        <v>1512</v>
      </c>
      <c r="B521" s="49" t="s">
        <v>1513</v>
      </c>
    </row>
    <row r="522" spans="1:2" x14ac:dyDescent="0.2">
      <c r="A522" s="43" t="s">
        <v>1514</v>
      </c>
      <c r="B522" s="49" t="s">
        <v>1515</v>
      </c>
    </row>
    <row r="523" spans="1:2" x14ac:dyDescent="0.2">
      <c r="A523" s="43" t="s">
        <v>1516</v>
      </c>
      <c r="B523" s="49" t="s">
        <v>1517</v>
      </c>
    </row>
    <row r="524" spans="1:2" x14ac:dyDescent="0.2">
      <c r="A524" s="43" t="s">
        <v>1518</v>
      </c>
      <c r="B524" s="49" t="s">
        <v>1519</v>
      </c>
    </row>
    <row r="525" spans="1:2" x14ac:dyDescent="0.2">
      <c r="A525" s="43" t="s">
        <v>1520</v>
      </c>
      <c r="B525" s="49" t="s">
        <v>1521</v>
      </c>
    </row>
    <row r="526" spans="1:2" x14ac:dyDescent="0.2">
      <c r="A526" s="43" t="s">
        <v>1522</v>
      </c>
      <c r="B526" s="49" t="s">
        <v>1523</v>
      </c>
    </row>
    <row r="527" spans="1:2" x14ac:dyDescent="0.2">
      <c r="A527" s="43" t="s">
        <v>1524</v>
      </c>
      <c r="B527" s="49" t="s">
        <v>1525</v>
      </c>
    </row>
    <row r="528" spans="1:2" x14ac:dyDescent="0.2">
      <c r="A528" s="43" t="s">
        <v>1526</v>
      </c>
      <c r="B528" s="49" t="s">
        <v>1527</v>
      </c>
    </row>
    <row r="529" spans="1:2" x14ac:dyDescent="0.2">
      <c r="A529" s="43" t="s">
        <v>1528</v>
      </c>
      <c r="B529" s="49" t="s">
        <v>1249</v>
      </c>
    </row>
    <row r="530" spans="1:2" x14ac:dyDescent="0.2">
      <c r="A530" s="43" t="s">
        <v>1529</v>
      </c>
      <c r="B530" s="49" t="s">
        <v>1530</v>
      </c>
    </row>
    <row r="531" spans="1:2" x14ac:dyDescent="0.2">
      <c r="A531" s="43" t="s">
        <v>1531</v>
      </c>
      <c r="B531" s="50" t="s">
        <v>1532</v>
      </c>
    </row>
    <row r="532" spans="1:2" x14ac:dyDescent="0.2">
      <c r="A532" s="43" t="s">
        <v>1533</v>
      </c>
      <c r="B532" s="50" t="s">
        <v>1534</v>
      </c>
    </row>
    <row r="533" spans="1:2" x14ac:dyDescent="0.2">
      <c r="A533" s="43" t="s">
        <v>1535</v>
      </c>
      <c r="B533" s="49" t="s">
        <v>1536</v>
      </c>
    </row>
    <row r="534" spans="1:2" x14ac:dyDescent="0.2">
      <c r="A534" s="43" t="s">
        <v>1537</v>
      </c>
      <c r="B534" s="49" t="s">
        <v>1538</v>
      </c>
    </row>
    <row r="535" spans="1:2" x14ac:dyDescent="0.2">
      <c r="A535" s="43" t="s">
        <v>1539</v>
      </c>
      <c r="B535" s="49" t="s">
        <v>1540</v>
      </c>
    </row>
    <row r="536" spans="1:2" x14ac:dyDescent="0.2">
      <c r="A536" s="43" t="s">
        <v>1541</v>
      </c>
      <c r="B536" s="49" t="s">
        <v>1542</v>
      </c>
    </row>
    <row r="537" spans="1:2" x14ac:dyDescent="0.2">
      <c r="A537" s="43" t="s">
        <v>1543</v>
      </c>
      <c r="B537" s="49" t="s">
        <v>1249</v>
      </c>
    </row>
    <row r="538" spans="1:2" x14ac:dyDescent="0.2">
      <c r="A538" s="43" t="s">
        <v>1544</v>
      </c>
      <c r="B538" s="49" t="s">
        <v>1249</v>
      </c>
    </row>
    <row r="539" spans="1:2" x14ac:dyDescent="0.2">
      <c r="A539" s="43" t="s">
        <v>1545</v>
      </c>
      <c r="B539" s="49" t="s">
        <v>1546</v>
      </c>
    </row>
    <row r="540" spans="1:2" x14ac:dyDescent="0.2">
      <c r="A540" s="43" t="s">
        <v>1547</v>
      </c>
      <c r="B540" s="49" t="s">
        <v>1548</v>
      </c>
    </row>
    <row r="541" spans="1:2" x14ac:dyDescent="0.2">
      <c r="A541" s="43" t="s">
        <v>1549</v>
      </c>
      <c r="B541" s="49" t="s">
        <v>1550</v>
      </c>
    </row>
    <row r="542" spans="1:2" x14ac:dyDescent="0.2">
      <c r="A542" s="43" t="s">
        <v>1551</v>
      </c>
      <c r="B542" s="49" t="s">
        <v>1552</v>
      </c>
    </row>
    <row r="543" spans="1:2" x14ac:dyDescent="0.2">
      <c r="A543" s="43" t="s">
        <v>1553</v>
      </c>
      <c r="B543" s="49" t="s">
        <v>1554</v>
      </c>
    </row>
    <row r="544" spans="1:2" x14ac:dyDescent="0.2">
      <c r="A544" s="43" t="s">
        <v>1555</v>
      </c>
      <c r="B544" s="49" t="s">
        <v>1556</v>
      </c>
    </row>
    <row r="545" spans="1:2" x14ac:dyDescent="0.2">
      <c r="A545" s="43" t="s">
        <v>1557</v>
      </c>
      <c r="B545" s="49" t="s">
        <v>1558</v>
      </c>
    </row>
    <row r="546" spans="1:2" x14ac:dyDescent="0.2">
      <c r="A546" s="43" t="s">
        <v>1559</v>
      </c>
      <c r="B546" s="50" t="s">
        <v>1560</v>
      </c>
    </row>
    <row r="547" spans="1:2" x14ac:dyDescent="0.2">
      <c r="A547" s="43" t="s">
        <v>1561</v>
      </c>
      <c r="B547" s="49" t="s">
        <v>1562</v>
      </c>
    </row>
    <row r="548" spans="1:2" x14ac:dyDescent="0.2">
      <c r="A548" s="43" t="s">
        <v>1563</v>
      </c>
      <c r="B548" s="49" t="s">
        <v>1564</v>
      </c>
    </row>
    <row r="549" spans="1:2" x14ac:dyDescent="0.2">
      <c r="A549" s="43" t="s">
        <v>1565</v>
      </c>
      <c r="B549" s="49" t="s">
        <v>1566</v>
      </c>
    </row>
    <row r="550" spans="1:2" x14ac:dyDescent="0.2">
      <c r="A550" s="43" t="s">
        <v>1567</v>
      </c>
      <c r="B550" s="49" t="s">
        <v>1568</v>
      </c>
    </row>
    <row r="551" spans="1:2" x14ac:dyDescent="0.2">
      <c r="A551" s="43" t="s">
        <v>1569</v>
      </c>
      <c r="B551" s="50" t="s">
        <v>1570</v>
      </c>
    </row>
    <row r="552" spans="1:2" x14ac:dyDescent="0.2">
      <c r="A552" s="43" t="s">
        <v>1571</v>
      </c>
      <c r="B552" s="49" t="s">
        <v>1572</v>
      </c>
    </row>
    <row r="553" spans="1:2" x14ac:dyDescent="0.2">
      <c r="A553" s="43" t="s">
        <v>1573</v>
      </c>
      <c r="B553" s="49" t="s">
        <v>1574</v>
      </c>
    </row>
    <row r="554" spans="1:2" x14ac:dyDescent="0.2">
      <c r="A554" s="43" t="s">
        <v>1575</v>
      </c>
      <c r="B554" s="50" t="s">
        <v>1576</v>
      </c>
    </row>
    <row r="555" spans="1:2" x14ac:dyDescent="0.2">
      <c r="A555" s="43" t="s">
        <v>1577</v>
      </c>
      <c r="B555" s="49" t="s">
        <v>1578</v>
      </c>
    </row>
    <row r="556" spans="1:2" x14ac:dyDescent="0.2">
      <c r="A556" s="43" t="s">
        <v>1579</v>
      </c>
      <c r="B556" s="49" t="s">
        <v>1580</v>
      </c>
    </row>
    <row r="557" spans="1:2" x14ac:dyDescent="0.2">
      <c r="A557" s="43" t="s">
        <v>1581</v>
      </c>
      <c r="B557" s="49" t="s">
        <v>1582</v>
      </c>
    </row>
    <row r="558" spans="1:2" x14ac:dyDescent="0.2">
      <c r="A558" s="43" t="s">
        <v>1583</v>
      </c>
      <c r="B558" s="49" t="s">
        <v>1584</v>
      </c>
    </row>
    <row r="559" spans="1:2" x14ac:dyDescent="0.2">
      <c r="A559" s="43" t="s">
        <v>1585</v>
      </c>
      <c r="B559" s="49" t="s">
        <v>1586</v>
      </c>
    </row>
    <row r="560" spans="1:2" x14ac:dyDescent="0.2">
      <c r="A560" s="43" t="s">
        <v>1587</v>
      </c>
      <c r="B560" s="49" t="s">
        <v>1588</v>
      </c>
    </row>
    <row r="561" spans="1:2" x14ac:dyDescent="0.2">
      <c r="A561" s="43" t="s">
        <v>1589</v>
      </c>
      <c r="B561" s="49" t="s">
        <v>1590</v>
      </c>
    </row>
    <row r="562" spans="1:2" x14ac:dyDescent="0.2">
      <c r="A562" s="43" t="s">
        <v>1591</v>
      </c>
      <c r="B562" s="49" t="s">
        <v>1249</v>
      </c>
    </row>
    <row r="563" spans="1:2" x14ac:dyDescent="0.2">
      <c r="A563" s="43" t="s">
        <v>1592</v>
      </c>
      <c r="B563" s="49" t="s">
        <v>1593</v>
      </c>
    </row>
    <row r="564" spans="1:2" x14ac:dyDescent="0.2">
      <c r="A564" s="43" t="s">
        <v>1594</v>
      </c>
      <c r="B564" s="49" t="s">
        <v>1595</v>
      </c>
    </row>
    <row r="565" spans="1:2" x14ac:dyDescent="0.2">
      <c r="A565" s="43" t="s">
        <v>1596</v>
      </c>
      <c r="B565" s="50" t="s">
        <v>1597</v>
      </c>
    </row>
    <row r="566" spans="1:2" x14ac:dyDescent="0.2">
      <c r="A566" s="43" t="s">
        <v>1598</v>
      </c>
      <c r="B566" s="49" t="s">
        <v>1599</v>
      </c>
    </row>
    <row r="567" spans="1:2" x14ac:dyDescent="0.2">
      <c r="A567" s="43" t="s">
        <v>1600</v>
      </c>
      <c r="B567" s="49" t="s">
        <v>1249</v>
      </c>
    </row>
    <row r="568" spans="1:2" x14ac:dyDescent="0.2">
      <c r="A568" s="43" t="s">
        <v>1601</v>
      </c>
      <c r="B568" s="49" t="s">
        <v>1602</v>
      </c>
    </row>
    <row r="569" spans="1:2" x14ac:dyDescent="0.2">
      <c r="A569" s="43" t="s">
        <v>1603</v>
      </c>
      <c r="B569" s="49" t="s">
        <v>1604</v>
      </c>
    </row>
    <row r="570" spans="1:2" x14ac:dyDescent="0.2">
      <c r="A570" s="43" t="s">
        <v>1605</v>
      </c>
      <c r="B570" s="49" t="s">
        <v>1606</v>
      </c>
    </row>
    <row r="571" spans="1:2" x14ac:dyDescent="0.2">
      <c r="A571" s="43" t="s">
        <v>1607</v>
      </c>
      <c r="B571" s="49" t="s">
        <v>1608</v>
      </c>
    </row>
    <row r="572" spans="1:2" x14ac:dyDescent="0.2">
      <c r="A572" s="43" t="s">
        <v>1609</v>
      </c>
      <c r="B572" s="49" t="s">
        <v>1610</v>
      </c>
    </row>
    <row r="573" spans="1:2" x14ac:dyDescent="0.2">
      <c r="A573" s="43" t="s">
        <v>1611</v>
      </c>
      <c r="B573" s="50" t="s">
        <v>1612</v>
      </c>
    </row>
    <row r="574" spans="1:2" x14ac:dyDescent="0.2">
      <c r="A574" s="43" t="s">
        <v>1613</v>
      </c>
      <c r="B574" s="50" t="s">
        <v>1614</v>
      </c>
    </row>
    <row r="575" spans="1:2" x14ac:dyDescent="0.2">
      <c r="A575" s="43" t="s">
        <v>1615</v>
      </c>
      <c r="B575" s="50" t="s">
        <v>1616</v>
      </c>
    </row>
    <row r="576" spans="1:2" x14ac:dyDescent="0.2">
      <c r="A576" s="43" t="s">
        <v>1617</v>
      </c>
      <c r="B576" s="49" t="s">
        <v>1618</v>
      </c>
    </row>
    <row r="577" spans="1:2" x14ac:dyDescent="0.2">
      <c r="A577" s="43" t="s">
        <v>1619</v>
      </c>
      <c r="B577" s="49" t="s">
        <v>1620</v>
      </c>
    </row>
    <row r="578" spans="1:2" x14ac:dyDescent="0.2">
      <c r="A578" s="43" t="s">
        <v>1621</v>
      </c>
      <c r="B578" s="49" t="s">
        <v>1622</v>
      </c>
    </row>
    <row r="579" spans="1:2" x14ac:dyDescent="0.2">
      <c r="A579" s="43" t="s">
        <v>1623</v>
      </c>
      <c r="B579" s="49" t="s">
        <v>1624</v>
      </c>
    </row>
    <row r="580" spans="1:2" x14ac:dyDescent="0.2">
      <c r="A580" s="43" t="s">
        <v>1625</v>
      </c>
      <c r="B580" s="49" t="s">
        <v>1626</v>
      </c>
    </row>
    <row r="581" spans="1:2" x14ac:dyDescent="0.2">
      <c r="A581" s="43" t="s">
        <v>1627</v>
      </c>
      <c r="B581" s="49" t="s">
        <v>1628</v>
      </c>
    </row>
    <row r="582" spans="1:2" x14ac:dyDescent="0.2">
      <c r="A582" s="43" t="s">
        <v>1629</v>
      </c>
      <c r="B582" s="49" t="s">
        <v>1630</v>
      </c>
    </row>
    <row r="583" spans="1:2" x14ac:dyDescent="0.2">
      <c r="A583" s="43" t="s">
        <v>1631</v>
      </c>
      <c r="B583" s="49" t="s">
        <v>1632</v>
      </c>
    </row>
    <row r="584" spans="1:2" x14ac:dyDescent="0.2">
      <c r="A584" s="43" t="s">
        <v>1633</v>
      </c>
      <c r="B584" s="49" t="s">
        <v>1634</v>
      </c>
    </row>
    <row r="585" spans="1:2" x14ac:dyDescent="0.2">
      <c r="A585" s="43" t="s">
        <v>1635</v>
      </c>
      <c r="B585" s="49" t="s">
        <v>1636</v>
      </c>
    </row>
    <row r="586" spans="1:2" x14ac:dyDescent="0.2">
      <c r="A586" s="43" t="s">
        <v>1637</v>
      </c>
      <c r="B586" s="49" t="s">
        <v>1249</v>
      </c>
    </row>
    <row r="587" spans="1:2" x14ac:dyDescent="0.2">
      <c r="A587" s="43" t="s">
        <v>1638</v>
      </c>
      <c r="B587" s="49" t="s">
        <v>1639</v>
      </c>
    </row>
    <row r="588" spans="1:2" x14ac:dyDescent="0.2">
      <c r="A588" s="43" t="s">
        <v>1640</v>
      </c>
      <c r="B588" s="49" t="s">
        <v>1641</v>
      </c>
    </row>
    <row r="589" spans="1:2" x14ac:dyDescent="0.2">
      <c r="A589" s="43" t="s">
        <v>1642</v>
      </c>
      <c r="B589" s="49" t="s">
        <v>1643</v>
      </c>
    </row>
    <row r="590" spans="1:2" x14ac:dyDescent="0.2">
      <c r="A590" s="43" t="s">
        <v>1644</v>
      </c>
      <c r="B590" s="49" t="s">
        <v>1645</v>
      </c>
    </row>
    <row r="591" spans="1:2" x14ac:dyDescent="0.2">
      <c r="A591" s="43" t="s">
        <v>1646</v>
      </c>
      <c r="B591" s="49" t="s">
        <v>1647</v>
      </c>
    </row>
    <row r="592" spans="1:2" x14ac:dyDescent="0.2">
      <c r="A592" s="43" t="s">
        <v>1648</v>
      </c>
      <c r="B592" s="49" t="s">
        <v>1649</v>
      </c>
    </row>
    <row r="593" spans="1:2" x14ac:dyDescent="0.2">
      <c r="A593" s="43" t="s">
        <v>1650</v>
      </c>
      <c r="B593" s="49" t="s">
        <v>1651</v>
      </c>
    </row>
    <row r="594" spans="1:2" x14ac:dyDescent="0.2">
      <c r="A594" s="43" t="s">
        <v>1652</v>
      </c>
      <c r="B594" s="49" t="s">
        <v>1653</v>
      </c>
    </row>
    <row r="595" spans="1:2" x14ac:dyDescent="0.2">
      <c r="A595" s="43" t="s">
        <v>1654</v>
      </c>
      <c r="B595" s="49" t="s">
        <v>1655</v>
      </c>
    </row>
    <row r="596" spans="1:2" x14ac:dyDescent="0.2">
      <c r="A596" s="43" t="s">
        <v>1656</v>
      </c>
      <c r="B596" s="49" t="s">
        <v>1657</v>
      </c>
    </row>
    <row r="597" spans="1:2" x14ac:dyDescent="0.2">
      <c r="A597" s="43" t="s">
        <v>1658</v>
      </c>
      <c r="B597" s="49" t="s">
        <v>1659</v>
      </c>
    </row>
    <row r="598" spans="1:2" x14ac:dyDescent="0.2">
      <c r="A598" s="43" t="s">
        <v>1660</v>
      </c>
      <c r="B598" s="50" t="s">
        <v>1661</v>
      </c>
    </row>
    <row r="599" spans="1:2" x14ac:dyDescent="0.2">
      <c r="A599" s="43" t="s">
        <v>1662</v>
      </c>
      <c r="B599" s="49" t="s">
        <v>1663</v>
      </c>
    </row>
    <row r="600" spans="1:2" x14ac:dyDescent="0.2">
      <c r="A600" s="43" t="s">
        <v>1664</v>
      </c>
      <c r="B600" s="49" t="s">
        <v>1665</v>
      </c>
    </row>
    <row r="601" spans="1:2" x14ac:dyDescent="0.2">
      <c r="A601" s="43" t="s">
        <v>1666</v>
      </c>
      <c r="B601" s="49" t="s">
        <v>1667</v>
      </c>
    </row>
    <row r="602" spans="1:2" x14ac:dyDescent="0.2">
      <c r="A602" s="43" t="s">
        <v>1668</v>
      </c>
      <c r="B602" s="49" t="s">
        <v>1669</v>
      </c>
    </row>
    <row r="603" spans="1:2" x14ac:dyDescent="0.2">
      <c r="A603" s="43" t="s">
        <v>1670</v>
      </c>
      <c r="B603" s="49" t="s">
        <v>1671</v>
      </c>
    </row>
    <row r="604" spans="1:2" x14ac:dyDescent="0.2">
      <c r="A604" s="43" t="s">
        <v>1672</v>
      </c>
      <c r="B604" s="50" t="s">
        <v>1673</v>
      </c>
    </row>
    <row r="605" spans="1:2" x14ac:dyDescent="0.2">
      <c r="A605" s="43" t="s">
        <v>1674</v>
      </c>
      <c r="B605" s="49" t="s">
        <v>1675</v>
      </c>
    </row>
    <row r="606" spans="1:2" x14ac:dyDescent="0.2">
      <c r="A606" s="43" t="s">
        <v>1676</v>
      </c>
      <c r="B606" s="49" t="s">
        <v>1249</v>
      </c>
    </row>
    <row r="607" spans="1:2" x14ac:dyDescent="0.2">
      <c r="A607" s="43" t="s">
        <v>1677</v>
      </c>
      <c r="B607" s="49" t="s">
        <v>1678</v>
      </c>
    </row>
    <row r="608" spans="1:2" x14ac:dyDescent="0.2">
      <c r="A608" s="43" t="s">
        <v>1679</v>
      </c>
      <c r="B608" s="49" t="s">
        <v>1680</v>
      </c>
    </row>
    <row r="609" spans="1:2" x14ac:dyDescent="0.2">
      <c r="A609" s="43" t="s">
        <v>1681</v>
      </c>
      <c r="B609" s="49" t="s">
        <v>1682</v>
      </c>
    </row>
    <row r="610" spans="1:2" x14ac:dyDescent="0.2">
      <c r="A610" s="43" t="s">
        <v>1683</v>
      </c>
      <c r="B610" s="49" t="s">
        <v>1684</v>
      </c>
    </row>
    <row r="611" spans="1:2" x14ac:dyDescent="0.2">
      <c r="A611" s="43" t="s">
        <v>1685</v>
      </c>
      <c r="B611" s="49" t="s">
        <v>1686</v>
      </c>
    </row>
    <row r="612" spans="1:2" x14ac:dyDescent="0.2">
      <c r="A612" s="43" t="s">
        <v>1687</v>
      </c>
      <c r="B612" s="49" t="s">
        <v>1688</v>
      </c>
    </row>
    <row r="613" spans="1:2" x14ac:dyDescent="0.2">
      <c r="A613" s="43" t="s">
        <v>1689</v>
      </c>
      <c r="B613" s="49" t="s">
        <v>1690</v>
      </c>
    </row>
    <row r="614" spans="1:2" x14ac:dyDescent="0.2">
      <c r="A614" s="43" t="s">
        <v>1691</v>
      </c>
      <c r="B614" s="49" t="s">
        <v>1692</v>
      </c>
    </row>
    <row r="615" spans="1:2" x14ac:dyDescent="0.2">
      <c r="A615" s="43" t="s">
        <v>1693</v>
      </c>
      <c r="B615" s="49" t="s">
        <v>1694</v>
      </c>
    </row>
    <row r="616" spans="1:2" x14ac:dyDescent="0.2">
      <c r="A616" s="43" t="s">
        <v>1695</v>
      </c>
      <c r="B616" s="49" t="s">
        <v>1696</v>
      </c>
    </row>
    <row r="617" spans="1:2" x14ac:dyDescent="0.2">
      <c r="A617" s="43" t="s">
        <v>1697</v>
      </c>
      <c r="B617" s="49" t="s">
        <v>1698</v>
      </c>
    </row>
    <row r="618" spans="1:2" x14ac:dyDescent="0.2">
      <c r="A618" s="43" t="s">
        <v>1699</v>
      </c>
      <c r="B618" s="49" t="s">
        <v>1700</v>
      </c>
    </row>
    <row r="619" spans="1:2" x14ac:dyDescent="0.2">
      <c r="A619" s="43" t="s">
        <v>1701</v>
      </c>
      <c r="B619" s="49" t="s">
        <v>1702</v>
      </c>
    </row>
    <row r="620" spans="1:2" x14ac:dyDescent="0.2">
      <c r="A620" s="43" t="s">
        <v>1703</v>
      </c>
      <c r="B620" s="49" t="s">
        <v>1704</v>
      </c>
    </row>
    <row r="621" spans="1:2" x14ac:dyDescent="0.2">
      <c r="A621" s="43" t="s">
        <v>1705</v>
      </c>
      <c r="B621" s="49" t="s">
        <v>1706</v>
      </c>
    </row>
    <row r="622" spans="1:2" x14ac:dyDescent="0.2">
      <c r="A622" s="43" t="s">
        <v>1707</v>
      </c>
      <c r="B622" s="49" t="s">
        <v>1708</v>
      </c>
    </row>
    <row r="623" spans="1:2" x14ac:dyDescent="0.2">
      <c r="A623" s="43" t="s">
        <v>1709</v>
      </c>
      <c r="B623" s="49" t="s">
        <v>1710</v>
      </c>
    </row>
    <row r="624" spans="1:2" x14ac:dyDescent="0.2">
      <c r="A624" s="43" t="s">
        <v>1711</v>
      </c>
      <c r="B624" s="49" t="s">
        <v>1712</v>
      </c>
    </row>
    <row r="625" spans="1:2" x14ac:dyDescent="0.2">
      <c r="A625" s="43" t="s">
        <v>1713</v>
      </c>
      <c r="B625" s="49" t="s">
        <v>1714</v>
      </c>
    </row>
    <row r="626" spans="1:2" x14ac:dyDescent="0.2">
      <c r="A626" s="43" t="s">
        <v>1715</v>
      </c>
      <c r="B626" s="49" t="s">
        <v>1808</v>
      </c>
    </row>
    <row r="627" spans="1:2" x14ac:dyDescent="0.2">
      <c r="A627" s="43" t="s">
        <v>1716</v>
      </c>
      <c r="B627" s="49" t="s">
        <v>1717</v>
      </c>
    </row>
    <row r="628" spans="1:2" x14ac:dyDescent="0.2">
      <c r="A628" s="43" t="s">
        <v>1718</v>
      </c>
      <c r="B628" s="49" t="s">
        <v>1719</v>
      </c>
    </row>
    <row r="629" spans="1:2" x14ac:dyDescent="0.2">
      <c r="A629" s="43" t="s">
        <v>1720</v>
      </c>
      <c r="B629" s="49" t="s">
        <v>1721</v>
      </c>
    </row>
    <row r="630" spans="1:2" x14ac:dyDescent="0.2">
      <c r="A630" s="43" t="s">
        <v>1722</v>
      </c>
      <c r="B630" s="49" t="s">
        <v>1723</v>
      </c>
    </row>
    <row r="631" spans="1:2" ht="28" x14ac:dyDescent="0.2">
      <c r="A631" s="44" t="s">
        <v>1724</v>
      </c>
      <c r="B631" s="48" t="s">
        <v>1725</v>
      </c>
    </row>
    <row r="632" spans="1:2" ht="28" x14ac:dyDescent="0.2">
      <c r="A632" s="44" t="s">
        <v>1726</v>
      </c>
      <c r="B632" s="48" t="s">
        <v>1727</v>
      </c>
    </row>
    <row r="633" spans="1:2" ht="28" x14ac:dyDescent="0.2">
      <c r="A633" s="44" t="s">
        <v>1728</v>
      </c>
      <c r="B633" s="48" t="s">
        <v>1729</v>
      </c>
    </row>
    <row r="634" spans="1:2" ht="28" x14ac:dyDescent="0.2">
      <c r="A634" s="44" t="s">
        <v>1730</v>
      </c>
      <c r="B634" s="48" t="s">
        <v>1731</v>
      </c>
    </row>
    <row r="635" spans="1:2" ht="56" x14ac:dyDescent="0.2">
      <c r="A635" s="45" t="s">
        <v>607</v>
      </c>
      <c r="B635" s="46" t="s">
        <v>1732</v>
      </c>
    </row>
    <row r="636" spans="1:2" ht="56" x14ac:dyDescent="0.2">
      <c r="A636" s="47" t="s">
        <v>608</v>
      </c>
      <c r="B636" s="46" t="s">
        <v>1733</v>
      </c>
    </row>
    <row r="637" spans="1:2" ht="28" x14ac:dyDescent="0.2">
      <c r="A637" s="45" t="s">
        <v>609</v>
      </c>
      <c r="B637" s="46" t="s">
        <v>1734</v>
      </c>
    </row>
    <row r="638" spans="1:2" ht="42" x14ac:dyDescent="0.2">
      <c r="A638" s="47" t="s">
        <v>610</v>
      </c>
      <c r="B638" s="46" t="s">
        <v>1735</v>
      </c>
    </row>
    <row r="639" spans="1:2" x14ac:dyDescent="0.2">
      <c r="A639" s="47" t="s">
        <v>611</v>
      </c>
      <c r="B639" s="46" t="s">
        <v>1736</v>
      </c>
    </row>
    <row r="640" spans="1:2" x14ac:dyDescent="0.2">
      <c r="A640" s="47" t="s">
        <v>613</v>
      </c>
      <c r="B640" s="46" t="s">
        <v>1737</v>
      </c>
    </row>
    <row r="641" spans="1:2" ht="70" x14ac:dyDescent="0.2">
      <c r="A641" s="47" t="s">
        <v>614</v>
      </c>
      <c r="B641" s="46" t="s">
        <v>1738</v>
      </c>
    </row>
    <row r="642" spans="1:2" ht="70" x14ac:dyDescent="0.2">
      <c r="A642" s="47" t="s">
        <v>615</v>
      </c>
      <c r="B642" s="46" t="s">
        <v>1739</v>
      </c>
    </row>
    <row r="643" spans="1:2" ht="42" x14ac:dyDescent="0.2">
      <c r="A643" s="45" t="s">
        <v>616</v>
      </c>
      <c r="B643" s="46" t="s">
        <v>1740</v>
      </c>
    </row>
    <row r="644" spans="1:2" ht="28" x14ac:dyDescent="0.2">
      <c r="A644" s="45" t="s">
        <v>617</v>
      </c>
      <c r="B644" s="46" t="s">
        <v>1741</v>
      </c>
    </row>
    <row r="645" spans="1:2" ht="28" x14ac:dyDescent="0.2">
      <c r="A645" s="45" t="s">
        <v>618</v>
      </c>
      <c r="B645" s="46" t="s">
        <v>1742</v>
      </c>
    </row>
    <row r="646" spans="1:2" ht="28" x14ac:dyDescent="0.2">
      <c r="A646" s="45" t="s">
        <v>619</v>
      </c>
      <c r="B646" s="46" t="s">
        <v>1743</v>
      </c>
    </row>
    <row r="647" spans="1:2" x14ac:dyDescent="0.2">
      <c r="A647" s="45" t="s">
        <v>621</v>
      </c>
      <c r="B647" s="46" t="s">
        <v>1744</v>
      </c>
    </row>
    <row r="648" spans="1:2" ht="126" x14ac:dyDescent="0.2">
      <c r="A648" s="45" t="s">
        <v>620</v>
      </c>
      <c r="B648" s="46" t="s">
        <v>1745</v>
      </c>
    </row>
    <row r="649" spans="1:2" ht="28" x14ac:dyDescent="0.2">
      <c r="A649" s="45" t="s">
        <v>622</v>
      </c>
      <c r="B649" s="46" t="s">
        <v>1746</v>
      </c>
    </row>
    <row r="650" spans="1:2" ht="28" x14ac:dyDescent="0.2">
      <c r="A650" s="45" t="s">
        <v>623</v>
      </c>
      <c r="B650" s="46" t="s">
        <v>1747</v>
      </c>
    </row>
    <row r="651" spans="1:2" ht="42" x14ac:dyDescent="0.2">
      <c r="A651" s="45" t="s">
        <v>625</v>
      </c>
      <c r="B651" s="46" t="s">
        <v>1748</v>
      </c>
    </row>
    <row r="652" spans="1:2" ht="28" x14ac:dyDescent="0.2">
      <c r="A652" s="45" t="s">
        <v>626</v>
      </c>
      <c r="B652" s="46" t="s">
        <v>1749</v>
      </c>
    </row>
    <row r="653" spans="1:2" ht="42" x14ac:dyDescent="0.2">
      <c r="A653" s="45" t="s">
        <v>627</v>
      </c>
      <c r="B653" s="46" t="s">
        <v>1750</v>
      </c>
    </row>
    <row r="654" spans="1:2" ht="56" x14ac:dyDescent="0.2">
      <c r="A654" s="45" t="s">
        <v>1751</v>
      </c>
      <c r="B654" s="46" t="s">
        <v>1752</v>
      </c>
    </row>
    <row r="655" spans="1:2" ht="42" x14ac:dyDescent="0.2">
      <c r="A655" s="45" t="s">
        <v>629</v>
      </c>
      <c r="B655" s="46" t="s">
        <v>1753</v>
      </c>
    </row>
    <row r="656" spans="1:2" x14ac:dyDescent="0.2">
      <c r="A656" s="45" t="s">
        <v>628</v>
      </c>
      <c r="B656" s="46" t="s">
        <v>1754</v>
      </c>
    </row>
    <row r="657" spans="1:2" ht="42" x14ac:dyDescent="0.2">
      <c r="A657" s="45" t="s">
        <v>630</v>
      </c>
      <c r="B657" s="46" t="s">
        <v>1755</v>
      </c>
    </row>
    <row r="658" spans="1:2" ht="28" x14ac:dyDescent="0.2">
      <c r="A658" s="45" t="s">
        <v>461</v>
      </c>
      <c r="B658" s="46" t="s">
        <v>1756</v>
      </c>
    </row>
    <row r="659" spans="1:2" ht="28" x14ac:dyDescent="0.2">
      <c r="A659" s="45" t="s">
        <v>462</v>
      </c>
      <c r="B659" s="46" t="s">
        <v>1757</v>
      </c>
    </row>
    <row r="660" spans="1:2" x14ac:dyDescent="0.2">
      <c r="A660" s="65" t="s">
        <v>1847</v>
      </c>
      <c r="B660" s="46" t="s">
        <v>1848</v>
      </c>
    </row>
    <row r="661" spans="1:2" x14ac:dyDescent="0.2">
      <c r="A661" s="65">
        <v>1.1000000000000001</v>
      </c>
      <c r="B661" s="46" t="s">
        <v>1849</v>
      </c>
    </row>
    <row r="662" spans="1:2" x14ac:dyDescent="0.2">
      <c r="A662" s="65" t="s">
        <v>1850</v>
      </c>
      <c r="B662" s="46" t="s">
        <v>1851</v>
      </c>
    </row>
    <row r="663" spans="1:2" x14ac:dyDescent="0.2">
      <c r="A663" s="65" t="s">
        <v>1852</v>
      </c>
      <c r="B663" s="46" t="s">
        <v>1853</v>
      </c>
    </row>
    <row r="664" spans="1:2" x14ac:dyDescent="0.2">
      <c r="A664" s="65" t="s">
        <v>1854</v>
      </c>
      <c r="B664" s="46" t="s">
        <v>1855</v>
      </c>
    </row>
    <row r="665" spans="1:2" x14ac:dyDescent="0.2">
      <c r="A665" s="65" t="s">
        <v>1856</v>
      </c>
      <c r="B665" s="46" t="s">
        <v>1857</v>
      </c>
    </row>
    <row r="666" spans="1:2" x14ac:dyDescent="0.2">
      <c r="A666" s="65" t="s">
        <v>1858</v>
      </c>
      <c r="B666" s="46" t="s">
        <v>1859</v>
      </c>
    </row>
    <row r="667" spans="1:2" x14ac:dyDescent="0.2">
      <c r="A667" s="65" t="s">
        <v>1860</v>
      </c>
      <c r="B667" s="46" t="s">
        <v>1861</v>
      </c>
    </row>
    <row r="668" spans="1:2" x14ac:dyDescent="0.2">
      <c r="A668" s="65" t="s">
        <v>1862</v>
      </c>
      <c r="B668" s="46" t="s">
        <v>1863</v>
      </c>
    </row>
    <row r="669" spans="1:2" x14ac:dyDescent="0.2">
      <c r="A669" s="65">
        <v>1.2</v>
      </c>
      <c r="B669" s="46" t="s">
        <v>1864</v>
      </c>
    </row>
    <row r="670" spans="1:2" x14ac:dyDescent="0.2">
      <c r="A670" s="65" t="s">
        <v>1865</v>
      </c>
      <c r="B670" s="46" t="s">
        <v>1866</v>
      </c>
    </row>
    <row r="671" spans="1:2" x14ac:dyDescent="0.2">
      <c r="A671" s="65" t="s">
        <v>1867</v>
      </c>
      <c r="B671" s="46" t="s">
        <v>1868</v>
      </c>
    </row>
    <row r="672" spans="1:2" x14ac:dyDescent="0.2">
      <c r="A672" s="65" t="s">
        <v>1869</v>
      </c>
      <c r="B672" s="46" t="s">
        <v>1870</v>
      </c>
    </row>
    <row r="673" spans="1:2" x14ac:dyDescent="0.2">
      <c r="A673" s="65">
        <v>1.3</v>
      </c>
      <c r="B673" s="46" t="s">
        <v>1871</v>
      </c>
    </row>
    <row r="674" spans="1:2" x14ac:dyDescent="0.2">
      <c r="A674" s="65" t="s">
        <v>1872</v>
      </c>
      <c r="B674" s="46" t="s">
        <v>1873</v>
      </c>
    </row>
    <row r="675" spans="1:2" x14ac:dyDescent="0.2">
      <c r="A675" s="65" t="s">
        <v>1874</v>
      </c>
      <c r="B675" s="46" t="s">
        <v>1875</v>
      </c>
    </row>
    <row r="676" spans="1:2" x14ac:dyDescent="0.2">
      <c r="A676" s="65" t="s">
        <v>1876</v>
      </c>
      <c r="B676" s="46" t="s">
        <v>1877</v>
      </c>
    </row>
    <row r="677" spans="1:2" x14ac:dyDescent="0.2">
      <c r="A677" s="65" t="s">
        <v>1878</v>
      </c>
      <c r="B677" s="46" t="s">
        <v>1879</v>
      </c>
    </row>
    <row r="678" spans="1:2" x14ac:dyDescent="0.2">
      <c r="A678" s="65" t="s">
        <v>1880</v>
      </c>
      <c r="B678" s="46" t="s">
        <v>1881</v>
      </c>
    </row>
    <row r="679" spans="1:2" x14ac:dyDescent="0.2">
      <c r="A679" s="65" t="s">
        <v>1882</v>
      </c>
      <c r="B679" s="46" t="s">
        <v>1883</v>
      </c>
    </row>
    <row r="680" spans="1:2" x14ac:dyDescent="0.2">
      <c r="A680" s="65" t="s">
        <v>1884</v>
      </c>
      <c r="B680" s="46" t="s">
        <v>1885</v>
      </c>
    </row>
    <row r="681" spans="1:2" x14ac:dyDescent="0.2">
      <c r="A681" s="65">
        <v>1.4</v>
      </c>
      <c r="B681" s="46" t="s">
        <v>1886</v>
      </c>
    </row>
    <row r="682" spans="1:2" x14ac:dyDescent="0.2">
      <c r="A682" s="65">
        <v>1.5</v>
      </c>
      <c r="B682" s="46" t="s">
        <v>1887</v>
      </c>
    </row>
    <row r="683" spans="1:2" x14ac:dyDescent="0.2">
      <c r="A683" s="65" t="s">
        <v>1888</v>
      </c>
      <c r="B683" s="46" t="s">
        <v>1889</v>
      </c>
    </row>
    <row r="684" spans="1:2" x14ac:dyDescent="0.2">
      <c r="A684" s="65">
        <v>2.1</v>
      </c>
      <c r="B684" s="46" t="s">
        <v>1890</v>
      </c>
    </row>
    <row r="685" spans="1:2" x14ac:dyDescent="0.2">
      <c r="A685" s="65" t="s">
        <v>1891</v>
      </c>
      <c r="B685" s="46" t="s">
        <v>1892</v>
      </c>
    </row>
    <row r="686" spans="1:2" x14ac:dyDescent="0.2">
      <c r="A686" s="65">
        <v>2.2000000000000002</v>
      </c>
      <c r="B686" s="46" t="s">
        <v>1893</v>
      </c>
    </row>
    <row r="687" spans="1:2" x14ac:dyDescent="0.2">
      <c r="A687" s="65" t="s">
        <v>1894</v>
      </c>
      <c r="B687" s="46" t="s">
        <v>1895</v>
      </c>
    </row>
    <row r="688" spans="1:2" x14ac:dyDescent="0.2">
      <c r="A688" s="65" t="s">
        <v>1896</v>
      </c>
      <c r="B688" s="46" t="s">
        <v>1897</v>
      </c>
    </row>
    <row r="689" spans="1:2" x14ac:dyDescent="0.2">
      <c r="A689" s="65" t="s">
        <v>1898</v>
      </c>
      <c r="B689" s="46" t="s">
        <v>1899</v>
      </c>
    </row>
    <row r="690" spans="1:2" x14ac:dyDescent="0.2">
      <c r="A690" s="65" t="s">
        <v>1900</v>
      </c>
      <c r="B690" s="46" t="s">
        <v>1901</v>
      </c>
    </row>
    <row r="691" spans="1:2" x14ac:dyDescent="0.2">
      <c r="A691" s="65" t="s">
        <v>1902</v>
      </c>
      <c r="B691" s="46" t="s">
        <v>1903</v>
      </c>
    </row>
    <row r="692" spans="1:2" x14ac:dyDescent="0.2">
      <c r="A692" s="65">
        <v>2.2999999999999998</v>
      </c>
      <c r="B692" s="46" t="s">
        <v>1904</v>
      </c>
    </row>
    <row r="693" spans="1:2" x14ac:dyDescent="0.2">
      <c r="A693" s="65">
        <v>2.4</v>
      </c>
      <c r="B693" s="46" t="s">
        <v>1905</v>
      </c>
    </row>
    <row r="694" spans="1:2" x14ac:dyDescent="0.2">
      <c r="A694" s="65">
        <v>2.5</v>
      </c>
      <c r="B694" s="46" t="s">
        <v>1906</v>
      </c>
    </row>
    <row r="695" spans="1:2" x14ac:dyDescent="0.2">
      <c r="A695" s="65">
        <v>2.6</v>
      </c>
      <c r="B695" s="46" t="s">
        <v>1907</v>
      </c>
    </row>
    <row r="696" spans="1:2" x14ac:dyDescent="0.2">
      <c r="A696" s="65" t="s">
        <v>1908</v>
      </c>
      <c r="B696" s="46" t="s">
        <v>1909</v>
      </c>
    </row>
    <row r="697" spans="1:2" x14ac:dyDescent="0.2">
      <c r="A697" s="65">
        <v>3.1</v>
      </c>
      <c r="B697" s="46" t="s">
        <v>1910</v>
      </c>
    </row>
    <row r="698" spans="1:2" x14ac:dyDescent="0.2">
      <c r="A698" s="65">
        <v>3.2</v>
      </c>
      <c r="B698" s="46" t="s">
        <v>1911</v>
      </c>
    </row>
    <row r="699" spans="1:2" x14ac:dyDescent="0.2">
      <c r="A699" s="65" t="s">
        <v>557</v>
      </c>
      <c r="B699" s="46" t="s">
        <v>1912</v>
      </c>
    </row>
    <row r="700" spans="1:2" x14ac:dyDescent="0.2">
      <c r="A700" s="65" t="s">
        <v>562</v>
      </c>
      <c r="B700" s="46" t="s">
        <v>1913</v>
      </c>
    </row>
    <row r="701" spans="1:2" x14ac:dyDescent="0.2">
      <c r="A701" s="65" t="s">
        <v>1055</v>
      </c>
      <c r="B701" s="46" t="s">
        <v>1914</v>
      </c>
    </row>
    <row r="702" spans="1:2" x14ac:dyDescent="0.2">
      <c r="A702" s="65">
        <v>3.3</v>
      </c>
      <c r="B702" s="46" t="s">
        <v>1915</v>
      </c>
    </row>
    <row r="703" spans="1:2" x14ac:dyDescent="0.2">
      <c r="A703" s="65">
        <v>3.4</v>
      </c>
      <c r="B703" s="46" t="s">
        <v>1916</v>
      </c>
    </row>
    <row r="704" spans="1:2" x14ac:dyDescent="0.2">
      <c r="A704" s="65" t="s">
        <v>1073</v>
      </c>
      <c r="B704" s="46" t="s">
        <v>1917</v>
      </c>
    </row>
    <row r="705" spans="1:2" x14ac:dyDescent="0.2">
      <c r="A705" s="65">
        <v>3.5</v>
      </c>
      <c r="B705" s="46" t="s">
        <v>1918</v>
      </c>
    </row>
    <row r="706" spans="1:2" x14ac:dyDescent="0.2">
      <c r="A706" s="65" t="s">
        <v>529</v>
      </c>
      <c r="B706" s="46" t="s">
        <v>1919</v>
      </c>
    </row>
    <row r="707" spans="1:2" x14ac:dyDescent="0.2">
      <c r="A707" s="65" t="s">
        <v>1090</v>
      </c>
      <c r="B707" s="46" t="s">
        <v>1920</v>
      </c>
    </row>
    <row r="708" spans="1:2" x14ac:dyDescent="0.2">
      <c r="A708" s="65" t="s">
        <v>1092</v>
      </c>
      <c r="B708" s="46" t="s">
        <v>1921</v>
      </c>
    </row>
    <row r="709" spans="1:2" x14ac:dyDescent="0.2">
      <c r="A709" s="65" t="s">
        <v>1094</v>
      </c>
      <c r="B709" s="46" t="s">
        <v>1922</v>
      </c>
    </row>
    <row r="710" spans="1:2" x14ac:dyDescent="0.2">
      <c r="A710" s="65">
        <v>3.6</v>
      </c>
      <c r="B710" s="46" t="s">
        <v>1923</v>
      </c>
    </row>
    <row r="711" spans="1:2" x14ac:dyDescent="0.2">
      <c r="A711" s="65" t="s">
        <v>1106</v>
      </c>
      <c r="B711" s="46" t="s">
        <v>1924</v>
      </c>
    </row>
    <row r="712" spans="1:2" x14ac:dyDescent="0.2">
      <c r="A712" s="65" t="s">
        <v>546</v>
      </c>
      <c r="B712" s="46" t="s">
        <v>1925</v>
      </c>
    </row>
    <row r="713" spans="1:2" x14ac:dyDescent="0.2">
      <c r="A713" s="65" t="s">
        <v>1109</v>
      </c>
      <c r="B713" s="46" t="s">
        <v>1926</v>
      </c>
    </row>
    <row r="714" spans="1:2" x14ac:dyDescent="0.2">
      <c r="A714" s="65" t="s">
        <v>1927</v>
      </c>
      <c r="B714" s="46" t="s">
        <v>1928</v>
      </c>
    </row>
    <row r="715" spans="1:2" x14ac:dyDescent="0.2">
      <c r="A715" s="65" t="s">
        <v>1929</v>
      </c>
      <c r="B715" s="46" t="s">
        <v>1930</v>
      </c>
    </row>
    <row r="716" spans="1:2" x14ac:dyDescent="0.2">
      <c r="A716" s="65" t="s">
        <v>1931</v>
      </c>
      <c r="B716" s="46" t="s">
        <v>1932</v>
      </c>
    </row>
    <row r="717" spans="1:2" x14ac:dyDescent="0.2">
      <c r="A717" s="65" t="s">
        <v>1933</v>
      </c>
      <c r="B717" s="46" t="s">
        <v>1934</v>
      </c>
    </row>
    <row r="718" spans="1:2" x14ac:dyDescent="0.2">
      <c r="A718" s="65" t="s">
        <v>1935</v>
      </c>
      <c r="B718" s="46" t="s">
        <v>1936</v>
      </c>
    </row>
    <row r="719" spans="1:2" x14ac:dyDescent="0.2">
      <c r="A719" s="65">
        <v>3.7</v>
      </c>
      <c r="B719" s="46" t="s">
        <v>1937</v>
      </c>
    </row>
    <row r="720" spans="1:2" x14ac:dyDescent="0.2">
      <c r="A720" s="65" t="s">
        <v>1938</v>
      </c>
      <c r="B720" s="46" t="s">
        <v>1939</v>
      </c>
    </row>
    <row r="721" spans="1:2" x14ac:dyDescent="0.2">
      <c r="A721" s="65">
        <v>4.0999999999999996</v>
      </c>
      <c r="B721" s="46" t="s">
        <v>1940</v>
      </c>
    </row>
    <row r="722" spans="1:2" x14ac:dyDescent="0.2">
      <c r="A722" s="65" t="s">
        <v>1941</v>
      </c>
      <c r="B722" s="46" t="s">
        <v>1942</v>
      </c>
    </row>
    <row r="723" spans="1:2" x14ac:dyDescent="0.2">
      <c r="A723" s="65">
        <v>4.2</v>
      </c>
      <c r="B723" s="46" t="s">
        <v>1943</v>
      </c>
    </row>
    <row r="724" spans="1:2" x14ac:dyDescent="0.2">
      <c r="A724" s="65">
        <v>4.3</v>
      </c>
      <c r="B724" s="46" t="s">
        <v>1944</v>
      </c>
    </row>
    <row r="725" spans="1:2" x14ac:dyDescent="0.2">
      <c r="A725" s="65" t="s">
        <v>1945</v>
      </c>
      <c r="B725" s="46" t="s">
        <v>1946</v>
      </c>
    </row>
    <row r="726" spans="1:2" x14ac:dyDescent="0.2">
      <c r="A726" s="65">
        <v>5.0999999999999996</v>
      </c>
      <c r="B726" s="46" t="s">
        <v>1947</v>
      </c>
    </row>
    <row r="727" spans="1:2" x14ac:dyDescent="0.2">
      <c r="A727" s="65" t="s">
        <v>506</v>
      </c>
      <c r="B727" s="46" t="s">
        <v>1948</v>
      </c>
    </row>
    <row r="728" spans="1:2" x14ac:dyDescent="0.2">
      <c r="A728" s="65" t="s">
        <v>638</v>
      </c>
      <c r="B728" s="46" t="s">
        <v>1949</v>
      </c>
    </row>
    <row r="729" spans="1:2" x14ac:dyDescent="0.2">
      <c r="A729" s="65">
        <v>5.2</v>
      </c>
      <c r="B729" s="46" t="s">
        <v>1950</v>
      </c>
    </row>
    <row r="730" spans="1:2" x14ac:dyDescent="0.2">
      <c r="A730" s="65">
        <v>5.3</v>
      </c>
      <c r="B730" s="46" t="s">
        <v>1951</v>
      </c>
    </row>
    <row r="731" spans="1:2" x14ac:dyDescent="0.2">
      <c r="A731" s="65">
        <v>5.4</v>
      </c>
      <c r="B731" s="46" t="s">
        <v>1952</v>
      </c>
    </row>
    <row r="732" spans="1:2" x14ac:dyDescent="0.2">
      <c r="A732" s="65" t="s">
        <v>1953</v>
      </c>
      <c r="B732" s="46" t="s">
        <v>1954</v>
      </c>
    </row>
    <row r="733" spans="1:2" x14ac:dyDescent="0.2">
      <c r="A733" s="65">
        <v>6.1</v>
      </c>
      <c r="B733" s="46" t="s">
        <v>1955</v>
      </c>
    </row>
    <row r="734" spans="1:2" x14ac:dyDescent="0.2">
      <c r="A734" s="65">
        <v>6.2</v>
      </c>
      <c r="B734" s="46" t="s">
        <v>1956</v>
      </c>
    </row>
    <row r="735" spans="1:2" x14ac:dyDescent="0.2">
      <c r="A735" s="65">
        <v>6.3</v>
      </c>
      <c r="B735" s="46" t="s">
        <v>1957</v>
      </c>
    </row>
    <row r="736" spans="1:2" x14ac:dyDescent="0.2">
      <c r="A736" s="65" t="s">
        <v>1958</v>
      </c>
      <c r="B736" s="46" t="s">
        <v>1959</v>
      </c>
    </row>
    <row r="737" spans="1:2" x14ac:dyDescent="0.2">
      <c r="A737" s="65" t="s">
        <v>1837</v>
      </c>
      <c r="B737" s="46" t="s">
        <v>1960</v>
      </c>
    </row>
    <row r="738" spans="1:2" x14ac:dyDescent="0.2">
      <c r="A738" s="65">
        <v>6.4</v>
      </c>
      <c r="B738" s="46" t="s">
        <v>1961</v>
      </c>
    </row>
    <row r="739" spans="1:2" x14ac:dyDescent="0.2">
      <c r="A739" s="65" t="s">
        <v>1962</v>
      </c>
      <c r="B739" s="46" t="s">
        <v>1963</v>
      </c>
    </row>
    <row r="740" spans="1:2" x14ac:dyDescent="0.2">
      <c r="A740" s="65" t="s">
        <v>1964</v>
      </c>
      <c r="B740" s="46" t="s">
        <v>1965</v>
      </c>
    </row>
    <row r="741" spans="1:2" x14ac:dyDescent="0.2">
      <c r="A741" s="65" t="s">
        <v>1966</v>
      </c>
      <c r="B741" s="46" t="s">
        <v>1967</v>
      </c>
    </row>
    <row r="742" spans="1:2" x14ac:dyDescent="0.2">
      <c r="A742" s="65" t="s">
        <v>1968</v>
      </c>
      <c r="B742" s="46" t="s">
        <v>1969</v>
      </c>
    </row>
    <row r="743" spans="1:2" x14ac:dyDescent="0.2">
      <c r="A743" s="65" t="s">
        <v>1835</v>
      </c>
      <c r="B743" s="46" t="s">
        <v>1970</v>
      </c>
    </row>
    <row r="744" spans="1:2" x14ac:dyDescent="0.2">
      <c r="A744" s="65" t="s">
        <v>1971</v>
      </c>
      <c r="B744" s="46" t="s">
        <v>1972</v>
      </c>
    </row>
    <row r="745" spans="1:2" x14ac:dyDescent="0.2">
      <c r="A745" s="65" t="s">
        <v>1973</v>
      </c>
      <c r="B745" s="46" t="s">
        <v>1974</v>
      </c>
    </row>
    <row r="746" spans="1:2" x14ac:dyDescent="0.2">
      <c r="A746" s="65" t="s">
        <v>1975</v>
      </c>
      <c r="B746" s="46" t="s">
        <v>1976</v>
      </c>
    </row>
    <row r="747" spans="1:2" x14ac:dyDescent="0.2">
      <c r="A747" s="65" t="s">
        <v>1977</v>
      </c>
      <c r="B747" s="46" t="s">
        <v>1978</v>
      </c>
    </row>
    <row r="748" spans="1:2" x14ac:dyDescent="0.2">
      <c r="A748" s="65" t="s">
        <v>1979</v>
      </c>
      <c r="B748" s="46" t="s">
        <v>1980</v>
      </c>
    </row>
    <row r="749" spans="1:2" x14ac:dyDescent="0.2">
      <c r="A749" s="65">
        <v>6.5</v>
      </c>
      <c r="B749" s="46" t="s">
        <v>1981</v>
      </c>
    </row>
    <row r="750" spans="1:2" x14ac:dyDescent="0.2">
      <c r="A750" s="65" t="s">
        <v>1982</v>
      </c>
      <c r="B750" s="46" t="s">
        <v>1983</v>
      </c>
    </row>
    <row r="751" spans="1:2" x14ac:dyDescent="0.2">
      <c r="A751" s="65" t="s">
        <v>1984</v>
      </c>
      <c r="B751" s="46" t="s">
        <v>1985</v>
      </c>
    </row>
    <row r="752" spans="1:2" x14ac:dyDescent="0.2">
      <c r="A752" s="65" t="s">
        <v>1986</v>
      </c>
      <c r="B752" s="46" t="s">
        <v>1987</v>
      </c>
    </row>
    <row r="753" spans="1:2" x14ac:dyDescent="0.2">
      <c r="A753" s="65" t="s">
        <v>1988</v>
      </c>
      <c r="B753" s="46" t="s">
        <v>1989</v>
      </c>
    </row>
    <row r="754" spans="1:2" x14ac:dyDescent="0.2">
      <c r="A754" s="65" t="s">
        <v>1990</v>
      </c>
      <c r="B754" s="46" t="s">
        <v>1991</v>
      </c>
    </row>
    <row r="755" spans="1:2" x14ac:dyDescent="0.2">
      <c r="A755" s="65" t="s">
        <v>1992</v>
      </c>
      <c r="B755" s="46" t="s">
        <v>1993</v>
      </c>
    </row>
    <row r="756" spans="1:2" x14ac:dyDescent="0.2">
      <c r="A756" s="65" t="s">
        <v>1994</v>
      </c>
      <c r="B756" s="46" t="s">
        <v>1995</v>
      </c>
    </row>
    <row r="757" spans="1:2" x14ac:dyDescent="0.2">
      <c r="A757" s="65" t="s">
        <v>1996</v>
      </c>
      <c r="B757" s="46" t="s">
        <v>1997</v>
      </c>
    </row>
    <row r="758" spans="1:2" x14ac:dyDescent="0.2">
      <c r="A758" s="65" t="s">
        <v>1998</v>
      </c>
      <c r="B758" s="46" t="s">
        <v>1999</v>
      </c>
    </row>
    <row r="759" spans="1:2" x14ac:dyDescent="0.2">
      <c r="A759" s="65" t="s">
        <v>2000</v>
      </c>
      <c r="B759" s="46" t="s">
        <v>2001</v>
      </c>
    </row>
    <row r="760" spans="1:2" x14ac:dyDescent="0.2">
      <c r="A760" s="65">
        <v>6.6</v>
      </c>
      <c r="B760" s="46" t="s">
        <v>2002</v>
      </c>
    </row>
    <row r="761" spans="1:2" x14ac:dyDescent="0.2">
      <c r="A761" s="65">
        <v>6.7</v>
      </c>
      <c r="B761" s="46" t="s">
        <v>2003</v>
      </c>
    </row>
    <row r="762" spans="1:2" x14ac:dyDescent="0.2">
      <c r="A762" s="65" t="s">
        <v>1813</v>
      </c>
      <c r="B762" s="46" t="s">
        <v>2004</v>
      </c>
    </row>
    <row r="763" spans="1:2" x14ac:dyDescent="0.2">
      <c r="A763" s="65">
        <v>7.1</v>
      </c>
      <c r="B763" s="46" t="s">
        <v>2005</v>
      </c>
    </row>
    <row r="764" spans="1:2" x14ac:dyDescent="0.2">
      <c r="A764" s="65" t="s">
        <v>509</v>
      </c>
      <c r="B764" s="46" t="s">
        <v>2006</v>
      </c>
    </row>
    <row r="765" spans="1:2" x14ac:dyDescent="0.2">
      <c r="A765" s="65" t="s">
        <v>510</v>
      </c>
      <c r="B765" s="46" t="s">
        <v>2007</v>
      </c>
    </row>
    <row r="766" spans="1:2" x14ac:dyDescent="0.2">
      <c r="A766" s="65" t="s">
        <v>500</v>
      </c>
      <c r="B766" s="46" t="s">
        <v>2008</v>
      </c>
    </row>
    <row r="767" spans="1:2" x14ac:dyDescent="0.2">
      <c r="A767" s="65" t="s">
        <v>2009</v>
      </c>
      <c r="B767" s="46" t="s">
        <v>2010</v>
      </c>
    </row>
    <row r="768" spans="1:2" x14ac:dyDescent="0.2">
      <c r="A768" s="65">
        <v>7.2</v>
      </c>
      <c r="B768" s="46" t="s">
        <v>2011</v>
      </c>
    </row>
    <row r="769" spans="1:2" x14ac:dyDescent="0.2">
      <c r="A769" s="65" t="s">
        <v>655</v>
      </c>
      <c r="B769" s="46" t="s">
        <v>2012</v>
      </c>
    </row>
    <row r="770" spans="1:2" x14ac:dyDescent="0.2">
      <c r="A770" s="65" t="s">
        <v>511</v>
      </c>
      <c r="B770" s="46" t="s">
        <v>2013</v>
      </c>
    </row>
    <row r="771" spans="1:2" x14ac:dyDescent="0.2">
      <c r="A771" s="65" t="s">
        <v>658</v>
      </c>
      <c r="B771" s="46" t="s">
        <v>2014</v>
      </c>
    </row>
    <row r="772" spans="1:2" x14ac:dyDescent="0.2">
      <c r="A772" s="65">
        <v>7.3</v>
      </c>
      <c r="B772" s="46" t="s">
        <v>2015</v>
      </c>
    </row>
    <row r="773" spans="1:2" x14ac:dyDescent="0.2">
      <c r="A773" s="65" t="s">
        <v>1817</v>
      </c>
      <c r="B773" s="46" t="s">
        <v>2016</v>
      </c>
    </row>
    <row r="774" spans="1:2" x14ac:dyDescent="0.2">
      <c r="A774" s="65">
        <v>8.1</v>
      </c>
      <c r="B774" s="46" t="s">
        <v>2017</v>
      </c>
    </row>
    <row r="775" spans="1:2" x14ac:dyDescent="0.2">
      <c r="A775" s="65" t="s">
        <v>662</v>
      </c>
      <c r="B775" s="46" t="s">
        <v>2018</v>
      </c>
    </row>
    <row r="776" spans="1:2" x14ac:dyDescent="0.2">
      <c r="A776" s="65" t="s">
        <v>493</v>
      </c>
      <c r="B776" s="46" t="s">
        <v>2019</v>
      </c>
    </row>
    <row r="777" spans="1:2" x14ac:dyDescent="0.2">
      <c r="A777" s="65" t="s">
        <v>665</v>
      </c>
      <c r="B777" s="46" t="s">
        <v>2020</v>
      </c>
    </row>
    <row r="778" spans="1:2" x14ac:dyDescent="0.2">
      <c r="A778" s="65" t="s">
        <v>491</v>
      </c>
      <c r="B778" s="46" t="s">
        <v>2021</v>
      </c>
    </row>
    <row r="779" spans="1:2" x14ac:dyDescent="0.2">
      <c r="A779" s="65" t="s">
        <v>2022</v>
      </c>
      <c r="B779" s="46" t="s">
        <v>2023</v>
      </c>
    </row>
    <row r="780" spans="1:2" x14ac:dyDescent="0.2">
      <c r="A780" s="65" t="s">
        <v>2024</v>
      </c>
      <c r="B780" s="46" t="s">
        <v>2025</v>
      </c>
    </row>
    <row r="781" spans="1:2" x14ac:dyDescent="0.2">
      <c r="A781" s="65" t="s">
        <v>2026</v>
      </c>
      <c r="B781" s="46" t="s">
        <v>2027</v>
      </c>
    </row>
    <row r="782" spans="1:2" x14ac:dyDescent="0.2">
      <c r="A782" s="65" t="s">
        <v>2028</v>
      </c>
      <c r="B782" s="46" t="s">
        <v>2029</v>
      </c>
    </row>
    <row r="783" spans="1:2" x14ac:dyDescent="0.2">
      <c r="A783" s="65">
        <v>8.1999999999999993</v>
      </c>
      <c r="B783" s="46" t="s">
        <v>2030</v>
      </c>
    </row>
    <row r="784" spans="1:2" x14ac:dyDescent="0.2">
      <c r="A784" s="65" t="s">
        <v>488</v>
      </c>
      <c r="B784" s="46" t="s">
        <v>2031</v>
      </c>
    </row>
    <row r="785" spans="1:2" x14ac:dyDescent="0.2">
      <c r="A785" s="65" t="s">
        <v>669</v>
      </c>
      <c r="B785" s="46" t="s">
        <v>2032</v>
      </c>
    </row>
    <row r="786" spans="1:2" x14ac:dyDescent="0.2">
      <c r="A786" s="65" t="s">
        <v>503</v>
      </c>
      <c r="B786" s="46" t="s">
        <v>2033</v>
      </c>
    </row>
    <row r="787" spans="1:2" x14ac:dyDescent="0.2">
      <c r="A787" s="65" t="s">
        <v>2034</v>
      </c>
      <c r="B787" s="46" t="s">
        <v>2035</v>
      </c>
    </row>
    <row r="788" spans="1:2" x14ac:dyDescent="0.2">
      <c r="A788" s="65" t="s">
        <v>2036</v>
      </c>
      <c r="B788" s="46" t="s">
        <v>2037</v>
      </c>
    </row>
    <row r="789" spans="1:2" x14ac:dyDescent="0.2">
      <c r="A789" s="65" t="s">
        <v>2038</v>
      </c>
      <c r="B789" s="46" t="s">
        <v>2039</v>
      </c>
    </row>
    <row r="790" spans="1:2" x14ac:dyDescent="0.2">
      <c r="A790" s="65">
        <v>8.3000000000000007</v>
      </c>
      <c r="B790" s="46" t="s">
        <v>2040</v>
      </c>
    </row>
    <row r="791" spans="1:2" x14ac:dyDescent="0.2">
      <c r="A791" s="65" t="s">
        <v>495</v>
      </c>
      <c r="B791" s="46" t="s">
        <v>2041</v>
      </c>
    </row>
    <row r="792" spans="1:2" x14ac:dyDescent="0.2">
      <c r="A792" s="65" t="s">
        <v>673</v>
      </c>
      <c r="B792" s="46" t="s">
        <v>2042</v>
      </c>
    </row>
    <row r="793" spans="1:2" x14ac:dyDescent="0.2">
      <c r="A793" s="65">
        <v>8.4</v>
      </c>
      <c r="B793" s="46" t="s">
        <v>2043</v>
      </c>
    </row>
    <row r="794" spans="1:2" x14ac:dyDescent="0.2">
      <c r="A794" s="65">
        <v>8.5</v>
      </c>
      <c r="B794" s="46" t="s">
        <v>2044</v>
      </c>
    </row>
    <row r="795" spans="1:2" x14ac:dyDescent="0.2">
      <c r="A795" s="65" t="s">
        <v>2045</v>
      </c>
      <c r="B795" s="46" t="s">
        <v>2046</v>
      </c>
    </row>
    <row r="796" spans="1:2" x14ac:dyDescent="0.2">
      <c r="A796" s="65">
        <v>8.6</v>
      </c>
      <c r="B796" s="46" t="s">
        <v>2047</v>
      </c>
    </row>
    <row r="797" spans="1:2" x14ac:dyDescent="0.2">
      <c r="A797" s="65">
        <v>8.6999999999999993</v>
      </c>
      <c r="B797" s="46" t="s">
        <v>2048</v>
      </c>
    </row>
    <row r="798" spans="1:2" x14ac:dyDescent="0.2">
      <c r="A798" s="65">
        <v>8.8000000000000007</v>
      </c>
      <c r="B798" s="46" t="s">
        <v>2049</v>
      </c>
    </row>
    <row r="799" spans="1:2" x14ac:dyDescent="0.2">
      <c r="A799" s="65" t="s">
        <v>1830</v>
      </c>
      <c r="B799" s="46" t="s">
        <v>2050</v>
      </c>
    </row>
    <row r="800" spans="1:2" x14ac:dyDescent="0.2">
      <c r="A800" s="65">
        <v>9.1</v>
      </c>
      <c r="B800" s="46" t="s">
        <v>2051</v>
      </c>
    </row>
    <row r="801" spans="1:2" x14ac:dyDescent="0.2">
      <c r="A801" s="65" t="s">
        <v>475</v>
      </c>
      <c r="B801" s="46" t="s">
        <v>2052</v>
      </c>
    </row>
    <row r="802" spans="1:2" x14ac:dyDescent="0.2">
      <c r="A802" s="65" t="s">
        <v>471</v>
      </c>
      <c r="B802" s="46" t="s">
        <v>2053</v>
      </c>
    </row>
    <row r="803" spans="1:2" x14ac:dyDescent="0.2">
      <c r="A803" s="65" t="s">
        <v>2054</v>
      </c>
      <c r="B803" s="46" t="s">
        <v>2055</v>
      </c>
    </row>
    <row r="804" spans="1:2" x14ac:dyDescent="0.2">
      <c r="A804" s="65">
        <v>9.1999999999999993</v>
      </c>
      <c r="B804" s="46" t="s">
        <v>2056</v>
      </c>
    </row>
    <row r="805" spans="1:2" x14ac:dyDescent="0.2">
      <c r="A805" s="65">
        <v>9.3000000000000007</v>
      </c>
      <c r="B805" s="46" t="s">
        <v>2057</v>
      </c>
    </row>
    <row r="806" spans="1:2" x14ac:dyDescent="0.2">
      <c r="A806" s="65">
        <v>9.4</v>
      </c>
      <c r="B806" s="46" t="s">
        <v>2058</v>
      </c>
    </row>
    <row r="807" spans="1:2" x14ac:dyDescent="0.2">
      <c r="A807" s="65" t="s">
        <v>689</v>
      </c>
      <c r="B807" s="46" t="s">
        <v>2059</v>
      </c>
    </row>
    <row r="808" spans="1:2" x14ac:dyDescent="0.2">
      <c r="A808" s="65" t="s">
        <v>504</v>
      </c>
      <c r="B808" s="46" t="s">
        <v>2060</v>
      </c>
    </row>
    <row r="809" spans="1:2" x14ac:dyDescent="0.2">
      <c r="A809" s="65" t="s">
        <v>480</v>
      </c>
      <c r="B809" s="46" t="s">
        <v>2061</v>
      </c>
    </row>
    <row r="810" spans="1:2" x14ac:dyDescent="0.2">
      <c r="A810" s="65" t="s">
        <v>693</v>
      </c>
      <c r="B810" s="46" t="s">
        <v>2062</v>
      </c>
    </row>
    <row r="811" spans="1:2" x14ac:dyDescent="0.2">
      <c r="A811" s="65">
        <v>9.5</v>
      </c>
      <c r="B811" s="46" t="s">
        <v>2063</v>
      </c>
    </row>
    <row r="812" spans="1:2" x14ac:dyDescent="0.2">
      <c r="A812" s="65" t="s">
        <v>2064</v>
      </c>
      <c r="B812" s="46" t="s">
        <v>2065</v>
      </c>
    </row>
    <row r="813" spans="1:2" x14ac:dyDescent="0.2">
      <c r="A813" s="65">
        <v>9.6</v>
      </c>
      <c r="B813" s="46" t="s">
        <v>2066</v>
      </c>
    </row>
    <row r="814" spans="1:2" x14ac:dyDescent="0.2">
      <c r="A814" s="65" t="s">
        <v>2067</v>
      </c>
      <c r="B814" s="46" t="s">
        <v>2068</v>
      </c>
    </row>
    <row r="815" spans="1:2" x14ac:dyDescent="0.2">
      <c r="A815" s="65" t="s">
        <v>2069</v>
      </c>
      <c r="B815" s="46" t="s">
        <v>2070</v>
      </c>
    </row>
    <row r="816" spans="1:2" x14ac:dyDescent="0.2">
      <c r="A816" s="65" t="s">
        <v>2071</v>
      </c>
      <c r="B816" s="46" t="s">
        <v>2072</v>
      </c>
    </row>
    <row r="817" spans="1:2" x14ac:dyDescent="0.2">
      <c r="A817" s="65">
        <v>9.6999999999999993</v>
      </c>
      <c r="B817" s="46" t="s">
        <v>2073</v>
      </c>
    </row>
    <row r="818" spans="1:2" x14ac:dyDescent="0.2">
      <c r="A818" s="65" t="s">
        <v>2074</v>
      </c>
      <c r="B818" s="46" t="s">
        <v>2075</v>
      </c>
    </row>
    <row r="819" spans="1:2" x14ac:dyDescent="0.2">
      <c r="A819" s="65">
        <v>9.8000000000000007</v>
      </c>
      <c r="B819" s="46" t="s">
        <v>2076</v>
      </c>
    </row>
    <row r="820" spans="1:2" x14ac:dyDescent="0.2">
      <c r="A820" s="65" t="s">
        <v>2077</v>
      </c>
      <c r="B820" s="46" t="s">
        <v>2078</v>
      </c>
    </row>
    <row r="821" spans="1:2" x14ac:dyDescent="0.2">
      <c r="A821" s="65" t="s">
        <v>2079</v>
      </c>
      <c r="B821" s="46" t="s">
        <v>2080</v>
      </c>
    </row>
    <row r="822" spans="1:2" x14ac:dyDescent="0.2">
      <c r="A822" s="65">
        <v>9.9</v>
      </c>
      <c r="B822" s="46" t="s">
        <v>2081</v>
      </c>
    </row>
    <row r="823" spans="1:2" x14ac:dyDescent="0.2">
      <c r="A823" s="65" t="s">
        <v>2082</v>
      </c>
      <c r="B823" s="46" t="s">
        <v>2083</v>
      </c>
    </row>
    <row r="824" spans="1:2" x14ac:dyDescent="0.2">
      <c r="A824" s="65" t="s">
        <v>2084</v>
      </c>
      <c r="B824" s="46" t="s">
        <v>2085</v>
      </c>
    </row>
    <row r="825" spans="1:2" x14ac:dyDescent="0.2">
      <c r="A825" s="65" t="s">
        <v>2086</v>
      </c>
      <c r="B825" s="46" t="s">
        <v>2087</v>
      </c>
    </row>
    <row r="826" spans="1:2" x14ac:dyDescent="0.2">
      <c r="A826" s="65" t="s">
        <v>2248</v>
      </c>
      <c r="B826" s="46" t="s">
        <v>2088</v>
      </c>
    </row>
    <row r="827" spans="1:2" x14ac:dyDescent="0.2">
      <c r="A827" s="65" t="s">
        <v>2089</v>
      </c>
      <c r="B827" s="46" t="s">
        <v>2090</v>
      </c>
    </row>
    <row r="828" spans="1:2" x14ac:dyDescent="0.2">
      <c r="A828" s="65">
        <v>10.1</v>
      </c>
      <c r="B828" s="46" t="s">
        <v>2091</v>
      </c>
    </row>
    <row r="829" spans="1:2" x14ac:dyDescent="0.2">
      <c r="A829" s="65">
        <v>10.199999999999999</v>
      </c>
      <c r="B829" s="46" t="s">
        <v>2092</v>
      </c>
    </row>
    <row r="830" spans="1:2" x14ac:dyDescent="0.2">
      <c r="A830" s="65" t="s">
        <v>2093</v>
      </c>
      <c r="B830" s="46" t="s">
        <v>2094</v>
      </c>
    </row>
    <row r="831" spans="1:2" x14ac:dyDescent="0.2">
      <c r="A831" s="65" t="s">
        <v>2095</v>
      </c>
      <c r="B831" s="46" t="s">
        <v>2096</v>
      </c>
    </row>
    <row r="832" spans="1:2" x14ac:dyDescent="0.2">
      <c r="A832" s="65" t="s">
        <v>2097</v>
      </c>
      <c r="B832" s="46" t="s">
        <v>2098</v>
      </c>
    </row>
    <row r="833" spans="1:2" x14ac:dyDescent="0.2">
      <c r="A833" s="65" t="s">
        <v>2099</v>
      </c>
      <c r="B833" s="46" t="s">
        <v>2100</v>
      </c>
    </row>
    <row r="834" spans="1:2" x14ac:dyDescent="0.2">
      <c r="A834" s="65" t="s">
        <v>2101</v>
      </c>
      <c r="B834" s="46" t="s">
        <v>2102</v>
      </c>
    </row>
    <row r="835" spans="1:2" x14ac:dyDescent="0.2">
      <c r="A835" s="65" t="s">
        <v>2103</v>
      </c>
      <c r="B835" s="46" t="s">
        <v>2104</v>
      </c>
    </row>
    <row r="836" spans="1:2" x14ac:dyDescent="0.2">
      <c r="A836" s="65" t="s">
        <v>2105</v>
      </c>
      <c r="B836" s="46" t="s">
        <v>2106</v>
      </c>
    </row>
    <row r="837" spans="1:2" x14ac:dyDescent="0.2">
      <c r="A837" s="65">
        <v>10.3</v>
      </c>
      <c r="B837" s="46" t="s">
        <v>2107</v>
      </c>
    </row>
    <row r="838" spans="1:2" x14ac:dyDescent="0.2">
      <c r="A838" s="65" t="s">
        <v>2108</v>
      </c>
      <c r="B838" s="46" t="s">
        <v>2109</v>
      </c>
    </row>
    <row r="839" spans="1:2" x14ac:dyDescent="0.2">
      <c r="A839" s="65" t="s">
        <v>2110</v>
      </c>
      <c r="B839" s="46" t="s">
        <v>2111</v>
      </c>
    </row>
    <row r="840" spans="1:2" x14ac:dyDescent="0.2">
      <c r="A840" s="65" t="s">
        <v>2112</v>
      </c>
      <c r="B840" s="46" t="s">
        <v>2113</v>
      </c>
    </row>
    <row r="841" spans="1:2" x14ac:dyDescent="0.2">
      <c r="A841" s="65" t="s">
        <v>2114</v>
      </c>
      <c r="B841" s="46" t="s">
        <v>2115</v>
      </c>
    </row>
    <row r="842" spans="1:2" x14ac:dyDescent="0.2">
      <c r="A842" s="65" t="s">
        <v>2116</v>
      </c>
      <c r="B842" s="46" t="s">
        <v>2117</v>
      </c>
    </row>
    <row r="843" spans="1:2" x14ac:dyDescent="0.2">
      <c r="A843" s="65" t="s">
        <v>2118</v>
      </c>
      <c r="B843" s="46" t="s">
        <v>2119</v>
      </c>
    </row>
    <row r="844" spans="1:2" x14ac:dyDescent="0.2">
      <c r="A844" s="65">
        <v>10.4</v>
      </c>
      <c r="B844" s="46" t="s">
        <v>2120</v>
      </c>
    </row>
    <row r="845" spans="1:2" x14ac:dyDescent="0.2">
      <c r="A845" s="65" t="s">
        <v>2121</v>
      </c>
      <c r="B845" s="46" t="s">
        <v>2122</v>
      </c>
    </row>
    <row r="846" spans="1:2" x14ac:dyDescent="0.2">
      <c r="A846" s="65" t="s">
        <v>2123</v>
      </c>
      <c r="B846" s="46" t="s">
        <v>2124</v>
      </c>
    </row>
    <row r="847" spans="1:2" x14ac:dyDescent="0.2">
      <c r="A847" s="65" t="s">
        <v>2125</v>
      </c>
      <c r="B847" s="46" t="s">
        <v>2126</v>
      </c>
    </row>
    <row r="848" spans="1:2" x14ac:dyDescent="0.2">
      <c r="A848" s="65">
        <v>10.5</v>
      </c>
      <c r="B848" s="46" t="s">
        <v>2127</v>
      </c>
    </row>
    <row r="849" spans="1:2" x14ac:dyDescent="0.2">
      <c r="A849" s="65" t="s">
        <v>2128</v>
      </c>
      <c r="B849" s="46" t="s">
        <v>2129</v>
      </c>
    </row>
    <row r="850" spans="1:2" x14ac:dyDescent="0.2">
      <c r="A850" s="65" t="s">
        <v>2130</v>
      </c>
      <c r="B850" s="46" t="s">
        <v>2131</v>
      </c>
    </row>
    <row r="851" spans="1:2" x14ac:dyDescent="0.2">
      <c r="A851" s="65" t="s">
        <v>2132</v>
      </c>
      <c r="B851" s="46" t="s">
        <v>2133</v>
      </c>
    </row>
    <row r="852" spans="1:2" x14ac:dyDescent="0.2">
      <c r="A852" s="65" t="s">
        <v>2134</v>
      </c>
      <c r="B852" s="46" t="s">
        <v>2135</v>
      </c>
    </row>
    <row r="853" spans="1:2" x14ac:dyDescent="0.2">
      <c r="A853" s="65" t="s">
        <v>2136</v>
      </c>
      <c r="B853" s="46" t="s">
        <v>2137</v>
      </c>
    </row>
    <row r="854" spans="1:2" x14ac:dyDescent="0.2">
      <c r="A854" s="65">
        <v>10.6</v>
      </c>
      <c r="B854" s="46" t="s">
        <v>2138</v>
      </c>
    </row>
    <row r="855" spans="1:2" x14ac:dyDescent="0.2">
      <c r="A855" s="65" t="s">
        <v>2139</v>
      </c>
      <c r="B855" s="46" t="s">
        <v>2140</v>
      </c>
    </row>
    <row r="856" spans="1:2" x14ac:dyDescent="0.2">
      <c r="A856" s="65" t="s">
        <v>2141</v>
      </c>
      <c r="B856" s="46" t="s">
        <v>2142</v>
      </c>
    </row>
    <row r="857" spans="1:2" x14ac:dyDescent="0.2">
      <c r="A857" s="65" t="s">
        <v>2143</v>
      </c>
      <c r="B857" s="46" t="s">
        <v>2144</v>
      </c>
    </row>
    <row r="858" spans="1:2" x14ac:dyDescent="0.2">
      <c r="A858" s="65">
        <v>10.7</v>
      </c>
      <c r="B858" s="46" t="s">
        <v>2145</v>
      </c>
    </row>
    <row r="859" spans="1:2" x14ac:dyDescent="0.2">
      <c r="A859" s="65">
        <v>10.8</v>
      </c>
      <c r="B859" s="46" t="s">
        <v>2146</v>
      </c>
    </row>
    <row r="860" spans="1:2" x14ac:dyDescent="0.2">
      <c r="A860" s="65" t="s">
        <v>2147</v>
      </c>
      <c r="B860" s="46" t="s">
        <v>2148</v>
      </c>
    </row>
    <row r="861" spans="1:2" x14ac:dyDescent="0.2">
      <c r="A861" s="65">
        <v>10.9</v>
      </c>
      <c r="B861" s="46" t="s">
        <v>2149</v>
      </c>
    </row>
    <row r="862" spans="1:2" x14ac:dyDescent="0.2">
      <c r="A862" s="65" t="s">
        <v>2150</v>
      </c>
      <c r="B862" s="46" t="s">
        <v>2151</v>
      </c>
    </row>
    <row r="863" spans="1:2" x14ac:dyDescent="0.2">
      <c r="A863" s="65">
        <v>11.1</v>
      </c>
      <c r="B863" s="46" t="s">
        <v>2152</v>
      </c>
    </row>
    <row r="864" spans="1:2" x14ac:dyDescent="0.2">
      <c r="A864" s="65" t="s">
        <v>496</v>
      </c>
      <c r="B864" s="46" t="s">
        <v>2153</v>
      </c>
    </row>
    <row r="865" spans="1:2" x14ac:dyDescent="0.2">
      <c r="A865" s="65" t="s">
        <v>505</v>
      </c>
      <c r="B865" s="46" t="s">
        <v>2154</v>
      </c>
    </row>
    <row r="866" spans="1:2" x14ac:dyDescent="0.2">
      <c r="A866" s="65">
        <v>11.2</v>
      </c>
      <c r="B866" s="46" t="s">
        <v>2155</v>
      </c>
    </row>
    <row r="867" spans="1:2" x14ac:dyDescent="0.2">
      <c r="A867" s="65" t="s">
        <v>498</v>
      </c>
      <c r="B867" s="46" t="s">
        <v>2156</v>
      </c>
    </row>
    <row r="868" spans="1:2" x14ac:dyDescent="0.2">
      <c r="A868" s="65" t="s">
        <v>709</v>
      </c>
      <c r="B868" s="46" t="s">
        <v>2157</v>
      </c>
    </row>
    <row r="869" spans="1:2" x14ac:dyDescent="0.2">
      <c r="A869" s="65" t="s">
        <v>711</v>
      </c>
      <c r="B869" s="46" t="s">
        <v>2158</v>
      </c>
    </row>
    <row r="870" spans="1:2" x14ac:dyDescent="0.2">
      <c r="A870" s="65">
        <v>11.3</v>
      </c>
      <c r="B870" s="46" t="s">
        <v>2159</v>
      </c>
    </row>
    <row r="871" spans="1:2" x14ac:dyDescent="0.2">
      <c r="A871" s="65" t="s">
        <v>2160</v>
      </c>
      <c r="B871" s="46" t="s">
        <v>2161</v>
      </c>
    </row>
    <row r="872" spans="1:2" x14ac:dyDescent="0.2">
      <c r="A872" s="65" t="s">
        <v>2162</v>
      </c>
      <c r="B872" s="46" t="s">
        <v>2163</v>
      </c>
    </row>
    <row r="873" spans="1:2" x14ac:dyDescent="0.2">
      <c r="A873" s="65" t="s">
        <v>2164</v>
      </c>
      <c r="B873" s="46" t="s">
        <v>2165</v>
      </c>
    </row>
    <row r="874" spans="1:2" x14ac:dyDescent="0.2">
      <c r="A874" s="65" t="s">
        <v>2166</v>
      </c>
      <c r="B874" s="46" t="s">
        <v>2167</v>
      </c>
    </row>
    <row r="875" spans="1:2" x14ac:dyDescent="0.2">
      <c r="A875" s="65" t="s">
        <v>2168</v>
      </c>
      <c r="B875" s="46" t="s">
        <v>2169</v>
      </c>
    </row>
    <row r="876" spans="1:2" x14ac:dyDescent="0.2">
      <c r="A876" s="65">
        <v>11.4</v>
      </c>
      <c r="B876" s="46" t="s">
        <v>2170</v>
      </c>
    </row>
    <row r="877" spans="1:2" x14ac:dyDescent="0.2">
      <c r="A877" s="65">
        <v>11.5</v>
      </c>
      <c r="B877" s="46" t="s">
        <v>2171</v>
      </c>
    </row>
    <row r="878" spans="1:2" x14ac:dyDescent="0.2">
      <c r="A878" s="65" t="s">
        <v>2172</v>
      </c>
      <c r="B878" s="46" t="s">
        <v>2173</v>
      </c>
    </row>
    <row r="879" spans="1:2" x14ac:dyDescent="0.2">
      <c r="A879" s="65">
        <v>11.6</v>
      </c>
      <c r="B879" s="46" t="s">
        <v>2174</v>
      </c>
    </row>
    <row r="880" spans="1:2" x14ac:dyDescent="0.2">
      <c r="A880" s="65" t="s">
        <v>1814</v>
      </c>
      <c r="B880" s="46" t="s">
        <v>2175</v>
      </c>
    </row>
    <row r="881" spans="1:2" x14ac:dyDescent="0.2">
      <c r="A881" s="65">
        <v>12.1</v>
      </c>
      <c r="B881" s="46" t="s">
        <v>2176</v>
      </c>
    </row>
    <row r="882" spans="1:2" x14ac:dyDescent="0.2">
      <c r="A882" s="65" t="s">
        <v>477</v>
      </c>
      <c r="B882" s="46" t="s">
        <v>2177</v>
      </c>
    </row>
    <row r="883" spans="1:2" x14ac:dyDescent="0.2">
      <c r="A883" s="65">
        <v>12.2</v>
      </c>
      <c r="B883" s="46" t="s">
        <v>2178</v>
      </c>
    </row>
    <row r="884" spans="1:2" x14ac:dyDescent="0.2">
      <c r="A884" s="65">
        <v>12.3</v>
      </c>
      <c r="B884" s="46" t="s">
        <v>2179</v>
      </c>
    </row>
    <row r="885" spans="1:2" x14ac:dyDescent="0.2">
      <c r="A885" s="65" t="s">
        <v>492</v>
      </c>
      <c r="B885" s="46" t="s">
        <v>2180</v>
      </c>
    </row>
    <row r="886" spans="1:2" x14ac:dyDescent="0.2">
      <c r="A886" s="65" t="s">
        <v>2181</v>
      </c>
      <c r="B886" s="46" t="s">
        <v>2182</v>
      </c>
    </row>
    <row r="887" spans="1:2" x14ac:dyDescent="0.2">
      <c r="A887" s="65" t="s">
        <v>2183</v>
      </c>
      <c r="B887" s="46" t="s">
        <v>2184</v>
      </c>
    </row>
    <row r="888" spans="1:2" x14ac:dyDescent="0.2">
      <c r="A888" s="65" t="s">
        <v>2185</v>
      </c>
      <c r="B888" s="46" t="s">
        <v>2186</v>
      </c>
    </row>
    <row r="889" spans="1:2" x14ac:dyDescent="0.2">
      <c r="A889" s="65" t="s">
        <v>2187</v>
      </c>
      <c r="B889" s="46" t="s">
        <v>2188</v>
      </c>
    </row>
    <row r="890" spans="1:2" x14ac:dyDescent="0.2">
      <c r="A890" s="65" t="s">
        <v>2189</v>
      </c>
      <c r="B890" s="46" t="s">
        <v>2190</v>
      </c>
    </row>
    <row r="891" spans="1:2" x14ac:dyDescent="0.2">
      <c r="A891" s="65" t="s">
        <v>2191</v>
      </c>
      <c r="B891" s="46" t="s">
        <v>2192</v>
      </c>
    </row>
    <row r="892" spans="1:2" x14ac:dyDescent="0.2">
      <c r="A892" s="65" t="s">
        <v>2193</v>
      </c>
      <c r="B892" s="46" t="s">
        <v>2194</v>
      </c>
    </row>
    <row r="893" spans="1:2" x14ac:dyDescent="0.2">
      <c r="A893" s="65" t="s">
        <v>2195</v>
      </c>
      <c r="B893" s="46" t="s">
        <v>2196</v>
      </c>
    </row>
    <row r="894" spans="1:2" x14ac:dyDescent="0.2">
      <c r="A894" s="65" t="s">
        <v>2197</v>
      </c>
      <c r="B894" s="46" t="s">
        <v>2198</v>
      </c>
    </row>
    <row r="895" spans="1:2" x14ac:dyDescent="0.2">
      <c r="A895" s="65">
        <v>12.4</v>
      </c>
      <c r="B895" s="46" t="s">
        <v>2199</v>
      </c>
    </row>
    <row r="896" spans="1:2" x14ac:dyDescent="0.2">
      <c r="A896" s="65" t="s">
        <v>502</v>
      </c>
      <c r="B896" s="46" t="s">
        <v>2200</v>
      </c>
    </row>
    <row r="897" spans="1:2" x14ac:dyDescent="0.2">
      <c r="A897" s="65">
        <v>12.5</v>
      </c>
      <c r="B897" s="46" t="s">
        <v>2201</v>
      </c>
    </row>
    <row r="898" spans="1:2" x14ac:dyDescent="0.2">
      <c r="A898" s="65" t="s">
        <v>476</v>
      </c>
      <c r="B898" s="46" t="s">
        <v>2202</v>
      </c>
    </row>
    <row r="899" spans="1:2" x14ac:dyDescent="0.2">
      <c r="A899" s="65" t="s">
        <v>2203</v>
      </c>
      <c r="B899" s="46" t="s">
        <v>2204</v>
      </c>
    </row>
    <row r="900" spans="1:2" x14ac:dyDescent="0.2">
      <c r="A900" s="65" t="s">
        <v>2205</v>
      </c>
      <c r="B900" s="46" t="s">
        <v>2206</v>
      </c>
    </row>
    <row r="901" spans="1:2" x14ac:dyDescent="0.2">
      <c r="A901" s="65" t="s">
        <v>2207</v>
      </c>
      <c r="B901" s="46" t="s">
        <v>2208</v>
      </c>
    </row>
    <row r="902" spans="1:2" x14ac:dyDescent="0.2">
      <c r="A902" s="65" t="s">
        <v>2209</v>
      </c>
      <c r="B902" s="46" t="s">
        <v>2210</v>
      </c>
    </row>
    <row r="903" spans="1:2" x14ac:dyDescent="0.2">
      <c r="A903" s="65">
        <v>12.6</v>
      </c>
      <c r="B903" s="46" t="s">
        <v>2211</v>
      </c>
    </row>
    <row r="904" spans="1:2" x14ac:dyDescent="0.2">
      <c r="A904" s="65" t="s">
        <v>487</v>
      </c>
      <c r="B904" s="46" t="s">
        <v>2212</v>
      </c>
    </row>
    <row r="905" spans="1:2" x14ac:dyDescent="0.2">
      <c r="A905" s="65" t="s">
        <v>741</v>
      </c>
      <c r="B905" s="46" t="s">
        <v>2213</v>
      </c>
    </row>
    <row r="906" spans="1:2" x14ac:dyDescent="0.2">
      <c r="A906" s="65">
        <v>12.7</v>
      </c>
      <c r="B906" s="46" t="s">
        <v>2214</v>
      </c>
    </row>
    <row r="907" spans="1:2" x14ac:dyDescent="0.2">
      <c r="A907" s="65">
        <v>12.8</v>
      </c>
      <c r="B907" s="46" t="s">
        <v>2215</v>
      </c>
    </row>
    <row r="908" spans="1:2" x14ac:dyDescent="0.2">
      <c r="A908" s="65" t="s">
        <v>2216</v>
      </c>
      <c r="B908" s="46" t="s">
        <v>2217</v>
      </c>
    </row>
    <row r="909" spans="1:2" x14ac:dyDescent="0.2">
      <c r="A909" s="65" t="s">
        <v>2218</v>
      </c>
      <c r="B909" s="46" t="s">
        <v>2219</v>
      </c>
    </row>
    <row r="910" spans="1:2" x14ac:dyDescent="0.2">
      <c r="A910" s="65" t="s">
        <v>2220</v>
      </c>
      <c r="B910" s="46" t="s">
        <v>2221</v>
      </c>
    </row>
    <row r="911" spans="1:2" x14ac:dyDescent="0.2">
      <c r="A911" s="65" t="s">
        <v>2222</v>
      </c>
      <c r="B911" s="46" t="s">
        <v>2223</v>
      </c>
    </row>
    <row r="912" spans="1:2" x14ac:dyDescent="0.2">
      <c r="A912" s="65" t="s">
        <v>2224</v>
      </c>
      <c r="B912" s="46" t="s">
        <v>2225</v>
      </c>
    </row>
    <row r="913" spans="1:2" x14ac:dyDescent="0.2">
      <c r="A913" s="65">
        <v>12.9</v>
      </c>
      <c r="B913" s="46" t="s">
        <v>2226</v>
      </c>
    </row>
    <row r="914" spans="1:2" x14ac:dyDescent="0.2">
      <c r="A914" s="65" t="s">
        <v>2247</v>
      </c>
      <c r="B914" s="46" t="s">
        <v>2227</v>
      </c>
    </row>
    <row r="915" spans="1:2" x14ac:dyDescent="0.2">
      <c r="A915" s="65" t="s">
        <v>2228</v>
      </c>
      <c r="B915" s="46" t="s">
        <v>2229</v>
      </c>
    </row>
    <row r="916" spans="1:2" x14ac:dyDescent="0.2">
      <c r="A916" s="65" t="s">
        <v>2230</v>
      </c>
      <c r="B916" s="46" t="s">
        <v>2231</v>
      </c>
    </row>
    <row r="917" spans="1:2" x14ac:dyDescent="0.2">
      <c r="A917" s="65" t="s">
        <v>2232</v>
      </c>
      <c r="B917" s="46" t="s">
        <v>2233</v>
      </c>
    </row>
    <row r="918" spans="1:2" x14ac:dyDescent="0.2">
      <c r="A918" s="65" t="s">
        <v>2234</v>
      </c>
      <c r="B918" s="46" t="s">
        <v>2235</v>
      </c>
    </row>
    <row r="919" spans="1:2" x14ac:dyDescent="0.2">
      <c r="A919" s="65" t="s">
        <v>2236</v>
      </c>
      <c r="B919" s="46" t="s">
        <v>2237</v>
      </c>
    </row>
    <row r="920" spans="1:2" x14ac:dyDescent="0.2">
      <c r="A920" s="65" t="s">
        <v>2238</v>
      </c>
      <c r="B920" s="46" t="s">
        <v>2239</v>
      </c>
    </row>
    <row r="921" spans="1:2" x14ac:dyDescent="0.2">
      <c r="A921" s="65">
        <v>12.11</v>
      </c>
      <c r="B921" s="46" t="s">
        <v>2240</v>
      </c>
    </row>
    <row r="922" spans="1:2" x14ac:dyDescent="0.2">
      <c r="A922" s="65" t="s">
        <v>2241</v>
      </c>
      <c r="B922" s="46" t="s">
        <v>2242</v>
      </c>
    </row>
    <row r="923" spans="1:2" ht="17" x14ac:dyDescent="0.2">
      <c r="A923" s="60" t="s">
        <v>1810</v>
      </c>
      <c r="B923" s="46" t="s">
        <v>2243</v>
      </c>
    </row>
    <row r="924" spans="1:2" x14ac:dyDescent="0.2">
      <c r="A924" s="46" t="s">
        <v>463</v>
      </c>
      <c r="B924" s="46" t="s">
        <v>2244</v>
      </c>
    </row>
    <row r="925" spans="1:2" x14ac:dyDescent="0.2">
      <c r="A925" s="46" t="s">
        <v>1809</v>
      </c>
      <c r="B925" s="46" t="str">
        <f>CONCATENATE(B923,"; ",B924)</f>
        <v>All system components included in or connected to the cardholder data environment (CDE); The process of determining the CDE and subsequent PCI scope</v>
      </c>
    </row>
    <row r="926" spans="1:2" x14ac:dyDescent="0.2">
      <c r="A926" s="46" t="s">
        <v>1816</v>
      </c>
      <c r="B926" s="46" t="str">
        <f>B923</f>
        <v>All system components included in or connected to the cardholder data environment (CDE)</v>
      </c>
    </row>
    <row r="927" spans="1:2" ht="30" x14ac:dyDescent="0.2">
      <c r="A927" s="61" t="s">
        <v>1811</v>
      </c>
      <c r="B927" s="46" t="str">
        <f>CONCATENATE(B914,"; ",B923)</f>
        <v>Implement an incident response plan. Be prepared to respond immediately to a system breach.; All system components included in or connected to the cardholder data environment (CDE)</v>
      </c>
    </row>
    <row r="928" spans="1:2" x14ac:dyDescent="0.2">
      <c r="A928" s="62" t="s">
        <v>1812</v>
      </c>
      <c r="B928" s="46" t="str">
        <f>CONCATENATE(B907,"; ",B897)</f>
        <v>Maintain and implement policies and procedures to manage service providers, with whom cardholder data is shared, or that could affect the security of cardholder data, as follows; Assign to an individual or team the following information security management responsibilities:</v>
      </c>
    </row>
    <row r="929" spans="1:2" x14ac:dyDescent="0.2">
      <c r="A929" s="46" t="s">
        <v>2245</v>
      </c>
      <c r="B929" s="46" t="str">
        <f>CONCATENATE(B907,"; ",B723)</f>
        <v>Maintain and implement policies and procedures to manage service providers, with whom cardholder data is shared, or that could affect the security of cardholder data, as follows; Never send unprotected PANs by end-user messaging technologies (for example, e-mail, instant messaging, SMS, chat, etc.).</v>
      </c>
    </row>
    <row r="930" spans="1:2" x14ac:dyDescent="0.2">
      <c r="A930" s="62" t="s">
        <v>1815</v>
      </c>
      <c r="B930" s="46" t="str">
        <f>CONCATENATE(B762,"; ",B773)</f>
        <v>Restrict access to cardholder data by business need to know; Assign a unique ID to each person with computer access</v>
      </c>
    </row>
    <row r="931" spans="1:2" x14ac:dyDescent="0.2">
      <c r="A931" s="61" t="s">
        <v>1818</v>
      </c>
      <c r="B931" s="46" t="str">
        <f>CONCATENATE(B684,"; ",B773)</f>
        <v>Always change vendor-supplied defaults and remove or disable unnecessary default accounts before installing a system on the network. This applies to ALL default passwords, including but not limited to those used by operating systems, software that provides security services, application and system accounts, point-of-sale (POS) terminals, payment applications, Simple Network Management Protocol (SNMP) community strings, etc.).; Assign a unique ID to each person with computer access</v>
      </c>
    </row>
    <row r="932" spans="1:2" x14ac:dyDescent="0.2">
      <c r="A932" s="61" t="s">
        <v>1820</v>
      </c>
      <c r="B932" s="46" t="str">
        <f>CONCATENATE(B773,"; ",B723)</f>
        <v>Assign a unique ID to each person with computer access; Never send unprotected PANs by end-user messaging technologies (for example, e-mail, instant messaging, SMS, chat, etc.).</v>
      </c>
    </row>
    <row r="933" spans="1:2" ht="75" x14ac:dyDescent="0.2">
      <c r="A933" s="61" t="s">
        <v>1819</v>
      </c>
      <c r="B933" s="46" t="str">
        <f>CONCATENATE(B828,"; ",B837,"; ",B848,"; ",B854,"; ",B858)</f>
        <v>Implement audit trails to link all access to system components to each individual user.; Record at least the following audit trail entries for all system components for each event:; Secure audit trails so they cannot be altered.; Review logs and security events for all system components to identify anomalies or suspicious activity. Note: Log harvesting, parsing, and alerting tools may be used to meet this Requirement.; Retain audit trail history for at least one year, with a minimum of three months immediately available for analysis (for example, online, archived, or restorable from backup).</v>
      </c>
    </row>
    <row r="934" spans="1:2" ht="45" x14ac:dyDescent="0.2">
      <c r="A934" s="61" t="s">
        <v>1821</v>
      </c>
      <c r="B934" s="46" t="str">
        <f>CONCATENATE(B738,"; ",B749,"; ",B750,"; ",B751)</f>
        <v>Follow change control processes and procedures for all changes to system components. The processes must include the following:;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 Injection flaws, particularly SQL injection. Also consider OS Command Injection, LDAP and XPath injection flaws as well as other injection flaws.; Buffer overflows</v>
      </c>
    </row>
    <row r="935" spans="1:2" ht="30" x14ac:dyDescent="0.2">
      <c r="A935" s="61" t="s">
        <v>1822</v>
      </c>
      <c r="B935" s="46" t="str">
        <f>CONCATENATE(B738,"; ",B907,"; ",B913)</f>
        <v>Follow change control processes and procedures for all changes to system components. The processes must include the following:;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36" spans="1:2" x14ac:dyDescent="0.2">
      <c r="A936" s="61" t="s">
        <v>1823</v>
      </c>
      <c r="B936" s="46" t="str">
        <f>CONCATENATE(B881,"; ",B907)</f>
        <v>Establish, publish, maintain, and disseminate a security policy.; Maintain and implement policies and procedures to manage service providers, with whom cardholder data is shared, or that could affect the security of cardholder data, as follows</v>
      </c>
    </row>
    <row r="937" spans="1:2" ht="31" thickBot="1" x14ac:dyDescent="0.25">
      <c r="A937" s="61" t="s">
        <v>1824</v>
      </c>
      <c r="B937" s="46" t="str">
        <f>CONCATENATE(B881,"; ",B907,"; ",B734)</f>
        <v>Establish, publish, maintain, and disseminate a security policy.; Maintain and implement policies and procedures to manage service providers, with whom cardholder data is shared, or that could affect the security of cardholder data, as follows; Ensure that all system components and software are protected from known vulnerabilities by installing applicable vendor-supplied security patches. Install critical security patches within one month of release. Note: Critical security patches should be identified according to the risk ranking process defined in Requirement 6.1.</v>
      </c>
    </row>
    <row r="938" spans="1:2" ht="17" thickBot="1" x14ac:dyDescent="0.25">
      <c r="A938" s="63" t="s">
        <v>1825</v>
      </c>
      <c r="B938" s="46" t="str">
        <f>CONCATENATE(B882,"; ",B907)</f>
        <v>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39" spans="1:2" ht="31" thickBot="1" x14ac:dyDescent="0.25">
      <c r="A939" s="64" t="s">
        <v>1826</v>
      </c>
      <c r="B939" s="46" t="str">
        <f>CONCATENATE(B881,"; ",B882,"; ",B907)</f>
        <v>Establish, publish, maintain, and disseminate a security policy.; Review the security policy at least annually and update the policy when the environment changes.; Maintain and implement policies and procedures to manage service providers, with whom cardholder data is shared, or that could affect the security of cardholder data, as follows</v>
      </c>
    </row>
    <row r="940" spans="1:2" ht="31" thickBot="1" x14ac:dyDescent="0.25">
      <c r="A940" s="64" t="s">
        <v>1827</v>
      </c>
      <c r="B940" s="46" t="str">
        <f>CONCATENATE(B914,"; ",B907,"; ",B738)</f>
        <v>Implement an incident response plan. Be prepared to respond immediately to a system breach.; Maintain and implement policies and procedures to manage service providers, with whom cardholder data is shared, or that could affect the security of cardholder data, as follows; Follow change control processes and procedures for all changes to system components. The processes must include the following:</v>
      </c>
    </row>
    <row r="941" spans="1:2" ht="17" thickBot="1" x14ac:dyDescent="0.25">
      <c r="A941" s="63" t="s">
        <v>1828</v>
      </c>
      <c r="B941" s="46" t="str">
        <f>CONCATENATE(B910,"; ",B799)</f>
        <v>Ensure there is an established process for engaging service providers including proper due diligence prior to engagement.; Restrict physical access to cardholder data</v>
      </c>
    </row>
    <row r="942" spans="1:2" ht="17" thickBot="1" x14ac:dyDescent="0.25">
      <c r="A942" s="64" t="s">
        <v>1829</v>
      </c>
      <c r="B942" s="46" t="str">
        <f>CONCATENATE(B910,"; ",B721)</f>
        <v>Ensure there is an established process for engaging service providers including proper due diligence prior to engagement.; Use strong cryptography and security protocols to safeguard sensitive cardholder data during transmission over open, public networks, including the following: • Only trusted keys and certificates are accepted. • The protocol in use only supports secure versions or configurations. • The encryption strength is appropriate for the encryption methodology in use. Note: Where SSL/early TLS is used, the requirements in Appendix A2 must be completed. Examples of open, public networks include but are not limited to: • The Internet • Wireless technologies, including 802.11 and Bluetooth • Cellular technologies, for example, Global System for Mobile communications (GSM), Code division multiple access (CDMA) • General Packet Radio Service (GPRS). • Satellite communications.</v>
      </c>
    </row>
    <row r="943" spans="1:2" ht="17" thickBot="1" x14ac:dyDescent="0.25">
      <c r="A943" s="63" t="s">
        <v>1831</v>
      </c>
      <c r="B943" s="46" t="str">
        <f>CONCATENATE(B876,"; ",B907)</f>
        <v>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 Maintain and implement policies and procedures to manage service providers, with whom cardholder data is shared, or that could affect the security of cardholder data, as follows</v>
      </c>
    </row>
    <row r="944" spans="1:2" ht="61" thickBot="1" x14ac:dyDescent="0.25">
      <c r="A944" s="64" t="s">
        <v>1832</v>
      </c>
      <c r="B944" s="46" t="str">
        <f>CONCATENATE(B661,"; ",B859,"; ",B854,"; ",B837,"; ",B829,"; ",B876)</f>
        <v>Establish and implement firewall and router configuration standards that include the following:; Additional requirement for service providers only: Implement a process for the timely detection and reporting of failures of critical security control systems, including but not limited to failure of: • Firewalls • IDS/IPS • FIM • Anti-virus • Physical access controls • Logical access controls • Audit logging mechanisms • Segmentation controls (if used) Note: This requirement is a best practice until January 31, 2018, after which it becomes a requirement.; Review logs and security events for all system components to identify anomalies or suspicious activity. Note: Log harvesting, parsing, and alerting tools may be used to meet this Requirement.; Record at least the following audit trail entries for all system components for each event:; Implement automated audit trails for all system components to reconstruct the following events:; Use intrusion-detection and/or intrusion-prevention techniques to detect and/or prevent intrusions into the network. Monitor all traffic at the perimeter of the cardholder data environment as well as at critical points in the cardholder data environment, and alert personnel to suspected compromises. Keep all intrusion-detection and prevention engines, baselines, and signatures up to date.</v>
      </c>
    </row>
    <row r="945" spans="1:2" x14ac:dyDescent="0.2">
      <c r="A945" s="61" t="s">
        <v>1833</v>
      </c>
      <c r="B945" s="46" t="str">
        <f>CONCATENATE(B881,"; ",B799)</f>
        <v>Establish, publish, maintain, and disseminate a security policy.; Restrict physical access to cardholder data</v>
      </c>
    </row>
    <row r="946" spans="1:2" x14ac:dyDescent="0.2">
      <c r="A946" s="61" t="s">
        <v>1834</v>
      </c>
      <c r="B946" s="46" t="str">
        <f>CONCATENATE(B895,"; ",B897)</f>
        <v>Ensure that the security policy and procedures clearly define information security responsibilities for all personnel.; Assign to an individual or team the following information security management responsibilities:</v>
      </c>
    </row>
    <row r="947" spans="1:2" ht="17" thickBot="1" x14ac:dyDescent="0.25">
      <c r="A947" s="61" t="s">
        <v>1836</v>
      </c>
      <c r="B947" s="46" t="str">
        <f>CONCATENATE(B903,"; ",B749)</f>
        <v>Implement a formal security awareness program to make all personnel aware of the cardholder data security policy and procedures.; Address common coding vulnerabilities in software-development processes as follows: • Train developers at least annually in up-to-date secure coding techniques, including how to avoid common coding vulnerabilities. • Develop applications based on secure coding guidelines. Note: The vulnerabilities listed at 6.5.1 through 6.5.10 were current with industry best practices when this version of PCI DSS was published. However, as industry best practices for vulnerability management are updated (for example, the OWASP Guide, SANS CWE Top 25, CERT Secure Coding, etc.), the current best practices must be used for these requirements.</v>
      </c>
    </row>
    <row r="948" spans="1:2" ht="31" thickBot="1" x14ac:dyDescent="0.25">
      <c r="A948" s="63" t="s">
        <v>1838</v>
      </c>
      <c r="B948" s="46" t="str">
        <f>CONCATENATE(B737,"; ",B746)</f>
        <v>Review custom code prior to release to production or customers in order to identify any potential coding vulnerability (using either manual or automated processes) to include at least the following: • Code changes are reviewed by individuals other than the originating code author, and by individuals knowledgeable about code-review techniques and secure coding practices. • Code reviews ensure code is developed according to secure coding guidelines • Appropriate corrections are implemented prior to release. • Code-review results are reviewed and approved by management prior to release. Note: This requirement for code reviews applies to all custom code (both internal and public-facing), as part of the system development life cycle. Code reviews can be conducted by knowledgeable internal personnel or third parties. Public-facing web applications are also subject to additional controls, to address ongoing threats and vulnerabilities after implementation, as defined at PCI DSS Requirement 6.6.; Functionality testing to verify that the change does not adversely impact the security of the system.</v>
      </c>
    </row>
    <row r="949" spans="1:2" ht="17" thickBot="1" x14ac:dyDescent="0.25">
      <c r="A949" s="64" t="s">
        <v>1839</v>
      </c>
      <c r="B949" s="46" t="str">
        <f>CONCATENATE(B735,"; ",B736)</f>
        <v>Develop internal and external software applications (including web-based administrative access to applications) securely, as follows: • In accordance with PCI DSS (for example, secure authentication and logging) • Based on industry standards and/or best practices. • Incorporating information security throughout the software-development life cycle Note: This applies to all software developed internally as well as bespoke or custom software developed by a third party.; Remove development, test and/or custom application accounts, user IDs, and passwords before applications become active or are released to customers.</v>
      </c>
    </row>
    <row r="950" spans="1:2" ht="31" thickBot="1" x14ac:dyDescent="0.25">
      <c r="A950" s="61" t="s">
        <v>1840</v>
      </c>
      <c r="B950" s="46" t="str">
        <f>CONCATENATE(B914,"; ",B907,"; ",B913)</f>
        <v>Implement an incident response plan. Be prepared to respond immediately to a system breach.; Maintain and implement policies and procedures to manage service providers, with whom cardholder data is shared, or that could affect the security of cardholder data, as follows; Additional requirement for service providers only: Service providers acknowledge in writing to customers that they are responsible for the security of cardholder data the service provider possesses or otherwise stores, processes, or transmits on behalf of the customer, or to the extent that they could impact the security of the customer’s cardholder data environment. Note: The exact wording of an acknowledgement will depend on the agreement between the two parties, the details of the service being provided, and the responsibilities assigned to each party. The acknowledgement does not have to include the exact wording provided in this requirement.</v>
      </c>
    </row>
    <row r="951" spans="1:2" ht="31" thickBot="1" x14ac:dyDescent="0.25">
      <c r="A951" s="63" t="s">
        <v>1841</v>
      </c>
      <c r="B951" s="46" t="str">
        <f>CONCATENATE(B903,"; ",B762,"; ",B773,"; ",B799)</f>
        <v>Implement a formal security awareness program to make all personnel aware of the cardholder data security policy and procedures.; Restrict access to cardholder data by business need to know; Assign a unique ID to each person with computer access; Restrict physical access to cardholder data</v>
      </c>
    </row>
    <row r="952" spans="1:2" ht="31" thickBot="1" x14ac:dyDescent="0.25">
      <c r="A952" s="64" t="s">
        <v>1842</v>
      </c>
      <c r="B952" s="46" t="str">
        <f>CONCATENATE(B762,"; ",B773,"; ",B799)</f>
        <v>Restrict access to cardholder data by business need to know; Assign a unique ID to each person with computer access; Restrict physical access to cardholder data</v>
      </c>
    </row>
    <row r="953" spans="1:2" x14ac:dyDescent="0.2">
      <c r="A953" s="62" t="s">
        <v>2246</v>
      </c>
      <c r="B953" s="46" t="str">
        <f>CONCATENATE(B881,"; ",B731)</f>
        <v>Establish, publish, maintain, and disseminate a security policy.; Ensure that security policies and operational procedures for protecting systems against malware are documented, in use, and known to all affected parties.</v>
      </c>
    </row>
    <row r="954" spans="1:2" ht="31" thickBot="1" x14ac:dyDescent="0.25">
      <c r="A954" s="61" t="s">
        <v>1843</v>
      </c>
      <c r="B954" s="46" t="str">
        <f>CONCATENATE(B881,"; ",B897,"; ",B903)</f>
        <v>Establish, publish, maintain, and disseminate a security policy.; Assign to an individual or team the following information security management responsibilities:; Implement a formal security awareness program to make all personnel aware of the cardholder data security policy and procedures.</v>
      </c>
    </row>
    <row r="955" spans="1:2" ht="17" thickBot="1" x14ac:dyDescent="0.25">
      <c r="A955" s="63" t="s">
        <v>1844</v>
      </c>
      <c r="B955" s="46" t="str">
        <f>CONCATENATE(B866,"; ",B870)</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Implement a methodology for penetration testing that includes the following: • Is based on industry-accepted penetration testing approaches (for example, NIST SP800-115) • Includes coverage for the entire CDE perimeter and critical systems • Includes testing from both inside and outside the network • Includes testing to validate any segmentation and scope-reduction controls • Defines application-layer penetration tests to include, at a minimum, the vulnerabilities listed in Requirement 6.5 • Defines network-layer penetration tests to include components that support network functions as well as operating systems • Includes review and consideration of threats and vulnerabilities experienced in the last 12 months • Specifies retention of penetration testing results and remediation activities results.</v>
      </c>
    </row>
    <row r="956" spans="1:2" ht="17" thickBot="1" x14ac:dyDescent="0.25">
      <c r="A956" s="64" t="s">
        <v>1845</v>
      </c>
      <c r="B956" s="46" t="str">
        <f>CONCATENATE(B866,"; ",B907)</f>
        <v>Run internal and external network vulnerability scans at least quarterly and after any significant change in the network (such as new system component installations, changes in network topology, firewall rule modifications, product upgrades). Note: Multiple scan reports can be combined for the quarterly scan process to show that all systems were scanned and all applicable vulnerabilities have been addressed. Additional documentation may be required to verify non-remediated vulnerabilities are in the process of being addressed. For initial PCI DSS compliance, it is not required that four quarters of passing scans be completed if the assessor verifies 1) the most recent scan result was a passing scan, 2) the entity has documented policies and procedures requiring quarterly scanning, and 3) vulnerabilities noted in the scan results have been corrected as shown in a re-scan(s). For subsequent years after the initial PCI DSS review, four quarters of passing scans must have occurred.; Maintain and implement policies and procedures to manage service providers, with whom cardholder data is shared, or that could affect the security of cardholder data, as follows</v>
      </c>
    </row>
    <row r="957" spans="1:2" ht="30" x14ac:dyDescent="0.2">
      <c r="A957" s="61" t="s">
        <v>1846</v>
      </c>
      <c r="B957" s="46" t="str">
        <f>CONCATENATE(B914,"; ",B827)</f>
        <v>Implement an incident response plan. Be prepared to respond immediately to a system breach.; Track and monitor all access to network resources and cardholder data</v>
      </c>
    </row>
    <row r="958" spans="1:2" x14ac:dyDescent="0.2">
      <c r="B958" s="46"/>
    </row>
  </sheetData>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988"/>
  <sheetViews>
    <sheetView zoomScale="75" zoomScaleNormal="75" workbookViewId="0">
      <pane ySplit="1" topLeftCell="A2" activePane="bottomLeft" state="frozen"/>
      <selection pane="bottomLeft"/>
    </sheetView>
  </sheetViews>
  <sheetFormatPr baseColWidth="10" defaultColWidth="8.625" defaultRowHeight="14" x14ac:dyDescent="0.2"/>
  <cols>
    <col min="1" max="1" width="6" style="228" customWidth="1"/>
    <col min="2" max="2" width="8.625" style="228" customWidth="1"/>
    <col min="3" max="3" width="31" style="228" customWidth="1"/>
    <col min="4" max="4" width="19.625" style="228" customWidth="1"/>
    <col min="5" max="7" width="26.75" style="228" customWidth="1"/>
    <col min="8" max="8" width="16.75" style="228" customWidth="1"/>
    <col min="9" max="9" width="22.25" style="228" customWidth="1"/>
    <col min="10" max="10" width="8.25" style="228" customWidth="1"/>
    <col min="11" max="11" width="7.75" style="232" customWidth="1"/>
    <col min="12" max="12" width="8.625" style="228" customWidth="1"/>
    <col min="13" max="14" width="8.75" style="228" customWidth="1"/>
    <col min="15" max="15" width="10.75" style="228" customWidth="1"/>
    <col min="16" max="16" width="8.75" style="228" customWidth="1"/>
    <col min="17" max="21" width="9.25" style="228" customWidth="1"/>
    <col min="22" max="22" width="12.25" style="228" customWidth="1"/>
    <col min="23" max="23" width="11.375" style="228" customWidth="1"/>
    <col min="24" max="24" width="11.5" style="228" customWidth="1"/>
    <col min="25" max="25" width="11.75" style="228" customWidth="1"/>
    <col min="26" max="26" width="13.25" style="228" customWidth="1"/>
    <col min="27" max="28" width="12.25" style="228" customWidth="1"/>
    <col min="29" max="16384" width="8.625" style="228"/>
  </cols>
  <sheetData>
    <row r="1" spans="1:28" ht="30" x14ac:dyDescent="0.2">
      <c r="A1" s="210"/>
      <c r="B1" s="211"/>
      <c r="C1" s="211" t="s">
        <v>2368</v>
      </c>
      <c r="D1" s="211"/>
      <c r="E1" s="366" t="s">
        <v>2369</v>
      </c>
      <c r="F1" s="350"/>
      <c r="G1" s="350"/>
      <c r="H1" s="212" t="s">
        <v>2370</v>
      </c>
      <c r="I1" s="212"/>
      <c r="J1" s="367" t="s">
        <v>2371</v>
      </c>
      <c r="K1" s="350"/>
      <c r="L1" s="350"/>
      <c r="M1" s="368" t="s">
        <v>2372</v>
      </c>
      <c r="N1" s="350"/>
      <c r="O1" s="350"/>
      <c r="P1" s="350"/>
      <c r="Q1" s="350"/>
      <c r="R1" s="350"/>
      <c r="S1" s="350"/>
      <c r="T1" s="350"/>
      <c r="U1" s="369" t="s">
        <v>2373</v>
      </c>
      <c r="V1" s="369"/>
      <c r="W1" s="369"/>
      <c r="X1" s="369"/>
      <c r="Y1" s="369"/>
      <c r="Z1" s="369"/>
      <c r="AA1" s="369"/>
      <c r="AB1" s="369"/>
    </row>
    <row r="2" spans="1:28" s="238" customFormat="1" ht="75" x14ac:dyDescent="0.2">
      <c r="A2" s="233" t="s">
        <v>1800</v>
      </c>
      <c r="B2" s="234" t="s">
        <v>1758</v>
      </c>
      <c r="C2" s="234" t="s">
        <v>1759</v>
      </c>
      <c r="D2" s="234" t="s">
        <v>1760</v>
      </c>
      <c r="E2" s="213" t="s">
        <v>2374</v>
      </c>
      <c r="F2" s="213" t="s">
        <v>2375</v>
      </c>
      <c r="G2" s="213" t="s">
        <v>2376</v>
      </c>
      <c r="H2" s="212" t="s">
        <v>2377</v>
      </c>
      <c r="I2" s="212" t="s">
        <v>2378</v>
      </c>
      <c r="J2" s="235" t="s">
        <v>1761</v>
      </c>
      <c r="K2" s="236" t="s">
        <v>1777</v>
      </c>
      <c r="L2" s="235" t="s">
        <v>1775</v>
      </c>
      <c r="M2" s="215" t="s">
        <v>1776</v>
      </c>
      <c r="N2" s="215" t="s">
        <v>1778</v>
      </c>
      <c r="O2" s="215" t="s">
        <v>2563</v>
      </c>
      <c r="P2" s="215" t="s">
        <v>1785</v>
      </c>
      <c r="Q2" s="215" t="s">
        <v>2379</v>
      </c>
      <c r="R2" s="215" t="s">
        <v>2380</v>
      </c>
      <c r="S2" s="215" t="s">
        <v>1786</v>
      </c>
      <c r="T2" s="215" t="s">
        <v>1781</v>
      </c>
      <c r="U2" s="237" t="s">
        <v>438</v>
      </c>
      <c r="V2" s="237" t="s">
        <v>439</v>
      </c>
      <c r="W2" s="237" t="s">
        <v>1801</v>
      </c>
      <c r="X2" s="237" t="s">
        <v>442</v>
      </c>
      <c r="Y2" s="237" t="s">
        <v>441</v>
      </c>
      <c r="Z2" s="237" t="s">
        <v>440</v>
      </c>
      <c r="AA2" s="237" t="s">
        <v>1774</v>
      </c>
      <c r="AB2" s="237" t="s">
        <v>2593</v>
      </c>
    </row>
    <row r="3" spans="1:28" ht="105" x14ac:dyDescent="0.2">
      <c r="A3" s="210"/>
      <c r="B3" s="220" t="s">
        <v>342</v>
      </c>
      <c r="C3" s="211" t="s">
        <v>3</v>
      </c>
      <c r="D3" s="211" t="str">
        <f>VLOOKUP(B3,'HECVAT - Full | Vendor Response'!A$3:D$319,4,TRUE)</f>
        <v>All output from these systems is sent to Instructure's centralized logging management system for further analysis and alert generation.</v>
      </c>
      <c r="E3" s="204"/>
      <c r="F3" s="204"/>
      <c r="G3" s="204"/>
      <c r="H3" s="212"/>
      <c r="I3" s="212"/>
      <c r="J3" s="205"/>
      <c r="K3" s="214"/>
      <c r="L3" s="205"/>
      <c r="M3" s="203"/>
      <c r="N3" s="203"/>
      <c r="O3" s="203"/>
      <c r="P3" s="203"/>
      <c r="Q3" s="203"/>
      <c r="R3" s="203"/>
      <c r="S3" s="203"/>
      <c r="T3" s="203"/>
      <c r="U3" s="202" t="s">
        <v>2399</v>
      </c>
      <c r="V3" s="202" t="s">
        <v>2399</v>
      </c>
      <c r="W3" s="202" t="s">
        <v>2399</v>
      </c>
      <c r="X3" s="202" t="s">
        <v>2399</v>
      </c>
      <c r="Y3" s="202" t="s">
        <v>2399</v>
      </c>
      <c r="Z3" s="202" t="s">
        <v>2399</v>
      </c>
      <c r="AA3" s="202" t="s">
        <v>2399</v>
      </c>
      <c r="AB3" s="202" t="s">
        <v>2399</v>
      </c>
    </row>
    <row r="4" spans="1:28" ht="105" x14ac:dyDescent="0.2">
      <c r="A4" s="210"/>
      <c r="B4" s="220" t="s">
        <v>343</v>
      </c>
      <c r="C4" s="211" t="s">
        <v>4</v>
      </c>
      <c r="D4" s="211" t="str">
        <f>VLOOKUP(B4,'HECVAT - Full | Vendor Response'!A$3:D$319,4,TRUE)</f>
        <v>All output from these systems is sent to Instructure's centralized logging management system for further analysis and alert generation.</v>
      </c>
      <c r="E4" s="204"/>
      <c r="F4" s="204"/>
      <c r="G4" s="204"/>
      <c r="H4" s="212"/>
      <c r="I4" s="212"/>
      <c r="J4" s="205"/>
      <c r="K4" s="214"/>
      <c r="L4" s="205"/>
      <c r="M4" s="203"/>
      <c r="N4" s="203"/>
      <c r="O4" s="203"/>
      <c r="P4" s="203"/>
      <c r="Q4" s="203"/>
      <c r="R4" s="203"/>
      <c r="S4" s="203"/>
      <c r="T4" s="203"/>
      <c r="U4" s="202" t="s">
        <v>2399</v>
      </c>
      <c r="V4" s="202" t="s">
        <v>2399</v>
      </c>
      <c r="W4" s="202" t="s">
        <v>2399</v>
      </c>
      <c r="X4" s="202" t="s">
        <v>2399</v>
      </c>
      <c r="Y4" s="202" t="s">
        <v>2399</v>
      </c>
      <c r="Z4" s="202" t="s">
        <v>2399</v>
      </c>
      <c r="AA4" s="202" t="s">
        <v>2399</v>
      </c>
      <c r="AB4" s="202" t="s">
        <v>2399</v>
      </c>
    </row>
    <row r="5" spans="1:28" ht="105" x14ac:dyDescent="0.2">
      <c r="A5" s="210"/>
      <c r="B5" s="220" t="s">
        <v>344</v>
      </c>
      <c r="C5" s="211" t="s">
        <v>5</v>
      </c>
      <c r="D5" s="211" t="str">
        <f>VLOOKUP(B5,'HECVAT - Full | Vendor Response'!A$3:D$319,4,TRUE)</f>
        <v>All output from these systems is sent to Instructure's centralized logging management system for further analysis and alert generation.</v>
      </c>
      <c r="E5" s="204"/>
      <c r="F5" s="204"/>
      <c r="G5" s="204"/>
      <c r="H5" s="212"/>
      <c r="I5" s="212"/>
      <c r="J5" s="205"/>
      <c r="K5" s="214"/>
      <c r="L5" s="205"/>
      <c r="M5" s="203"/>
      <c r="N5" s="203"/>
      <c r="O5" s="203"/>
      <c r="P5" s="203"/>
      <c r="Q5" s="203"/>
      <c r="R5" s="203"/>
      <c r="S5" s="203"/>
      <c r="T5" s="203"/>
      <c r="U5" s="202" t="s">
        <v>2399</v>
      </c>
      <c r="V5" s="202" t="s">
        <v>2399</v>
      </c>
      <c r="W5" s="202" t="s">
        <v>2399</v>
      </c>
      <c r="X5" s="202" t="s">
        <v>2399</v>
      </c>
      <c r="Y5" s="202" t="s">
        <v>2399</v>
      </c>
      <c r="Z5" s="202" t="s">
        <v>2399</v>
      </c>
      <c r="AA5" s="202" t="s">
        <v>2399</v>
      </c>
      <c r="AB5" s="202" t="s">
        <v>2399</v>
      </c>
    </row>
    <row r="6" spans="1:28" ht="105" x14ac:dyDescent="0.2">
      <c r="A6" s="210"/>
      <c r="B6" s="220" t="s">
        <v>345</v>
      </c>
      <c r="C6" s="211" t="s">
        <v>6</v>
      </c>
      <c r="D6" s="211" t="str">
        <f>VLOOKUP(B6,'HECVAT - Full | Vendor Response'!A$3:D$319,4,TRUE)</f>
        <v>All output from these systems is sent to Instructure's centralized logging management system for further analysis and alert generation.</v>
      </c>
      <c r="E6" s="204"/>
      <c r="F6" s="204"/>
      <c r="G6" s="204"/>
      <c r="H6" s="212"/>
      <c r="I6" s="212"/>
      <c r="J6" s="205"/>
      <c r="K6" s="214"/>
      <c r="L6" s="205"/>
      <c r="M6" s="203"/>
      <c r="N6" s="203"/>
      <c r="O6" s="203"/>
      <c r="P6" s="203"/>
      <c r="Q6" s="203"/>
      <c r="R6" s="203"/>
      <c r="S6" s="203"/>
      <c r="T6" s="203"/>
      <c r="U6" s="202" t="s">
        <v>2399</v>
      </c>
      <c r="V6" s="202" t="s">
        <v>2399</v>
      </c>
      <c r="W6" s="202" t="s">
        <v>2399</v>
      </c>
      <c r="X6" s="202" t="s">
        <v>2399</v>
      </c>
      <c r="Y6" s="202" t="s">
        <v>2399</v>
      </c>
      <c r="Z6" s="202" t="s">
        <v>2399</v>
      </c>
      <c r="AA6" s="202" t="s">
        <v>2399</v>
      </c>
      <c r="AB6" s="202" t="s">
        <v>2399</v>
      </c>
    </row>
    <row r="7" spans="1:28" ht="14" customHeight="1" x14ac:dyDescent="0.2">
      <c r="A7" s="210"/>
      <c r="B7" s="220" t="s">
        <v>346</v>
      </c>
      <c r="C7" s="211" t="s">
        <v>2381</v>
      </c>
      <c r="D7" s="211" t="str">
        <f>VLOOKUP(B7,'HECVAT - Full | Vendor Response'!A$3:D$319,4,TRUE)</f>
        <v>All output from these systems is sent to Instructure's centralized logging management system for further analysis and alert generation.</v>
      </c>
      <c r="E7" s="204"/>
      <c r="F7" s="204"/>
      <c r="G7" s="204"/>
      <c r="H7" s="212"/>
      <c r="I7" s="212"/>
      <c r="J7" s="205"/>
      <c r="K7" s="214"/>
      <c r="L7" s="205"/>
      <c r="M7" s="203"/>
      <c r="N7" s="203"/>
      <c r="O7" s="203"/>
      <c r="P7" s="203"/>
      <c r="Q7" s="203"/>
      <c r="R7" s="203"/>
      <c r="S7" s="203"/>
      <c r="T7" s="203"/>
      <c r="U7" s="202" t="s">
        <v>2399</v>
      </c>
      <c r="V7" s="202" t="s">
        <v>2399</v>
      </c>
      <c r="W7" s="202" t="s">
        <v>2399</v>
      </c>
      <c r="X7" s="202" t="s">
        <v>2399</v>
      </c>
      <c r="Y7" s="202" t="s">
        <v>2399</v>
      </c>
      <c r="Z7" s="202" t="s">
        <v>2399</v>
      </c>
      <c r="AA7" s="202" t="s">
        <v>2399</v>
      </c>
      <c r="AB7" s="202" t="s">
        <v>2399</v>
      </c>
    </row>
    <row r="8" spans="1:28" ht="105" x14ac:dyDescent="0.2">
      <c r="A8" s="210"/>
      <c r="B8" s="220" t="s">
        <v>347</v>
      </c>
      <c r="C8" s="211" t="s">
        <v>7</v>
      </c>
      <c r="D8" s="211" t="str">
        <f>VLOOKUP(B8,'HECVAT - Full | Vendor Response'!A$3:D$319,4,TRUE)</f>
        <v>All output from these systems is sent to Instructure's centralized logging management system for further analysis and alert generation.</v>
      </c>
      <c r="E8" s="204"/>
      <c r="F8" s="204"/>
      <c r="G8" s="204"/>
      <c r="H8" s="212"/>
      <c r="I8" s="212"/>
      <c r="J8" s="205"/>
      <c r="K8" s="214"/>
      <c r="L8" s="205"/>
      <c r="M8" s="203"/>
      <c r="N8" s="203"/>
      <c r="O8" s="203"/>
      <c r="P8" s="203"/>
      <c r="Q8" s="203"/>
      <c r="R8" s="203"/>
      <c r="S8" s="203"/>
      <c r="T8" s="203"/>
      <c r="U8" s="202" t="s">
        <v>2399</v>
      </c>
      <c r="V8" s="202" t="s">
        <v>2399</v>
      </c>
      <c r="W8" s="202" t="s">
        <v>2399</v>
      </c>
      <c r="X8" s="202" t="s">
        <v>2399</v>
      </c>
      <c r="Y8" s="202" t="s">
        <v>2399</v>
      </c>
      <c r="Z8" s="202" t="s">
        <v>2399</v>
      </c>
      <c r="AA8" s="202" t="s">
        <v>2399</v>
      </c>
      <c r="AB8" s="202" t="s">
        <v>2399</v>
      </c>
    </row>
    <row r="9" spans="1:28" ht="105" x14ac:dyDescent="0.2">
      <c r="A9" s="210"/>
      <c r="B9" s="220" t="s">
        <v>348</v>
      </c>
      <c r="C9" s="211" t="s">
        <v>8</v>
      </c>
      <c r="D9" s="211" t="str">
        <f>VLOOKUP(B9,'HECVAT - Full | Vendor Response'!A$3:D$319,4,TRUE)</f>
        <v>All output from these systems is sent to Instructure's centralized logging management system for further analysis and alert generation.</v>
      </c>
      <c r="E9" s="204"/>
      <c r="F9" s="204"/>
      <c r="G9" s="204"/>
      <c r="H9" s="212"/>
      <c r="I9" s="212"/>
      <c r="J9" s="205"/>
      <c r="K9" s="214"/>
      <c r="L9" s="205"/>
      <c r="M9" s="203"/>
      <c r="N9" s="203"/>
      <c r="O9" s="203"/>
      <c r="P9" s="203"/>
      <c r="Q9" s="203"/>
      <c r="R9" s="203"/>
      <c r="S9" s="203"/>
      <c r="T9" s="203"/>
      <c r="U9" s="202" t="s">
        <v>2399</v>
      </c>
      <c r="V9" s="202" t="s">
        <v>2399</v>
      </c>
      <c r="W9" s="202" t="s">
        <v>2399</v>
      </c>
      <c r="X9" s="202" t="s">
        <v>2399</v>
      </c>
      <c r="Y9" s="202" t="s">
        <v>2399</v>
      </c>
      <c r="Z9" s="202" t="s">
        <v>2399</v>
      </c>
      <c r="AA9" s="202" t="s">
        <v>2399</v>
      </c>
      <c r="AB9" s="202" t="s">
        <v>2399</v>
      </c>
    </row>
    <row r="10" spans="1:28" ht="105" x14ac:dyDescent="0.2">
      <c r="A10" s="210"/>
      <c r="B10" s="220" t="s">
        <v>349</v>
      </c>
      <c r="C10" s="211" t="s">
        <v>9</v>
      </c>
      <c r="D10" s="211" t="str">
        <f>VLOOKUP(B10,'HECVAT - Full | Vendor Response'!A$3:D$319,4,TRUE)</f>
        <v>All output from these systems is sent to Instructure's centralized logging management system for further analysis and alert generation.</v>
      </c>
      <c r="E10" s="204"/>
      <c r="F10" s="204"/>
      <c r="G10" s="204"/>
      <c r="H10" s="212"/>
      <c r="I10" s="212"/>
      <c r="J10" s="205"/>
      <c r="K10" s="214"/>
      <c r="L10" s="205"/>
      <c r="M10" s="203"/>
      <c r="N10" s="203"/>
      <c r="O10" s="203"/>
      <c r="P10" s="203"/>
      <c r="Q10" s="203"/>
      <c r="R10" s="203"/>
      <c r="S10" s="203"/>
      <c r="T10" s="203"/>
      <c r="U10" s="202" t="s">
        <v>2399</v>
      </c>
      <c r="V10" s="202" t="s">
        <v>2399</v>
      </c>
      <c r="W10" s="202" t="s">
        <v>2399</v>
      </c>
      <c r="X10" s="202" t="s">
        <v>2399</v>
      </c>
      <c r="Y10" s="202" t="s">
        <v>2399</v>
      </c>
      <c r="Z10" s="202" t="s">
        <v>2399</v>
      </c>
      <c r="AA10" s="202" t="s">
        <v>2399</v>
      </c>
      <c r="AB10" s="202" t="s">
        <v>2399</v>
      </c>
    </row>
    <row r="11" spans="1:28" ht="105" x14ac:dyDescent="0.2">
      <c r="A11" s="210"/>
      <c r="B11" s="220" t="s">
        <v>350</v>
      </c>
      <c r="C11" s="211" t="s">
        <v>10</v>
      </c>
      <c r="D11" s="211" t="str">
        <f>VLOOKUP(B11,'HECVAT - Full | Vendor Response'!A$3:D$319,4,TRUE)</f>
        <v>All output from these systems is sent to Instructure's centralized logging management system for further analysis and alert generation.</v>
      </c>
      <c r="E11" s="204"/>
      <c r="F11" s="204"/>
      <c r="G11" s="204"/>
      <c r="H11" s="212"/>
      <c r="I11" s="212"/>
      <c r="J11" s="205"/>
      <c r="K11" s="214"/>
      <c r="L11" s="205"/>
      <c r="M11" s="203"/>
      <c r="N11" s="203"/>
      <c r="O11" s="203"/>
      <c r="P11" s="203"/>
      <c r="Q11" s="203"/>
      <c r="R11" s="203"/>
      <c r="S11" s="203"/>
      <c r="T11" s="203"/>
      <c r="U11" s="202" t="s">
        <v>2399</v>
      </c>
      <c r="V11" s="202" t="s">
        <v>2399</v>
      </c>
      <c r="W11" s="202" t="s">
        <v>2399</v>
      </c>
      <c r="X11" s="202" t="s">
        <v>2399</v>
      </c>
      <c r="Y11" s="202" t="s">
        <v>2399</v>
      </c>
      <c r="Z11" s="202" t="s">
        <v>2399</v>
      </c>
      <c r="AA11" s="202" t="s">
        <v>2399</v>
      </c>
      <c r="AB11" s="202" t="s">
        <v>2399</v>
      </c>
    </row>
    <row r="12" spans="1:28" ht="105" x14ac:dyDescent="0.2">
      <c r="A12" s="210"/>
      <c r="B12" s="220" t="s">
        <v>351</v>
      </c>
      <c r="C12" s="211" t="s">
        <v>2382</v>
      </c>
      <c r="D12" s="211" t="str">
        <f>VLOOKUP(B12,'HECVAT - Full | Vendor Response'!A$3:D$319,4,TRUE)</f>
        <v>All output from these systems is sent to Instructure's centralized logging management system for further analysis and alert generation.</v>
      </c>
      <c r="E12" s="204"/>
      <c r="F12" s="204"/>
      <c r="G12" s="204"/>
      <c r="H12" s="212"/>
      <c r="I12" s="212"/>
      <c r="J12" s="205"/>
      <c r="K12" s="214"/>
      <c r="L12" s="205"/>
      <c r="M12" s="203"/>
      <c r="N12" s="203"/>
      <c r="O12" s="203"/>
      <c r="P12" s="203"/>
      <c r="Q12" s="203"/>
      <c r="R12" s="203"/>
      <c r="S12" s="203"/>
      <c r="T12" s="203"/>
      <c r="U12" s="202" t="s">
        <v>2399</v>
      </c>
      <c r="V12" s="202" t="s">
        <v>2399</v>
      </c>
      <c r="W12" s="202" t="s">
        <v>2399</v>
      </c>
      <c r="X12" s="202" t="s">
        <v>2399</v>
      </c>
      <c r="Y12" s="202" t="s">
        <v>2399</v>
      </c>
      <c r="Z12" s="202" t="s">
        <v>2399</v>
      </c>
      <c r="AA12" s="202" t="s">
        <v>2399</v>
      </c>
      <c r="AB12" s="202" t="s">
        <v>2399</v>
      </c>
    </row>
    <row r="13" spans="1:28" ht="105" x14ac:dyDescent="0.2">
      <c r="A13" s="210"/>
      <c r="B13" s="220" t="s">
        <v>2285</v>
      </c>
      <c r="C13" s="211" t="s">
        <v>2383</v>
      </c>
      <c r="D13" s="211" t="str">
        <f>VLOOKUP(B13,'HECVAT - Full | Vendor Response'!A$3:D$319,4,TRUE)</f>
        <v>All output from these systems is sent to Instructure's centralized logging management system for further analysis and alert generation.</v>
      </c>
      <c r="E13" s="204"/>
      <c r="F13" s="204"/>
      <c r="G13" s="204"/>
      <c r="H13" s="212"/>
      <c r="I13" s="212"/>
      <c r="J13" s="205"/>
      <c r="K13" s="214"/>
      <c r="L13" s="205"/>
      <c r="M13" s="203"/>
      <c r="N13" s="203"/>
      <c r="O13" s="203"/>
      <c r="P13" s="203"/>
      <c r="Q13" s="203"/>
      <c r="R13" s="203"/>
      <c r="S13" s="203"/>
      <c r="T13" s="203"/>
      <c r="U13" s="202" t="s">
        <v>2399</v>
      </c>
      <c r="V13" s="202" t="s">
        <v>2399</v>
      </c>
      <c r="W13" s="202" t="s">
        <v>2399</v>
      </c>
      <c r="X13" s="202" t="s">
        <v>2399</v>
      </c>
      <c r="Y13" s="202" t="s">
        <v>2399</v>
      </c>
      <c r="Z13" s="202" t="s">
        <v>2399</v>
      </c>
      <c r="AA13" s="202" t="s">
        <v>2399</v>
      </c>
      <c r="AB13" s="202" t="s">
        <v>2399</v>
      </c>
    </row>
    <row r="14" spans="1:28" ht="105" x14ac:dyDescent="0.2">
      <c r="A14" s="210"/>
      <c r="B14" s="220" t="s">
        <v>2286</v>
      </c>
      <c r="C14" s="211" t="s">
        <v>2384</v>
      </c>
      <c r="D14" s="211" t="str">
        <f>VLOOKUP(B14,'HECVAT - Full | Vendor Response'!A$3:D$319,4,TRUE)</f>
        <v>All output from these systems is sent to Instructure's centralized logging management system for further analysis and alert generation.</v>
      </c>
      <c r="E14" s="204"/>
      <c r="F14" s="204"/>
      <c r="G14" s="204"/>
      <c r="H14" s="212"/>
      <c r="I14" s="212"/>
      <c r="J14" s="205"/>
      <c r="K14" s="214"/>
      <c r="L14" s="205"/>
      <c r="M14" s="203"/>
      <c r="N14" s="203"/>
      <c r="O14" s="203"/>
      <c r="P14" s="203"/>
      <c r="Q14" s="203"/>
      <c r="R14" s="203"/>
      <c r="S14" s="203"/>
      <c r="T14" s="203"/>
      <c r="U14" s="202" t="s">
        <v>2399</v>
      </c>
      <c r="V14" s="202" t="s">
        <v>2399</v>
      </c>
      <c r="W14" s="202" t="s">
        <v>2399</v>
      </c>
      <c r="X14" s="202" t="s">
        <v>2399</v>
      </c>
      <c r="Y14" s="202" t="s">
        <v>2399</v>
      </c>
      <c r="Z14" s="202" t="s">
        <v>2399</v>
      </c>
      <c r="AA14" s="202" t="s">
        <v>2399</v>
      </c>
      <c r="AB14" s="202" t="s">
        <v>2399</v>
      </c>
    </row>
    <row r="15" spans="1:28" ht="14" customHeight="1" x14ac:dyDescent="0.2">
      <c r="A15" s="210"/>
      <c r="B15" s="220" t="s">
        <v>2385</v>
      </c>
      <c r="C15" s="211" t="s">
        <v>2386</v>
      </c>
      <c r="D15" s="211" t="str">
        <f>VLOOKUP(B15,'HECVAT - Full | Vendor Response'!A$3:D$319,4,TRUE)</f>
        <v>All output from these systems is sent to Instructure's centralized logging management system for further analysis and alert generation.</v>
      </c>
      <c r="E15" s="204"/>
      <c r="F15" s="204"/>
      <c r="G15" s="204"/>
      <c r="H15" s="212"/>
      <c r="I15" s="212"/>
      <c r="J15" s="205"/>
      <c r="K15" s="214"/>
      <c r="L15" s="205"/>
      <c r="M15" s="203"/>
      <c r="N15" s="203"/>
      <c r="O15" s="203"/>
      <c r="P15" s="203"/>
      <c r="Q15" s="203"/>
      <c r="R15" s="203"/>
      <c r="S15" s="203"/>
      <c r="T15" s="203"/>
      <c r="U15" s="202" t="s">
        <v>2399</v>
      </c>
      <c r="V15" s="202" t="s">
        <v>2399</v>
      </c>
      <c r="W15" s="202" t="s">
        <v>2399</v>
      </c>
      <c r="X15" s="202" t="s">
        <v>2399</v>
      </c>
      <c r="Y15" s="202" t="s">
        <v>2399</v>
      </c>
      <c r="Z15" s="202" t="s">
        <v>2399</v>
      </c>
      <c r="AA15" s="202" t="s">
        <v>2399</v>
      </c>
      <c r="AB15" s="202" t="s">
        <v>2399</v>
      </c>
    </row>
    <row r="16" spans="1:28" ht="105" x14ac:dyDescent="0.2">
      <c r="A16" s="210"/>
      <c r="B16" s="220" t="s">
        <v>2387</v>
      </c>
      <c r="C16" s="211" t="s">
        <v>2388</v>
      </c>
      <c r="D16" s="211" t="str">
        <f>VLOOKUP(B16,'HECVAT - Full | Vendor Response'!A$3:D$319,4,TRUE)</f>
        <v>All output from these systems is sent to Instructure's centralized logging management system for further analysis and alert generation.</v>
      </c>
      <c r="E16" s="204"/>
      <c r="F16" s="204"/>
      <c r="G16" s="204"/>
      <c r="H16" s="212"/>
      <c r="I16" s="212"/>
      <c r="J16" s="205"/>
      <c r="K16" s="214"/>
      <c r="L16" s="205"/>
      <c r="M16" s="203"/>
      <c r="N16" s="203"/>
      <c r="O16" s="203"/>
      <c r="P16" s="203"/>
      <c r="Q16" s="203"/>
      <c r="R16" s="203"/>
      <c r="S16" s="203"/>
      <c r="T16" s="203"/>
      <c r="U16" s="202" t="s">
        <v>2399</v>
      </c>
      <c r="V16" s="202" t="s">
        <v>2399</v>
      </c>
      <c r="W16" s="202" t="s">
        <v>2399</v>
      </c>
      <c r="X16" s="202" t="s">
        <v>2399</v>
      </c>
      <c r="Y16" s="202" t="s">
        <v>2399</v>
      </c>
      <c r="Z16" s="202" t="s">
        <v>2399</v>
      </c>
      <c r="AA16" s="202" t="s">
        <v>2399</v>
      </c>
      <c r="AB16" s="202" t="s">
        <v>2399</v>
      </c>
    </row>
    <row r="17" spans="1:28" ht="105" x14ac:dyDescent="0.2">
      <c r="A17" s="210"/>
      <c r="B17" s="220" t="s">
        <v>2389</v>
      </c>
      <c r="C17" s="211" t="s">
        <v>2390</v>
      </c>
      <c r="D17" s="211" t="str">
        <f>VLOOKUP(B17,'HECVAT - Full | Vendor Response'!A$3:D$319,4,TRUE)</f>
        <v>All output from these systems is sent to Instructure's centralized logging management system for further analysis and alert generation.</v>
      </c>
      <c r="E17" s="204"/>
      <c r="F17" s="204"/>
      <c r="G17" s="204"/>
      <c r="H17" s="212"/>
      <c r="I17" s="212"/>
      <c r="J17" s="205"/>
      <c r="K17" s="214"/>
      <c r="L17" s="205"/>
      <c r="M17" s="203"/>
      <c r="N17" s="203"/>
      <c r="O17" s="203"/>
      <c r="P17" s="203"/>
      <c r="Q17" s="203"/>
      <c r="R17" s="203"/>
      <c r="S17" s="203"/>
      <c r="T17" s="203"/>
      <c r="U17" s="202" t="s">
        <v>2399</v>
      </c>
      <c r="V17" s="202" t="s">
        <v>2399</v>
      </c>
      <c r="W17" s="202" t="s">
        <v>2399</v>
      </c>
      <c r="X17" s="202" t="s">
        <v>2399</v>
      </c>
      <c r="Y17" s="202" t="s">
        <v>2399</v>
      </c>
      <c r="Z17" s="202" t="s">
        <v>2399</v>
      </c>
      <c r="AA17" s="202" t="s">
        <v>2399</v>
      </c>
      <c r="AB17" s="202" t="s">
        <v>2399</v>
      </c>
    </row>
    <row r="18" spans="1:28" ht="409.6" x14ac:dyDescent="0.2">
      <c r="A18" s="210">
        <v>1</v>
      </c>
      <c r="B18" s="211" t="s">
        <v>124</v>
      </c>
      <c r="C18" s="211" t="s">
        <v>75</v>
      </c>
      <c r="D18" s="211" t="str">
        <f>VLOOKUP(B18,'HECVAT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18" s="204" t="s">
        <v>2374</v>
      </c>
      <c r="F18" s="204" t="s">
        <v>3142</v>
      </c>
      <c r="G18" s="204" t="s">
        <v>2375</v>
      </c>
      <c r="H18" s="216" t="s">
        <v>2307</v>
      </c>
      <c r="I18" s="216" t="s">
        <v>2308</v>
      </c>
      <c r="J18" s="205" t="b">
        <v>1</v>
      </c>
      <c r="K18" s="214">
        <v>1</v>
      </c>
      <c r="L18" s="205" t="s">
        <v>12</v>
      </c>
      <c r="M18" s="203" t="s">
        <v>16</v>
      </c>
      <c r="N18" s="203" t="str">
        <f>VLOOKUP(B18,'HECVAT - Full | Vendor Response'!A:E,3,FALSE)</f>
        <v>No</v>
      </c>
      <c r="O18" s="203" t="e">
        <f>IF(LEN(VLOOKUP(B18,'Analyst Report'!$A:$I,6,TRUE))=0,"",VLOOKUP(B18,'Analyst Report'!$A:$I,6,FALSE))</f>
        <v>#N/A</v>
      </c>
      <c r="P18" s="203" t="e">
        <f>IF((O18=""),(IF(ISNUMBER(FIND(M18,N18)),1,0)),(IF(ISNUMBER(FIND(M18,O18)),1,0)))</f>
        <v>#N/A</v>
      </c>
      <c r="Q18" s="203">
        <v>10</v>
      </c>
      <c r="R18" s="203">
        <f>IF(LEN(VLOOKUP(B18,'Analyst Report'!$A$30:$I$287,8,TRUE))=0,"",VLOOKUP(B18,'Analyst Report'!$A$30:$I$287,8,TRUE))</f>
        <v>15</v>
      </c>
      <c r="S18" s="203">
        <f>(IF((ISNUMBER(R18)),R18,Q18))*K18</f>
        <v>15</v>
      </c>
      <c r="T18" s="203" t="e">
        <f>P18*S18</f>
        <v>#N/A</v>
      </c>
      <c r="U18" s="202" t="s">
        <v>2399</v>
      </c>
      <c r="V18" s="202" t="s">
        <v>2399</v>
      </c>
      <c r="W18" s="202" t="s">
        <v>2399</v>
      </c>
      <c r="X18" s="202" t="s">
        <v>2399</v>
      </c>
      <c r="Y18" s="202" t="s">
        <v>2399</v>
      </c>
      <c r="Z18" s="202" t="s">
        <v>2399</v>
      </c>
      <c r="AA18" s="202" t="s">
        <v>2399</v>
      </c>
      <c r="AB18" s="202" t="s">
        <v>2399</v>
      </c>
    </row>
    <row r="19" spans="1:28" ht="409.6" x14ac:dyDescent="0.2">
      <c r="A19" s="210">
        <f>A18+1</f>
        <v>2</v>
      </c>
      <c r="B19" s="211" t="s">
        <v>125</v>
      </c>
      <c r="C19" s="211" t="s">
        <v>443</v>
      </c>
      <c r="D19" s="211" t="str">
        <f>VLOOKUP(B19,'HECVAT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19" s="204" t="s">
        <v>2391</v>
      </c>
      <c r="F19" s="204" t="s">
        <v>3141</v>
      </c>
      <c r="G19" s="204" t="s">
        <v>2392</v>
      </c>
      <c r="H19" s="216" t="s">
        <v>2356</v>
      </c>
      <c r="I19" s="216" t="s">
        <v>2309</v>
      </c>
      <c r="J19" s="205" t="b">
        <v>1</v>
      </c>
      <c r="K19" s="214">
        <v>1</v>
      </c>
      <c r="L19" s="205" t="s">
        <v>12</v>
      </c>
      <c r="M19" s="203" t="s">
        <v>19</v>
      </c>
      <c r="N19" s="203" t="str">
        <f>VLOOKUP(B19,'HECVAT - Full | Vendor Response'!A:E,3,FALSE)</f>
        <v>Yes</v>
      </c>
      <c r="O19" s="203" t="e">
        <f>IF(LEN(VLOOKUP(B19,'Analyst Report'!$A:$I,6,TRUE))=0,"",VLOOKUP(B19,'Analyst Report'!$A:$I,6,FALSE))</f>
        <v>#N/A</v>
      </c>
      <c r="P19" s="203" t="e">
        <f t="shared" ref="P19:P73" si="0">IF((O19=""),(IF(ISNUMBER(FIND(M19,N19)),1,0)),(IF(ISNUMBER(FIND(M19,O19)),1,0)))</f>
        <v>#N/A</v>
      </c>
      <c r="Q19" s="203">
        <v>10</v>
      </c>
      <c r="R19" s="203">
        <f>IF(LEN(VLOOKUP(B19,'Analyst Report'!$A$30:$I$287,8,TRUE))=0,"",VLOOKUP(B19,'Analyst Report'!$A$30:$I$287,8,TRUE))</f>
        <v>15</v>
      </c>
      <c r="S19" s="203">
        <f t="shared" ref="S19:S85" si="1">(IF((ISNUMBER(R19)),R19,Q19))*K19</f>
        <v>15</v>
      </c>
      <c r="T19" s="203" t="e">
        <f t="shared" ref="T19:T73" si="2">P19*S19</f>
        <v>#N/A</v>
      </c>
      <c r="U19" s="202" t="s">
        <v>2399</v>
      </c>
      <c r="V19" s="202" t="s">
        <v>2399</v>
      </c>
      <c r="W19" s="202" t="s">
        <v>2399</v>
      </c>
      <c r="X19" s="202" t="s">
        <v>2399</v>
      </c>
      <c r="Y19" s="202" t="s">
        <v>2399</v>
      </c>
      <c r="Z19" s="202" t="s">
        <v>2399</v>
      </c>
      <c r="AA19" s="202" t="s">
        <v>2399</v>
      </c>
      <c r="AB19" s="202" t="s">
        <v>2399</v>
      </c>
    </row>
    <row r="20" spans="1:28" ht="409.6" x14ac:dyDescent="0.2">
      <c r="A20" s="210">
        <f t="shared" ref="A20:A86" si="3">A19+1</f>
        <v>3</v>
      </c>
      <c r="B20" s="211" t="s">
        <v>126</v>
      </c>
      <c r="C20" s="211" t="s">
        <v>2393</v>
      </c>
      <c r="D20" s="211" t="str">
        <f>VLOOKUP(B20,'HECVAT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0" s="204" t="s">
        <v>2399</v>
      </c>
      <c r="F20" s="204" t="s">
        <v>2394</v>
      </c>
      <c r="G20" s="204" t="s">
        <v>2395</v>
      </c>
      <c r="H20" s="216" t="s">
        <v>2572</v>
      </c>
      <c r="I20" s="216" t="s">
        <v>2310</v>
      </c>
      <c r="J20" s="205" t="b">
        <v>1</v>
      </c>
      <c r="K20" s="214">
        <v>1</v>
      </c>
      <c r="L20" s="205" t="s">
        <v>12</v>
      </c>
      <c r="M20" s="203" t="s">
        <v>16</v>
      </c>
      <c r="N20" s="203" t="str">
        <f>VLOOKUP(B20,'HECVAT - Full | Vendor Response'!A:E,3,FALSE)</f>
        <v>Yes</v>
      </c>
      <c r="O20" s="203" t="str">
        <f>IF(LEN(VLOOKUP(B20,'Analyst Report'!$A:$I,6,TRUE))=0,"",VLOOKUP(B20,'Analyst Report'!$A:$I,6,TRUE))</f>
        <v>Qualitative Question</v>
      </c>
      <c r="P20" s="203">
        <f t="shared" si="0"/>
        <v>0</v>
      </c>
      <c r="Q20" s="203">
        <v>10</v>
      </c>
      <c r="R20" s="203">
        <f>IF(LEN(VLOOKUP(B20,'Analyst Report'!$A$30:$I$287,8,TRUE))=0,"",VLOOKUP(B20,'Analyst Report'!$A$30:$I$287,8,TRUE))</f>
        <v>15</v>
      </c>
      <c r="S20" s="203">
        <f t="shared" si="1"/>
        <v>15</v>
      </c>
      <c r="T20" s="203">
        <f t="shared" si="2"/>
        <v>0</v>
      </c>
      <c r="U20" s="202" t="s">
        <v>2399</v>
      </c>
      <c r="V20" s="202" t="s">
        <v>2399</v>
      </c>
      <c r="W20" s="202" t="s">
        <v>2399</v>
      </c>
      <c r="X20" s="202" t="s">
        <v>2399</v>
      </c>
      <c r="Y20" s="202" t="s">
        <v>2399</v>
      </c>
      <c r="Z20" s="202" t="s">
        <v>2399</v>
      </c>
      <c r="AA20" s="202" t="s">
        <v>2399</v>
      </c>
      <c r="AB20" s="202" t="s">
        <v>2399</v>
      </c>
    </row>
    <row r="21" spans="1:28" ht="409.6" x14ac:dyDescent="0.2">
      <c r="A21" s="210">
        <f t="shared" si="3"/>
        <v>4</v>
      </c>
      <c r="B21" s="211" t="s">
        <v>127</v>
      </c>
      <c r="C21" s="211" t="s">
        <v>2396</v>
      </c>
      <c r="D21" s="211" t="str">
        <f>VLOOKUP(B21,'HECVAT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1" s="204" t="s">
        <v>2399</v>
      </c>
      <c r="F21" s="204" t="s">
        <v>2394</v>
      </c>
      <c r="G21" s="204" t="s">
        <v>2397</v>
      </c>
      <c r="H21" s="216" t="s">
        <v>2573</v>
      </c>
      <c r="I21" s="216" t="s">
        <v>2311</v>
      </c>
      <c r="J21" s="205" t="b">
        <v>1</v>
      </c>
      <c r="K21" s="214">
        <v>1</v>
      </c>
      <c r="L21" s="205" t="s">
        <v>12</v>
      </c>
      <c r="M21" s="203" t="s">
        <v>16</v>
      </c>
      <c r="N21" s="203" t="str">
        <f>VLOOKUP(B21,'HECVAT - Full | Vendor Response'!A:E,3,FALSE)</f>
        <v>Yes</v>
      </c>
      <c r="O21" s="203" t="str">
        <f>IF(LEN(VLOOKUP(B21,'Analyst Report'!$A:$I,6,TRUE))=0,"",VLOOKUP(B21,'Analyst Report'!$A:$I,6,TRUE))</f>
        <v>Qualitative Question</v>
      </c>
      <c r="P21" s="203">
        <f t="shared" si="0"/>
        <v>0</v>
      </c>
      <c r="Q21" s="203"/>
      <c r="R21" s="203">
        <f>IF(LEN(VLOOKUP(B21,'Analyst Report'!$A$30:$I$287,8,TRUE))=0,"",VLOOKUP(B21,'Analyst Report'!$A$30:$I$287,8,TRUE))</f>
        <v>15</v>
      </c>
      <c r="S21" s="203">
        <f t="shared" si="1"/>
        <v>15</v>
      </c>
      <c r="T21" s="203">
        <f t="shared" si="2"/>
        <v>0</v>
      </c>
      <c r="U21" s="202" t="s">
        <v>2399</v>
      </c>
      <c r="V21" s="202" t="s">
        <v>2399</v>
      </c>
      <c r="W21" s="202" t="s">
        <v>2399</v>
      </c>
      <c r="X21" s="202" t="s">
        <v>2399</v>
      </c>
      <c r="Y21" s="202" t="s">
        <v>2399</v>
      </c>
      <c r="Z21" s="202" t="s">
        <v>2399</v>
      </c>
      <c r="AA21" s="202" t="s">
        <v>2399</v>
      </c>
      <c r="AB21" s="202" t="s">
        <v>2399</v>
      </c>
    </row>
    <row r="22" spans="1:28" ht="409.6" x14ac:dyDescent="0.2">
      <c r="A22" s="210">
        <f t="shared" si="3"/>
        <v>5</v>
      </c>
      <c r="B22" s="211" t="s">
        <v>128</v>
      </c>
      <c r="C22" s="211" t="s">
        <v>2674</v>
      </c>
      <c r="D22" s="211" t="str">
        <f>VLOOKUP(B22,'HECVAT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2" s="204" t="s">
        <v>2673</v>
      </c>
      <c r="F22" s="204" t="s">
        <v>3140</v>
      </c>
      <c r="G22" s="204" t="s">
        <v>2675</v>
      </c>
      <c r="H22" s="216" t="s">
        <v>2312</v>
      </c>
      <c r="I22" s="216" t="s">
        <v>2313</v>
      </c>
      <c r="J22" s="205" t="b">
        <v>1</v>
      </c>
      <c r="K22" s="214">
        <v>1</v>
      </c>
      <c r="L22" s="205" t="s">
        <v>12</v>
      </c>
      <c r="M22" s="203" t="s">
        <v>19</v>
      </c>
      <c r="N22" s="203" t="str">
        <f>VLOOKUP(B22,'HECVAT - Full | Vendor Response'!A:E,3,FALSE)</f>
        <v>No</v>
      </c>
      <c r="O22" s="203" t="str">
        <f>IF(LEN(VLOOKUP(B22,'Analyst Report'!$A:$I,6,TRUE))=0,"",VLOOKUP(B22,'Analyst Report'!$A:$I,6,TRUE))</f>
        <v>Qualitative Question</v>
      </c>
      <c r="P22" s="203">
        <f t="shared" si="0"/>
        <v>0</v>
      </c>
      <c r="Q22" s="203">
        <v>10</v>
      </c>
      <c r="R22" s="203">
        <f>IF(LEN(VLOOKUP(B22,'Analyst Report'!$A$30:$I$287,8,TRUE))=0,"",VLOOKUP(B22,'Analyst Report'!$A$30:$I$287,8,TRUE))</f>
        <v>15</v>
      </c>
      <c r="S22" s="203">
        <f t="shared" si="1"/>
        <v>15</v>
      </c>
      <c r="T22" s="203">
        <f t="shared" si="2"/>
        <v>0</v>
      </c>
      <c r="U22" s="202" t="s">
        <v>2399</v>
      </c>
      <c r="V22" s="202" t="s">
        <v>2399</v>
      </c>
      <c r="W22" s="202" t="s">
        <v>2399</v>
      </c>
      <c r="X22" s="202" t="s">
        <v>2399</v>
      </c>
      <c r="Y22" s="202" t="s">
        <v>2399</v>
      </c>
      <c r="Z22" s="202" t="s">
        <v>2399</v>
      </c>
      <c r="AA22" s="202" t="s">
        <v>2399</v>
      </c>
      <c r="AB22" s="202" t="s">
        <v>2399</v>
      </c>
    </row>
    <row r="23" spans="1:28" ht="409.6" x14ac:dyDescent="0.2">
      <c r="A23" s="210">
        <f t="shared" si="3"/>
        <v>6</v>
      </c>
      <c r="B23" s="211" t="s">
        <v>129</v>
      </c>
      <c r="C23" s="211" t="s">
        <v>2676</v>
      </c>
      <c r="D23" s="211" t="str">
        <f>VLOOKUP(B23,'HECVAT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3" s="204" t="s">
        <v>2712</v>
      </c>
      <c r="F23" s="204" t="s">
        <v>3139</v>
      </c>
      <c r="G23" s="204"/>
      <c r="H23" s="216" t="s">
        <v>2357</v>
      </c>
      <c r="I23" s="216" t="s">
        <v>2314</v>
      </c>
      <c r="J23" s="205" t="b">
        <v>0</v>
      </c>
      <c r="K23" s="214">
        <v>1</v>
      </c>
      <c r="L23" s="205" t="s">
        <v>12</v>
      </c>
      <c r="M23" s="203" t="s">
        <v>16</v>
      </c>
      <c r="N23" s="203" t="str">
        <f>VLOOKUP(B23,'HECVAT - Full | Vendor Response'!A:E,3,FALSE)</f>
        <v>Yes</v>
      </c>
      <c r="O23" s="203" t="str">
        <f>IF(LEN(VLOOKUP(B23,'Analyst Report'!$A:$I,6,TRUE))=0,"",VLOOKUP(B23,'Analyst Report'!$A:$I,6,TRUE))</f>
        <v>Qualitative Question</v>
      </c>
      <c r="P23" s="203">
        <f t="shared" si="0"/>
        <v>0</v>
      </c>
      <c r="Q23" s="203">
        <v>10</v>
      </c>
      <c r="R23" s="203">
        <f>IF(LEN(VLOOKUP(B23,'Analyst Report'!$A$30:$I$287,8,TRUE))=0,"",VLOOKUP(B23,'Analyst Report'!$A$30:$I$287,8,TRUE))</f>
        <v>15</v>
      </c>
      <c r="S23" s="203">
        <f t="shared" si="1"/>
        <v>15</v>
      </c>
      <c r="T23" s="203">
        <f t="shared" si="2"/>
        <v>0</v>
      </c>
      <c r="U23" s="202" t="s">
        <v>2399</v>
      </c>
      <c r="V23" s="202" t="s">
        <v>2399</v>
      </c>
      <c r="W23" s="202" t="s">
        <v>2399</v>
      </c>
      <c r="X23" s="202" t="s">
        <v>2399</v>
      </c>
      <c r="Y23" s="202" t="s">
        <v>2399</v>
      </c>
      <c r="Z23" s="202" t="s">
        <v>2399</v>
      </c>
      <c r="AA23" s="202" t="s">
        <v>2399</v>
      </c>
      <c r="AB23" s="202" t="s">
        <v>2399</v>
      </c>
    </row>
    <row r="24" spans="1:28" ht="409.6" x14ac:dyDescent="0.2">
      <c r="A24" s="210">
        <f t="shared" si="3"/>
        <v>7</v>
      </c>
      <c r="B24" s="211" t="s">
        <v>130</v>
      </c>
      <c r="C24" s="211" t="s">
        <v>2594</v>
      </c>
      <c r="D24" s="211" t="str">
        <f>VLOOKUP(B24,'HECVAT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4" s="204" t="s">
        <v>2672</v>
      </c>
      <c r="F24" s="204" t="s">
        <v>2399</v>
      </c>
      <c r="G24" s="204" t="s">
        <v>2399</v>
      </c>
      <c r="H24" s="212" t="s">
        <v>2399</v>
      </c>
      <c r="I24" s="212" t="s">
        <v>2399</v>
      </c>
      <c r="J24" s="205"/>
      <c r="K24" s="214">
        <v>1</v>
      </c>
      <c r="L24" s="205" t="s">
        <v>12</v>
      </c>
      <c r="M24" s="203" t="s">
        <v>16</v>
      </c>
      <c r="N24" s="203" t="str">
        <f>LEFT(VLOOKUP(B24,'HECVAT - Full | Vendor Response'!A:E,3,FALSE),1)</f>
        <v>4</v>
      </c>
      <c r="O24" s="203" t="str">
        <f>IF(LEN(VLOOKUP(B24,'Analyst Report'!$A:$I,6,TRUE))=0,"",VLOOKUP(B24,'Analyst Report'!$A:$I,6,TRUE))</f>
        <v>Qualitative Question</v>
      </c>
      <c r="P24" s="203">
        <f t="shared" si="0"/>
        <v>0</v>
      </c>
      <c r="Q24" s="203">
        <v>10</v>
      </c>
      <c r="R24" s="203">
        <f>IF(LEN(VLOOKUP(B24,'Analyst Report'!$A$30:$I$287,8,TRUE))=0,"",VLOOKUP(B24,'Analyst Report'!$A$30:$I$287,8,TRUE))</f>
        <v>15</v>
      </c>
      <c r="S24" s="203">
        <f t="shared" si="1"/>
        <v>15</v>
      </c>
      <c r="T24" s="203">
        <f t="shared" si="2"/>
        <v>0</v>
      </c>
      <c r="U24" s="202" t="s">
        <v>2399</v>
      </c>
      <c r="V24" s="202" t="s">
        <v>2399</v>
      </c>
      <c r="W24" s="202" t="s">
        <v>2399</v>
      </c>
      <c r="X24" s="202" t="s">
        <v>2399</v>
      </c>
      <c r="Y24" s="202" t="s">
        <v>2399</v>
      </c>
      <c r="Z24" s="202" t="s">
        <v>2399</v>
      </c>
      <c r="AA24" s="202" t="s">
        <v>2399</v>
      </c>
      <c r="AB24" s="202" t="s">
        <v>2399</v>
      </c>
    </row>
    <row r="25" spans="1:28" ht="409.6" x14ac:dyDescent="0.2">
      <c r="A25" s="210">
        <f t="shared" si="3"/>
        <v>8</v>
      </c>
      <c r="B25" s="217" t="s">
        <v>137</v>
      </c>
      <c r="C25" s="217" t="s">
        <v>120</v>
      </c>
      <c r="D25" s="211" t="str">
        <f>VLOOKUP(B25,'HECVAT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5" s="206" t="s">
        <v>2398</v>
      </c>
      <c r="F25" s="206" t="s">
        <v>2399</v>
      </c>
      <c r="G25" s="206" t="s">
        <v>2399</v>
      </c>
      <c r="H25" s="218" t="s">
        <v>2321</v>
      </c>
      <c r="I25" s="218" t="s">
        <v>2322</v>
      </c>
      <c r="J25" s="205" t="str">
        <f>IF(S25&gt;20,"TRUE","FALSE")</f>
        <v>FALSE</v>
      </c>
      <c r="K25" s="214">
        <v>1</v>
      </c>
      <c r="L25" s="205" t="s">
        <v>2252</v>
      </c>
      <c r="M25" s="203" t="s">
        <v>16</v>
      </c>
      <c r="N25" s="203" t="str">
        <f>VLOOKUP(B25,'HECVAT - Full | Vendor Response'!A:E,3,FALSE)</f>
        <v>Instructure began in 2008 by two enterprising grad students, and is the home of Canvas LMS and the Instructure Learning Platform that benefits millions of students and teachers worldwide, every single day. Since then, Instructure has grown into a company dedicated to building software that makes people smarter. In the last five years, Instructure has launched Canvas Studio, a collaborative next-gen video-learning platform, launched markets in Latin America, and acquired learning platforms such as Impact and Mastery Connect.
With our suite of tools, Instructure has grown to over 6,000 clients worldwide in over 70 different countries. We host over 30 million users on our platform and, to date, have supported close to 6 million concurrent users on our platform. For our complete story, please visit instructure.com/about/our-story (https://instructure.com/about/our-story).
Instructure was acquired by Thoma Bravo, LLC, on March 24, 2020. Thoma Bravo is a leading private equity firm with a 40-year history, including over $35 billion in investor commitments, and a focus on investing in software and technology companies. Instructure went public on July 22, 2021 and was listed on the NYSE as INST. Instructure filings are available online at https://ir.instructure.com/financials/sec-filings/default.aspt
Instructure, Inc. is the parent company of all global subsidiaries, including:
• Instructure Global Ltd.
• Instructure Australia Pty Ltd.
• Instructure Hong Kong Ltd.
• Instructure Singapore Pte Ltd.
• Instructure Sweden AB
• Instructure Licenciamento de Software Ltda. - "Instructure Brasil"</v>
      </c>
      <c r="O25" s="203" t="str">
        <f>IF(LEN(VLOOKUP(B25,'Analyst Report'!$A:$I,7,FALSE))=0,"",VLOOKUP(B25,'Analyst Report'!$A:$I,7,FALSE))</f>
        <v>Yes</v>
      </c>
      <c r="P25" s="203">
        <f>IF((O25=""),(IF(ISNUMBER(FIND(M25,N25)),1,0)),(IF(ISNUMBER(FIND(M25,O25)),1,0)))</f>
        <v>1</v>
      </c>
      <c r="Q25" s="203">
        <v>15</v>
      </c>
      <c r="R25" s="203" t="str">
        <f>IF(LEN(VLOOKUP(B25,'Analyst Report'!$A$30:$I$287,8,TRUE))=0,"",VLOOKUP(B25,'Analyst Report'!$A$30:$I$287,8,TRUE))</f>
        <v/>
      </c>
      <c r="S25" s="203">
        <f t="shared" si="1"/>
        <v>15</v>
      </c>
      <c r="T25" s="203">
        <f>P25*S25*K25</f>
        <v>15</v>
      </c>
      <c r="U25" s="202" t="s">
        <v>2399</v>
      </c>
      <c r="V25" s="202" t="s">
        <v>2399</v>
      </c>
      <c r="W25" s="202" t="s">
        <v>2399</v>
      </c>
      <c r="X25" s="202" t="s">
        <v>2399</v>
      </c>
      <c r="Y25" s="202" t="s">
        <v>2399</v>
      </c>
      <c r="Z25" s="202" t="s">
        <v>2399</v>
      </c>
      <c r="AA25" s="202" t="s">
        <v>2399</v>
      </c>
      <c r="AB25" s="202" t="s">
        <v>2399</v>
      </c>
    </row>
    <row r="26" spans="1:28" ht="210" x14ac:dyDescent="0.2">
      <c r="A26" s="210">
        <f t="shared" si="3"/>
        <v>9</v>
      </c>
      <c r="B26" s="219" t="s">
        <v>138</v>
      </c>
      <c r="C26" s="217" t="s">
        <v>2400</v>
      </c>
      <c r="D26" s="211" t="str">
        <f>VLOOKUP(B26,'HECVAT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6" s="206" t="s">
        <v>2399</v>
      </c>
      <c r="F26" s="206" t="s">
        <v>2399</v>
      </c>
      <c r="G26" s="206" t="s">
        <v>2401</v>
      </c>
      <c r="H26" s="218" t="s">
        <v>2402</v>
      </c>
      <c r="I26" s="218" t="s">
        <v>2323</v>
      </c>
      <c r="J26" s="205" t="str">
        <f t="shared" ref="J26:J84" si="4">IF(S26&gt;20,"TRUE","FALSE")</f>
        <v>FALSE</v>
      </c>
      <c r="K26" s="214">
        <v>1</v>
      </c>
      <c r="L26" s="205" t="s">
        <v>2252</v>
      </c>
      <c r="M26" s="203" t="s">
        <v>19</v>
      </c>
      <c r="N26" s="203" t="str">
        <f>VLOOKUP(B26,'HECVAT - Full | Vendor Response'!A:E,3,FALSE)</f>
        <v>Yes</v>
      </c>
      <c r="O26" s="203" t="str">
        <f>IF(LEN(VLOOKUP(B26,'Analyst Report'!$A:$I,7,FALSE))=0,"",VLOOKUP(B26,'Analyst Report'!$A:$I,7,FALSE))</f>
        <v/>
      </c>
      <c r="P26" s="203">
        <f t="shared" si="0"/>
        <v>0</v>
      </c>
      <c r="Q26" s="203">
        <v>10</v>
      </c>
      <c r="R26" s="203" t="str">
        <f>IF(LEN(VLOOKUP(B26,'Analyst Report'!$A$30:$I$287,8,TRUE))=0,"",VLOOKUP(B26,'Analyst Report'!$A$30:$I$287,8,TRUE))</f>
        <v/>
      </c>
      <c r="S26" s="203">
        <f t="shared" si="1"/>
        <v>10</v>
      </c>
      <c r="T26" s="203">
        <f t="shared" si="2"/>
        <v>0</v>
      </c>
      <c r="U26" s="202" t="s">
        <v>2399</v>
      </c>
      <c r="V26" s="202" t="s">
        <v>2399</v>
      </c>
      <c r="W26" s="202" t="s">
        <v>2399</v>
      </c>
      <c r="X26" s="202" t="s">
        <v>2399</v>
      </c>
      <c r="Y26" s="202" t="s">
        <v>2399</v>
      </c>
      <c r="Z26" s="202" t="s">
        <v>2399</v>
      </c>
      <c r="AA26" s="202" t="s">
        <v>2399</v>
      </c>
      <c r="AB26" s="202" t="s">
        <v>2399</v>
      </c>
    </row>
    <row r="27" spans="1:28" ht="240" x14ac:dyDescent="0.2">
      <c r="A27" s="210">
        <f t="shared" si="3"/>
        <v>10</v>
      </c>
      <c r="B27" s="217" t="s">
        <v>139</v>
      </c>
      <c r="C27" s="217" t="s">
        <v>634</v>
      </c>
      <c r="D27" s="211" t="str">
        <f>VLOOKUP(B27,'HECVAT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7" s="206" t="s">
        <v>2399</v>
      </c>
      <c r="F27" s="206" t="s">
        <v>2403</v>
      </c>
      <c r="G27" s="206" t="s">
        <v>2404</v>
      </c>
      <c r="H27" s="218" t="s">
        <v>2324</v>
      </c>
      <c r="I27" s="218" t="s">
        <v>2325</v>
      </c>
      <c r="J27" s="205" t="str">
        <f t="shared" si="4"/>
        <v>FALSE</v>
      </c>
      <c r="K27" s="214">
        <v>1</v>
      </c>
      <c r="L27" s="205" t="s">
        <v>2252</v>
      </c>
      <c r="M27" s="203" t="s">
        <v>16</v>
      </c>
      <c r="N27" s="203" t="str">
        <f>VLOOKUP(B27,'HECVAT - Full | Vendor Response'!A:E,3,FALSE)</f>
        <v>Yes</v>
      </c>
      <c r="O27" s="203" t="str">
        <f>IF(LEN(VLOOKUP(B27,'Analyst Report'!$A:$I,7,FALSE))=0,"",VLOOKUP(B27,'Analyst Report'!$A:$I,7,FALSE))</f>
        <v/>
      </c>
      <c r="P27" s="203">
        <f t="shared" si="0"/>
        <v>1</v>
      </c>
      <c r="Q27" s="203">
        <v>15</v>
      </c>
      <c r="R27" s="203" t="str">
        <f>IF(LEN(VLOOKUP(B27,'Analyst Report'!$A$30:$I$287,8,TRUE))=0,"",VLOOKUP(B27,'Analyst Report'!$A$30:$I$287,8,TRUE))</f>
        <v/>
      </c>
      <c r="S27" s="203">
        <f t="shared" si="1"/>
        <v>15</v>
      </c>
      <c r="T27" s="203">
        <f t="shared" si="2"/>
        <v>15</v>
      </c>
      <c r="U27" s="202" t="s">
        <v>2399</v>
      </c>
      <c r="V27" s="202" t="s">
        <v>2399</v>
      </c>
      <c r="W27" s="202" t="s">
        <v>2399</v>
      </c>
      <c r="X27" s="202" t="s">
        <v>2399</v>
      </c>
      <c r="Y27" s="202" t="s">
        <v>2399</v>
      </c>
      <c r="Z27" s="202" t="s">
        <v>2399</v>
      </c>
      <c r="AA27" s="202" t="s">
        <v>2399</v>
      </c>
      <c r="AB27" s="202" t="s">
        <v>2399</v>
      </c>
    </row>
    <row r="28" spans="1:28" ht="285" x14ac:dyDescent="0.2">
      <c r="A28" s="210">
        <f t="shared" si="3"/>
        <v>11</v>
      </c>
      <c r="B28" s="217" t="s">
        <v>140</v>
      </c>
      <c r="C28" s="217" t="s">
        <v>2250</v>
      </c>
      <c r="D28" s="211" t="str">
        <f>VLOOKUP(B28,'HECVAT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8" s="206" t="s">
        <v>2399</v>
      </c>
      <c r="F28" s="206" t="s">
        <v>2405</v>
      </c>
      <c r="G28" s="206" t="s">
        <v>2406</v>
      </c>
      <c r="H28" s="218" t="s">
        <v>2326</v>
      </c>
      <c r="I28" s="218" t="s">
        <v>2327</v>
      </c>
      <c r="J28" s="205" t="str">
        <f t="shared" si="4"/>
        <v>TRUE</v>
      </c>
      <c r="K28" s="214">
        <v>1</v>
      </c>
      <c r="L28" s="205" t="s">
        <v>2252</v>
      </c>
      <c r="M28" s="203" t="s">
        <v>16</v>
      </c>
      <c r="N28" s="203" t="str">
        <f>VLOOKUP(B28,'HECVAT - Full | Vendor Response'!A:E,3,FALSE)</f>
        <v>Yes</v>
      </c>
      <c r="O28" s="203" t="str">
        <f>IF(LEN(VLOOKUP(B28,'Analyst Report'!$A:$I,7,FALSE))=0,"",VLOOKUP(B28,'Analyst Report'!$A:$I,7,FALSE))</f>
        <v/>
      </c>
      <c r="P28" s="203">
        <f t="shared" si="0"/>
        <v>1</v>
      </c>
      <c r="Q28" s="203">
        <v>25</v>
      </c>
      <c r="R28" s="203" t="str">
        <f>IF(LEN(VLOOKUP(B28,'Analyst Report'!$A$30:$I$287,8,TRUE))=0,"",VLOOKUP(B28,'Analyst Report'!$A$30:$I$287,8,TRUE))</f>
        <v/>
      </c>
      <c r="S28" s="203">
        <f t="shared" si="1"/>
        <v>25</v>
      </c>
      <c r="T28" s="203">
        <f t="shared" si="2"/>
        <v>25</v>
      </c>
      <c r="U28" s="202" t="s">
        <v>2399</v>
      </c>
      <c r="V28" s="202" t="s">
        <v>2399</v>
      </c>
      <c r="W28" s="202" t="s">
        <v>2399</v>
      </c>
      <c r="X28" s="202" t="s">
        <v>2399</v>
      </c>
      <c r="Y28" s="202" t="s">
        <v>2399</v>
      </c>
      <c r="Z28" s="202" t="s">
        <v>2399</v>
      </c>
      <c r="AA28" s="202" t="s">
        <v>2399</v>
      </c>
      <c r="AB28" s="202" t="s">
        <v>2399</v>
      </c>
    </row>
    <row r="29" spans="1:28" ht="409.6" x14ac:dyDescent="0.2">
      <c r="A29" s="210">
        <f t="shared" si="3"/>
        <v>12</v>
      </c>
      <c r="B29" s="217" t="s">
        <v>141</v>
      </c>
      <c r="C29" s="217" t="s">
        <v>635</v>
      </c>
      <c r="D29" s="211" t="str">
        <f>VLOOKUP(B29,'HECVAT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29" s="206" t="s">
        <v>2251</v>
      </c>
      <c r="F29" s="206" t="s">
        <v>2399</v>
      </c>
      <c r="G29" s="206" t="s">
        <v>2399</v>
      </c>
      <c r="H29" s="218" t="s">
        <v>2407</v>
      </c>
      <c r="I29" s="218" t="s">
        <v>2328</v>
      </c>
      <c r="J29" s="205" t="str">
        <f t="shared" si="4"/>
        <v>FALSE</v>
      </c>
      <c r="K29" s="214">
        <v>1</v>
      </c>
      <c r="L29" s="205" t="s">
        <v>2252</v>
      </c>
      <c r="M29" s="203" t="s">
        <v>16</v>
      </c>
      <c r="N29" s="203" t="str">
        <f>VLOOKUP(B29,'HECVAT - Full | Vendor Response'!A:E,3,FALSE)</f>
        <v>Instructure has a robust information security program that runs on a continuous, PDCA-cycle. It was created based on guidance provided by ISO/IEC 27000:2018 and controls described in ISO/IEC 27001:2013, and is managed by Instructure's Chief Information Security Officer. The security program is attested to by a number of current security certifications including ISO 27001, SOC 2, SOC 3, TX-RAMP, UK Cyber Essentials Plus, PCI DSS SAQ D and Attestation of Compliance.
Instructure has a software development lifecycle (SDLC) that incorporates secure coding practices and controls. All code goes through a developer peer-review process before it is merged into the code base repository. The code review includes security auditing based on the Open Web Application Security Project (OWASP) secure coding and code review documents (including the OWASP Top Ten) and other community sources on best security practices.
Instructure regularly performs vulnerability scans using a number of internal and external tools and techniques and we publicly publish the results of our annual third-party penetration tests because we believe that being open about all things - security included - enables us to build the best possible product for our customers. The most recent report can be found at: https://www.instructure.com/sites/default/files/file/2021-08/Instructure%202021%20Penetration%20Test%20Results.pdf
In addition to this, the Amazon Web Services infrastructure on which Canvas is hosted has a variety of formal accreditations. Some of the many certifications include: DoD SRG • FedRAMP • FIPS • IRAP • ISO 9001 • ISO 27001 • ISO 27017 • ISO 27018 • MLPS Level 3 • MTCS • PCI DSS Level 1 • SEC Rule 17-a-4(f) • SOC 1 • SOC 2 • SOC 3 • UK Cyber Essentials Plus 
For additional information about AWS security certifications and standards compliance, please refer to http://aws.amazon.com/security and http://aws.amazon.com/compliance/.</v>
      </c>
      <c r="O29" s="203" t="str">
        <f>IF(LEN(VLOOKUP(B29,'Analyst Report'!$A:$I,7,FALSE))=0,"",VLOOKUP(B29,'Analyst Report'!$A:$I,7,FALSE))</f>
        <v>Yes</v>
      </c>
      <c r="P29" s="203">
        <f t="shared" si="0"/>
        <v>1</v>
      </c>
      <c r="Q29" s="203">
        <v>15</v>
      </c>
      <c r="R29" s="203" t="str">
        <f>IF(LEN(VLOOKUP(B29,'Analyst Report'!$A$30:$I$287,8,TRUE))=0,"",VLOOKUP(B29,'Analyst Report'!$A$30:$I$287,8,TRUE))</f>
        <v/>
      </c>
      <c r="S29" s="203">
        <f t="shared" si="1"/>
        <v>15</v>
      </c>
      <c r="T29" s="203">
        <f t="shared" si="2"/>
        <v>15</v>
      </c>
      <c r="U29" s="202" t="s">
        <v>2399</v>
      </c>
      <c r="V29" s="202" t="s">
        <v>2399</v>
      </c>
      <c r="W29" s="202" t="s">
        <v>2399</v>
      </c>
      <c r="X29" s="202" t="s">
        <v>2399</v>
      </c>
      <c r="Y29" s="202" t="s">
        <v>2399</v>
      </c>
      <c r="Z29" s="202" t="s">
        <v>2399</v>
      </c>
      <c r="AA29" s="202" t="s">
        <v>2399</v>
      </c>
      <c r="AB29" s="202" t="s">
        <v>2399</v>
      </c>
    </row>
    <row r="30" spans="1:28" ht="409.6" x14ac:dyDescent="0.2">
      <c r="A30" s="210">
        <f t="shared" si="3"/>
        <v>13</v>
      </c>
      <c r="B30" s="217" t="s">
        <v>131</v>
      </c>
      <c r="C30" s="217" t="s">
        <v>2408</v>
      </c>
      <c r="D30" s="211" t="str">
        <f>VLOOKUP(B30,'HECVAT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0" s="229" t="s">
        <v>2399</v>
      </c>
      <c r="F30" s="206" t="s">
        <v>2409</v>
      </c>
      <c r="G30" s="206" t="s">
        <v>2410</v>
      </c>
      <c r="H30" s="218" t="s">
        <v>2411</v>
      </c>
      <c r="I30" s="218" t="s">
        <v>2412</v>
      </c>
      <c r="J30" s="205" t="str">
        <f t="shared" si="4"/>
        <v>FALSE</v>
      </c>
      <c r="K30" s="214">
        <v>1</v>
      </c>
      <c r="L30" s="205" t="s">
        <v>17</v>
      </c>
      <c r="M30" s="203" t="s">
        <v>16</v>
      </c>
      <c r="N30" s="203" t="str">
        <f>VLOOKUP(B30,'HECVAT - Full | Vendor Response'!A:E,3,FALSE)</f>
        <v>Yes</v>
      </c>
      <c r="O30" s="203" t="str">
        <f>IF(LEN(VLOOKUP(B30,'Analyst Report'!$A:$I,7,FALSE))=0,"",VLOOKUP(B30,'Analyst Report'!$A:$I,7,FALSE))</f>
        <v/>
      </c>
      <c r="P30" s="203">
        <f t="shared" si="0"/>
        <v>1</v>
      </c>
      <c r="Q30" s="203">
        <v>20</v>
      </c>
      <c r="R30" s="203">
        <f>IF(LEN(VLOOKUP(B30,'Analyst Report'!$A$30:$I$287,8,FALSE))=0,"",VLOOKUP(B30,'Analyst Report'!$A$30:$I$287,8,FALSE))</f>
        <v>20</v>
      </c>
      <c r="S30" s="203">
        <f t="shared" si="1"/>
        <v>20</v>
      </c>
      <c r="T30" s="203">
        <f t="shared" si="2"/>
        <v>20</v>
      </c>
      <c r="U30" s="202" t="s">
        <v>2399</v>
      </c>
      <c r="V30" s="202" t="s">
        <v>2399</v>
      </c>
      <c r="W30" s="202" t="s">
        <v>2399</v>
      </c>
      <c r="X30" s="202" t="s">
        <v>2399</v>
      </c>
      <c r="Y30" s="202" t="s">
        <v>2399</v>
      </c>
      <c r="Z30" s="202" t="s">
        <v>2399</v>
      </c>
      <c r="AA30" s="202" t="s">
        <v>2399</v>
      </c>
      <c r="AB30" s="202" t="s">
        <v>2399</v>
      </c>
    </row>
    <row r="31" spans="1:28" ht="409.6" x14ac:dyDescent="0.2">
      <c r="A31" s="210">
        <f t="shared" si="3"/>
        <v>14</v>
      </c>
      <c r="B31" s="217" t="s">
        <v>132</v>
      </c>
      <c r="C31" s="217" t="s">
        <v>102</v>
      </c>
      <c r="D31" s="211" t="str">
        <f>VLOOKUP(B31,'HECVAT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1" s="229" t="s">
        <v>2399</v>
      </c>
      <c r="F31" s="206" t="s">
        <v>2413</v>
      </c>
      <c r="G31" s="206" t="s">
        <v>2414</v>
      </c>
      <c r="H31" s="218" t="s">
        <v>2315</v>
      </c>
      <c r="I31" s="218" t="s">
        <v>2316</v>
      </c>
      <c r="J31" s="205" t="str">
        <f t="shared" si="4"/>
        <v>FALSE</v>
      </c>
      <c r="K31" s="214">
        <v>1</v>
      </c>
      <c r="L31" s="205" t="s">
        <v>17</v>
      </c>
      <c r="M31" s="203" t="s">
        <v>16</v>
      </c>
      <c r="N31" s="203" t="str">
        <f>VLOOKUP(B31,'HECVAT - Full | Vendor Response'!A:E,3,FALSE)</f>
        <v>Yes</v>
      </c>
      <c r="O31" s="203" t="str">
        <f>IF(LEN(VLOOKUP(B31,'Analyst Report'!$A:$I,7,FALSE))=0,"",VLOOKUP(B31,'Analyst Report'!$A:$I,7,FALSE))</f>
        <v/>
      </c>
      <c r="P31" s="203">
        <f t="shared" si="0"/>
        <v>1</v>
      </c>
      <c r="Q31" s="203">
        <v>20</v>
      </c>
      <c r="R31" s="203">
        <f>IF(LEN(VLOOKUP(B31,'Analyst Report'!$A$30:$I$287,8,FALSE))=0,"",VLOOKUP(B31,'Analyst Report'!$A$30:$I$287,8,FALSE))</f>
        <v>20</v>
      </c>
      <c r="S31" s="203">
        <f t="shared" si="1"/>
        <v>20</v>
      </c>
      <c r="T31" s="203">
        <f t="shared" si="2"/>
        <v>20</v>
      </c>
      <c r="U31" s="202" t="s">
        <v>2399</v>
      </c>
      <c r="V31" s="202" t="s">
        <v>2399</v>
      </c>
      <c r="W31" s="202" t="s">
        <v>2399</v>
      </c>
      <c r="X31" s="202" t="s">
        <v>2399</v>
      </c>
      <c r="Y31" s="202" t="s">
        <v>2399</v>
      </c>
      <c r="Z31" s="202" t="s">
        <v>2399</v>
      </c>
      <c r="AA31" s="202" t="s">
        <v>2399</v>
      </c>
      <c r="AB31" s="202" t="s">
        <v>2399</v>
      </c>
    </row>
    <row r="32" spans="1:28" ht="409.6" x14ac:dyDescent="0.2">
      <c r="A32" s="210">
        <f t="shared" si="3"/>
        <v>15</v>
      </c>
      <c r="B32" s="217" t="s">
        <v>133</v>
      </c>
      <c r="C32" s="217" t="s">
        <v>18</v>
      </c>
      <c r="D32" s="211" t="str">
        <f>VLOOKUP(B32,'HECVAT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2" s="229" t="s">
        <v>2399</v>
      </c>
      <c r="F32" s="206" t="s">
        <v>2415</v>
      </c>
      <c r="G32" s="206" t="s">
        <v>2416</v>
      </c>
      <c r="H32" s="218" t="s">
        <v>2317</v>
      </c>
      <c r="I32" s="218" t="s">
        <v>2358</v>
      </c>
      <c r="J32" s="205" t="str">
        <f t="shared" si="4"/>
        <v>FALSE</v>
      </c>
      <c r="K32" s="214">
        <v>1</v>
      </c>
      <c r="L32" s="205" t="s">
        <v>17</v>
      </c>
      <c r="M32" s="203" t="s">
        <v>16</v>
      </c>
      <c r="N32" s="203" t="str">
        <f>VLOOKUP(B32,'HECVAT - Full | Vendor Response'!A:E,3,FALSE)</f>
        <v>Yes</v>
      </c>
      <c r="O32" s="203" t="str">
        <f>IF(LEN(VLOOKUP(B32,'Analyst Report'!$A:$I,7,FALSE))=0,"",VLOOKUP(B32,'Analyst Report'!$A:$I,7,FALSE))</f>
        <v/>
      </c>
      <c r="P32" s="203">
        <f t="shared" si="0"/>
        <v>1</v>
      </c>
      <c r="Q32" s="203">
        <v>20</v>
      </c>
      <c r="R32" s="203">
        <f>IF(LEN(VLOOKUP(B32,'Analyst Report'!$A$30:$I$287,8,FALSE))=0,"",VLOOKUP(B32,'Analyst Report'!$A$30:$I$287,8,FALSE))</f>
        <v>20</v>
      </c>
      <c r="S32" s="203">
        <f t="shared" si="1"/>
        <v>20</v>
      </c>
      <c r="T32" s="203">
        <f t="shared" si="2"/>
        <v>20</v>
      </c>
      <c r="U32" s="202" t="s">
        <v>2399</v>
      </c>
      <c r="V32" s="202" t="s">
        <v>2399</v>
      </c>
      <c r="W32" s="202" t="s">
        <v>2399</v>
      </c>
      <c r="X32" s="202" t="s">
        <v>2399</v>
      </c>
      <c r="Y32" s="202" t="s">
        <v>2399</v>
      </c>
      <c r="Z32" s="202" t="s">
        <v>2399</v>
      </c>
      <c r="AA32" s="202" t="s">
        <v>2399</v>
      </c>
      <c r="AB32" s="202" t="s">
        <v>2399</v>
      </c>
    </row>
    <row r="33" spans="1:28" ht="409.6" x14ac:dyDescent="0.2">
      <c r="A33" s="210">
        <f t="shared" si="3"/>
        <v>16</v>
      </c>
      <c r="B33" s="217" t="s">
        <v>134</v>
      </c>
      <c r="C33" s="217" t="s">
        <v>2417</v>
      </c>
      <c r="D33" s="211" t="str">
        <f>VLOOKUP(B33,'HECVAT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3" s="229" t="s">
        <v>2399</v>
      </c>
      <c r="F33" s="206" t="s">
        <v>2418</v>
      </c>
      <c r="G33" s="206" t="s">
        <v>2419</v>
      </c>
      <c r="H33" s="218" t="s">
        <v>2318</v>
      </c>
      <c r="I33" s="218" t="s">
        <v>2319</v>
      </c>
      <c r="J33" s="205" t="str">
        <f t="shared" si="4"/>
        <v>FALSE</v>
      </c>
      <c r="K33" s="214">
        <v>1</v>
      </c>
      <c r="L33" s="205" t="s">
        <v>17</v>
      </c>
      <c r="M33" s="203" t="s">
        <v>16</v>
      </c>
      <c r="N33" s="203" t="str">
        <f>VLOOKUP(B33,'HECVAT - Full | Vendor Response'!A:E,3,FALSE)</f>
        <v>Yes</v>
      </c>
      <c r="O33" s="203" t="str">
        <f>IF(LEN(VLOOKUP(B33,'Analyst Report'!$A:$I,7,FALSE))=0,"",VLOOKUP(B33,'Analyst Report'!$A:$I,7,FALSE))</f>
        <v/>
      </c>
      <c r="P33" s="203">
        <f t="shared" si="0"/>
        <v>1</v>
      </c>
      <c r="Q33" s="203">
        <v>20</v>
      </c>
      <c r="R33" s="203">
        <f>IF(LEN(VLOOKUP(B33,'Analyst Report'!$A$30:$I$287,8,FALSE))=0,"",VLOOKUP(B33,'Analyst Report'!$A$30:$I$287,8,FALSE))</f>
        <v>20</v>
      </c>
      <c r="S33" s="203">
        <f t="shared" si="1"/>
        <v>20</v>
      </c>
      <c r="T33" s="203">
        <f t="shared" si="2"/>
        <v>20</v>
      </c>
      <c r="U33" s="202" t="s">
        <v>2399</v>
      </c>
      <c r="V33" s="202" t="s">
        <v>2399</v>
      </c>
      <c r="W33" s="202" t="s">
        <v>2399</v>
      </c>
      <c r="X33" s="202" t="s">
        <v>2399</v>
      </c>
      <c r="Y33" s="202" t="s">
        <v>2399</v>
      </c>
      <c r="Z33" s="202" t="s">
        <v>2399</v>
      </c>
      <c r="AA33" s="202" t="s">
        <v>2399</v>
      </c>
      <c r="AB33" s="202" t="s">
        <v>2399</v>
      </c>
    </row>
    <row r="34" spans="1:28" ht="409.6" x14ac:dyDescent="0.2">
      <c r="A34" s="210">
        <f t="shared" si="3"/>
        <v>17</v>
      </c>
      <c r="B34" s="217" t="s">
        <v>135</v>
      </c>
      <c r="C34" s="217" t="s">
        <v>2420</v>
      </c>
      <c r="D34" s="211" t="str">
        <f>VLOOKUP(B34,'HECVAT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4" s="229" t="s">
        <v>3103</v>
      </c>
      <c r="F34" s="206" t="s">
        <v>2421</v>
      </c>
      <c r="G34" s="206" t="s">
        <v>3104</v>
      </c>
      <c r="H34" s="218" t="s">
        <v>2422</v>
      </c>
      <c r="I34" s="218" t="s">
        <v>2423</v>
      </c>
      <c r="J34" s="205" t="str">
        <f t="shared" si="4"/>
        <v>FALSE</v>
      </c>
      <c r="K34" s="214">
        <v>1</v>
      </c>
      <c r="L34" s="205" t="s">
        <v>17</v>
      </c>
      <c r="M34" s="203" t="s">
        <v>16</v>
      </c>
      <c r="N34" s="203" t="str">
        <f>VLOOKUP(B34,'HECVAT - Full | Vendor Response'!A:E,3,FALSE)</f>
        <v>Yes</v>
      </c>
      <c r="O34" s="203" t="str">
        <f>IF(LEN(VLOOKUP(B34,'Analyst Report'!$A:$I,7,FALSE))=0,"",VLOOKUP(B34,'Analyst Report'!$A:$I,7,FALSE))</f>
        <v/>
      </c>
      <c r="P34" s="203">
        <f t="shared" si="0"/>
        <v>1</v>
      </c>
      <c r="Q34" s="203">
        <v>20</v>
      </c>
      <c r="R34" s="203">
        <f>IF(LEN(VLOOKUP(B34,'Analyst Report'!$A$30:$I$287,8,FALSE))=0,"",VLOOKUP(B34,'Analyst Report'!$A$30:$I$287,8,FALSE))</f>
        <v>20</v>
      </c>
      <c r="S34" s="203">
        <f t="shared" si="1"/>
        <v>20</v>
      </c>
      <c r="T34" s="203">
        <f t="shared" si="2"/>
        <v>20</v>
      </c>
      <c r="U34" s="202" t="s">
        <v>2399</v>
      </c>
      <c r="V34" s="202" t="s">
        <v>2399</v>
      </c>
      <c r="W34" s="202" t="s">
        <v>2399</v>
      </c>
      <c r="X34" s="202" t="s">
        <v>2399</v>
      </c>
      <c r="Y34" s="202" t="s">
        <v>2399</v>
      </c>
      <c r="Z34" s="202" t="s">
        <v>2399</v>
      </c>
      <c r="AA34" s="202" t="s">
        <v>2399</v>
      </c>
      <c r="AB34" s="202" t="s">
        <v>2399</v>
      </c>
    </row>
    <row r="35" spans="1:28" ht="409.6" x14ac:dyDescent="0.2">
      <c r="A35" s="210">
        <f t="shared" si="3"/>
        <v>18</v>
      </c>
      <c r="B35" s="217" t="s">
        <v>136</v>
      </c>
      <c r="C35" s="217" t="s">
        <v>2606</v>
      </c>
      <c r="D35" s="211" t="str">
        <f>VLOOKUP(B35,'HECVAT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5" s="206" t="s">
        <v>2399</v>
      </c>
      <c r="F35" s="206" t="s">
        <v>2607</v>
      </c>
      <c r="G35" s="206" t="s">
        <v>2608</v>
      </c>
      <c r="H35" s="218" t="s">
        <v>2359</v>
      </c>
      <c r="I35" s="218" t="s">
        <v>2320</v>
      </c>
      <c r="J35" s="205" t="str">
        <f t="shared" si="4"/>
        <v>FALSE</v>
      </c>
      <c r="K35" s="214">
        <v>1</v>
      </c>
      <c r="L35" s="205" t="s">
        <v>17</v>
      </c>
      <c r="M35" s="203" t="s">
        <v>16</v>
      </c>
      <c r="N35" s="203" t="str">
        <f>VLOOKUP(B35,'HECVAT - Full | Vendor Response'!A:E,3,FALSE)</f>
        <v>Yes</v>
      </c>
      <c r="O35" s="203" t="str">
        <f>IF(LEN(VLOOKUP(B35,'Analyst Report'!$A:$I,7,FALSE))=0,"",VLOOKUP(B35,'Analyst Report'!$A:$I,7,FALSE))</f>
        <v/>
      </c>
      <c r="P35" s="203">
        <f t="shared" si="0"/>
        <v>1</v>
      </c>
      <c r="Q35" s="203">
        <v>20</v>
      </c>
      <c r="R35" s="203">
        <f>IF(LEN(VLOOKUP(B35,'Analyst Report'!$A$30:$I$287,8,FALSE))=0,"",VLOOKUP(B35,'Analyst Report'!$A$30:$I$287,8,FALSE))</f>
        <v>20</v>
      </c>
      <c r="S35" s="203">
        <f t="shared" si="1"/>
        <v>20</v>
      </c>
      <c r="T35" s="203">
        <f t="shared" si="2"/>
        <v>20</v>
      </c>
      <c r="U35" s="202" t="s">
        <v>2399</v>
      </c>
      <c r="V35" s="202" t="s">
        <v>2399</v>
      </c>
      <c r="W35" s="202" t="s">
        <v>2399</v>
      </c>
      <c r="X35" s="202" t="s">
        <v>2399</v>
      </c>
      <c r="Y35" s="202" t="s">
        <v>2399</v>
      </c>
      <c r="Z35" s="202" t="s">
        <v>2399</v>
      </c>
      <c r="AA35" s="202" t="s">
        <v>2399</v>
      </c>
      <c r="AB35" s="202" t="s">
        <v>2399</v>
      </c>
    </row>
    <row r="36" spans="1:28" ht="409.6" x14ac:dyDescent="0.2">
      <c r="A36" s="210">
        <f t="shared" si="3"/>
        <v>19</v>
      </c>
      <c r="B36" s="217" t="s">
        <v>2564</v>
      </c>
      <c r="C36" s="217" t="s">
        <v>373</v>
      </c>
      <c r="D36" s="211" t="str">
        <f>VLOOKUP(B36,'HECVAT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6" s="206" t="s">
        <v>2399</v>
      </c>
      <c r="F36" s="206" t="s">
        <v>2424</v>
      </c>
      <c r="G36" s="206" t="s">
        <v>2425</v>
      </c>
      <c r="H36" s="218" t="s">
        <v>2359</v>
      </c>
      <c r="I36" s="218" t="s">
        <v>2320</v>
      </c>
      <c r="J36" s="205" t="str">
        <f t="shared" si="4"/>
        <v>FALSE</v>
      </c>
      <c r="K36" s="214">
        <v>1</v>
      </c>
      <c r="L36" s="205" t="s">
        <v>17</v>
      </c>
      <c r="M36" s="203" t="s">
        <v>16</v>
      </c>
      <c r="N36" s="203" t="str">
        <f>VLOOKUP(B36,'HECVAT - Full | Vendor Response'!A:E,3,FALSE)</f>
        <v>Yes</v>
      </c>
      <c r="O36" s="203" t="str">
        <f>IF(LEN(VLOOKUP(B36,'Analyst Report'!$A:$I,7,FALSE))=0,"",VLOOKUP(B36,'Analyst Report'!$A:$I,7,FALSE))</f>
        <v/>
      </c>
      <c r="P36" s="203">
        <f t="shared" si="0"/>
        <v>1</v>
      </c>
      <c r="Q36" s="203">
        <v>20</v>
      </c>
      <c r="R36" s="203">
        <f>IF(LEN(VLOOKUP(B36,'Analyst Report'!$A$30:$I$287,8,FALSE))=0,"",VLOOKUP(B36,'Analyst Report'!$A$30:$I$287,8,FALSE))</f>
        <v>20</v>
      </c>
      <c r="S36" s="203">
        <f t="shared" si="1"/>
        <v>20</v>
      </c>
      <c r="T36" s="203">
        <f t="shared" si="2"/>
        <v>20</v>
      </c>
      <c r="U36" s="202" t="s">
        <v>2399</v>
      </c>
      <c r="V36" s="202" t="s">
        <v>2399</v>
      </c>
      <c r="W36" s="202" t="s">
        <v>2399</v>
      </c>
      <c r="X36" s="202" t="s">
        <v>2399</v>
      </c>
      <c r="Y36" s="202" t="s">
        <v>2399</v>
      </c>
      <c r="Z36" s="202" t="s">
        <v>2399</v>
      </c>
      <c r="AA36" s="202" t="s">
        <v>2399</v>
      </c>
      <c r="AB36" s="202" t="s">
        <v>2399</v>
      </c>
    </row>
    <row r="37" spans="1:28" ht="409.6" x14ac:dyDescent="0.2">
      <c r="A37" s="210">
        <f t="shared" si="3"/>
        <v>20</v>
      </c>
      <c r="B37" s="217" t="s">
        <v>2565</v>
      </c>
      <c r="C37" s="217" t="s">
        <v>2429</v>
      </c>
      <c r="D37" s="211" t="str">
        <f>VLOOKUP(B37,'HECVAT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7" s="206" t="s">
        <v>2399</v>
      </c>
      <c r="F37" s="206" t="s">
        <v>2394</v>
      </c>
      <c r="G37" s="206" t="s">
        <v>2430</v>
      </c>
      <c r="H37" s="218" t="s">
        <v>2431</v>
      </c>
      <c r="I37" s="218" t="s">
        <v>2432</v>
      </c>
      <c r="J37" s="205" t="str">
        <f t="shared" si="4"/>
        <v>FALSE</v>
      </c>
      <c r="K37" s="214">
        <v>1</v>
      </c>
      <c r="L37" s="205" t="s">
        <v>17</v>
      </c>
      <c r="M37" s="203" t="s">
        <v>16</v>
      </c>
      <c r="N37" s="203" t="str">
        <f>VLOOKUP(B37,'HECVAT - Full | Vendor Response'!A:E,3,FALSE)</f>
        <v>Yes</v>
      </c>
      <c r="O37" s="203" t="str">
        <f>IF(LEN(VLOOKUP(B37,'Analyst Report'!$A:$I,7,FALSE))=0,"",VLOOKUP(B37,'Analyst Report'!$A:$I,7,FALSE))</f>
        <v/>
      </c>
      <c r="P37" s="203">
        <f t="shared" si="0"/>
        <v>1</v>
      </c>
      <c r="Q37" s="203">
        <v>20</v>
      </c>
      <c r="R37" s="203">
        <f>IF(LEN(VLOOKUP(B37,'Analyst Report'!$A$30:$I$287,8,FALSE))=0,"",VLOOKUP(B37,'Analyst Report'!$A$30:$I$287,8,FALSE))</f>
        <v>20</v>
      </c>
      <c r="S37" s="203">
        <f t="shared" si="1"/>
        <v>20</v>
      </c>
      <c r="T37" s="203">
        <f t="shared" si="2"/>
        <v>20</v>
      </c>
      <c r="U37" s="202" t="s">
        <v>2399</v>
      </c>
      <c r="V37" s="202" t="s">
        <v>2399</v>
      </c>
      <c r="W37" s="202" t="s">
        <v>2399</v>
      </c>
      <c r="X37" s="202" t="s">
        <v>2399</v>
      </c>
      <c r="Y37" s="202" t="s">
        <v>2399</v>
      </c>
      <c r="Z37" s="202" t="s">
        <v>2399</v>
      </c>
      <c r="AA37" s="202" t="s">
        <v>2399</v>
      </c>
      <c r="AB37" s="202" t="s">
        <v>2399</v>
      </c>
    </row>
    <row r="38" spans="1:28" ht="409.6" x14ac:dyDescent="0.2">
      <c r="A38" s="210">
        <f t="shared" si="3"/>
        <v>21</v>
      </c>
      <c r="B38" s="217" t="s">
        <v>2566</v>
      </c>
      <c r="C38" s="217" t="s">
        <v>2426</v>
      </c>
      <c r="D38" s="211" t="str">
        <f>VLOOKUP(B38,'HECVAT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8" s="206" t="s">
        <v>2399</v>
      </c>
      <c r="F38" s="206" t="s">
        <v>2394</v>
      </c>
      <c r="G38" s="206" t="s">
        <v>2427</v>
      </c>
      <c r="H38" s="218" t="s">
        <v>2428</v>
      </c>
      <c r="I38" s="218" t="s">
        <v>2331</v>
      </c>
      <c r="J38" s="205" t="str">
        <f t="shared" si="4"/>
        <v>FALSE</v>
      </c>
      <c r="K38" s="214">
        <v>1</v>
      </c>
      <c r="L38" s="205" t="s">
        <v>17</v>
      </c>
      <c r="M38" s="203" t="s">
        <v>16</v>
      </c>
      <c r="N38" s="203" t="str">
        <f>VLOOKUP(B38,'HECVAT - Full | Vendor Response'!A:E,3,FALSE)</f>
        <v>Yes</v>
      </c>
      <c r="O38" s="203" t="str">
        <f>IF(LEN(VLOOKUP(B38,'Analyst Report'!$A:$I,7,FALSE))=0,"",VLOOKUP(B38,'Analyst Report'!$A:$I,7,FALSE))</f>
        <v/>
      </c>
      <c r="P38" s="203">
        <f t="shared" si="0"/>
        <v>1</v>
      </c>
      <c r="Q38" s="203">
        <v>20</v>
      </c>
      <c r="R38" s="203">
        <f>IF(LEN(VLOOKUP(B38,'Analyst Report'!$A$30:$I$287,8,FALSE))=0,"",VLOOKUP(B38,'Analyst Report'!$A$30:$I$287,8,FALSE))</f>
        <v>20</v>
      </c>
      <c r="S38" s="203">
        <f t="shared" si="1"/>
        <v>20</v>
      </c>
      <c r="T38" s="203">
        <f t="shared" si="2"/>
        <v>20</v>
      </c>
      <c r="U38" s="202" t="s">
        <v>2399</v>
      </c>
      <c r="V38" s="202" t="s">
        <v>2399</v>
      </c>
      <c r="W38" s="202" t="s">
        <v>2399</v>
      </c>
      <c r="X38" s="202" t="s">
        <v>2399</v>
      </c>
      <c r="Y38" s="202" t="s">
        <v>2399</v>
      </c>
      <c r="Z38" s="202" t="s">
        <v>2399</v>
      </c>
      <c r="AA38" s="202" t="s">
        <v>2399</v>
      </c>
      <c r="AB38" s="202" t="s">
        <v>2399</v>
      </c>
    </row>
    <row r="39" spans="1:28" ht="409.6" x14ac:dyDescent="0.2">
      <c r="A39" s="210">
        <f t="shared" si="3"/>
        <v>22</v>
      </c>
      <c r="B39" s="217" t="s">
        <v>2567</v>
      </c>
      <c r="C39" s="217" t="s">
        <v>2433</v>
      </c>
      <c r="D39" s="211" t="str">
        <f>VLOOKUP(B39,'HECVAT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39" s="206" t="s">
        <v>2434</v>
      </c>
      <c r="F39" s="206" t="s">
        <v>2435</v>
      </c>
      <c r="G39" s="206" t="s">
        <v>2436</v>
      </c>
      <c r="H39" s="218" t="s">
        <v>2437</v>
      </c>
      <c r="I39" s="218" t="s">
        <v>2609</v>
      </c>
      <c r="J39" s="205" t="str">
        <f t="shared" si="4"/>
        <v>FALSE</v>
      </c>
      <c r="K39" s="214">
        <v>1</v>
      </c>
      <c r="L39" s="205" t="s">
        <v>17</v>
      </c>
      <c r="M39" s="203" t="s">
        <v>16</v>
      </c>
      <c r="N39" s="203" t="str">
        <f>VLOOKUP(B39,'HECVAT - Full | Vendor Response'!A:E,3,FALSE)</f>
        <v>Yes</v>
      </c>
      <c r="O39" s="203" t="str">
        <f>IF(LEN(VLOOKUP(B39,'Analyst Report'!$A:$I,7,FALSE))=0,"",VLOOKUP(B39,'Analyst Report'!$A:$I,7,FALSE))</f>
        <v/>
      </c>
      <c r="P39" s="203">
        <f t="shared" si="0"/>
        <v>1</v>
      </c>
      <c r="Q39" s="203">
        <v>20</v>
      </c>
      <c r="R39" s="203">
        <f>IF(LEN(VLOOKUP(B39,'Analyst Report'!$A$30:$I$287,8,FALSE))=0,"",VLOOKUP(B39,'Analyst Report'!$A$30:$I$287,8,FALSE))</f>
        <v>20</v>
      </c>
      <c r="S39" s="203">
        <f t="shared" si="1"/>
        <v>20</v>
      </c>
      <c r="T39" s="203">
        <f t="shared" si="2"/>
        <v>20</v>
      </c>
      <c r="U39" s="202" t="s">
        <v>2399</v>
      </c>
      <c r="V39" s="202" t="s">
        <v>2399</v>
      </c>
      <c r="W39" s="202" t="s">
        <v>2399</v>
      </c>
      <c r="X39" s="202" t="s">
        <v>2399</v>
      </c>
      <c r="Y39" s="202" t="s">
        <v>2399</v>
      </c>
      <c r="Z39" s="202" t="s">
        <v>2399</v>
      </c>
      <c r="AA39" s="202" t="s">
        <v>2399</v>
      </c>
      <c r="AB39" s="202" t="s">
        <v>2399</v>
      </c>
    </row>
    <row r="40" spans="1:28" ht="409.6" x14ac:dyDescent="0.2">
      <c r="A40" s="210">
        <f t="shared" si="3"/>
        <v>23</v>
      </c>
      <c r="B40" s="217" t="s">
        <v>2568</v>
      </c>
      <c r="C40" s="217" t="s">
        <v>2438</v>
      </c>
      <c r="D40" s="211" t="str">
        <f>VLOOKUP(B40,'HECVAT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40" s="206" t="s">
        <v>2399</v>
      </c>
      <c r="F40" s="206" t="s">
        <v>2440</v>
      </c>
      <c r="G40" s="206" t="s">
        <v>2441</v>
      </c>
      <c r="H40" s="218" t="s">
        <v>2442</v>
      </c>
      <c r="I40" s="218"/>
      <c r="J40" s="205" t="str">
        <f t="shared" si="4"/>
        <v>FALSE</v>
      </c>
      <c r="K40" s="214">
        <v>1</v>
      </c>
      <c r="L40" s="205" t="s">
        <v>17</v>
      </c>
      <c r="M40" s="203" t="s">
        <v>16</v>
      </c>
      <c r="N40" s="203" t="str">
        <f>VLOOKUP(B40,'HECVAT - Full | Vendor Response'!A:E,3,FALSE)</f>
        <v>Yes</v>
      </c>
      <c r="O40" s="203" t="str">
        <f>IF(LEN(VLOOKUP(B40,'Analyst Report'!$A:$I,7,FALSE))=0,"",VLOOKUP(B40,'Analyst Report'!$A:$I,7,FALSE))</f>
        <v/>
      </c>
      <c r="P40" s="203">
        <f t="shared" si="0"/>
        <v>1</v>
      </c>
      <c r="Q40" s="203">
        <v>20</v>
      </c>
      <c r="R40" s="203">
        <f>IF(LEN(VLOOKUP(B40,'Analyst Report'!$A$30:$I$287,8,FALSE))=0,"",VLOOKUP(B40,'Analyst Report'!$A$30:$I$287,8,FALSE))</f>
        <v>20</v>
      </c>
      <c r="S40" s="203">
        <f t="shared" si="1"/>
        <v>20</v>
      </c>
      <c r="T40" s="203">
        <f t="shared" si="2"/>
        <v>20</v>
      </c>
      <c r="U40" s="202" t="s">
        <v>2399</v>
      </c>
      <c r="V40" s="202" t="s">
        <v>2399</v>
      </c>
      <c r="W40" s="202" t="s">
        <v>2399</v>
      </c>
      <c r="X40" s="202" t="s">
        <v>2399</v>
      </c>
      <c r="Y40" s="202" t="s">
        <v>2399</v>
      </c>
      <c r="Z40" s="202" t="s">
        <v>2399</v>
      </c>
      <c r="AA40" s="202" t="s">
        <v>2399</v>
      </c>
      <c r="AB40" s="202" t="s">
        <v>2399</v>
      </c>
    </row>
    <row r="41" spans="1:28" ht="225" x14ac:dyDescent="0.2">
      <c r="A41" s="210">
        <f t="shared" si="3"/>
        <v>24</v>
      </c>
      <c r="B41" s="220" t="s">
        <v>2443</v>
      </c>
      <c r="C41" s="211" t="s">
        <v>2444</v>
      </c>
      <c r="D41" s="211" t="str">
        <f>VLOOKUP(B41,'HECVAT - Full | Vendor Response'!A$3:D$319,4,TRUE)</f>
        <v>All output from these systems is sent to Instructure's centralized logging management system for further analysis and alert generation.</v>
      </c>
      <c r="E41" s="204" t="s">
        <v>2399</v>
      </c>
      <c r="F41" s="204" t="s">
        <v>2445</v>
      </c>
      <c r="G41" s="204" t="s">
        <v>2446</v>
      </c>
      <c r="H41" s="216" t="s">
        <v>2447</v>
      </c>
      <c r="I41" s="216" t="s">
        <v>2439</v>
      </c>
      <c r="J41" s="205" t="str">
        <f t="shared" si="4"/>
        <v>TRUE</v>
      </c>
      <c r="K41" s="214">
        <v>1</v>
      </c>
      <c r="L41" s="205" t="s">
        <v>2448</v>
      </c>
      <c r="M41" s="203" t="s">
        <v>16</v>
      </c>
      <c r="N41" s="203" t="str">
        <f>VLOOKUP(B41,'HECVAT - Full | Vendor Response'!A:E,3,FALSE)</f>
        <v>Yes</v>
      </c>
      <c r="O41" s="203" t="str">
        <f>IF(LEN(VLOOKUP(B41,'Analyst Report'!$A:$I,7,FALSE))=0,"",VLOOKUP(B41,'Analyst Report'!$A:$I,7,FALSE))</f>
        <v/>
      </c>
      <c r="P41" s="203">
        <f t="shared" si="0"/>
        <v>1</v>
      </c>
      <c r="Q41" s="203">
        <v>20</v>
      </c>
      <c r="R41" s="203">
        <f>IF(LEN(VLOOKUP(B41,'Analyst Report'!$A$30:$I$287,8,FALSE))=0,"",VLOOKUP(B41,'Analyst Report'!$A$30:$I$287,8,FALSE))</f>
        <v>25</v>
      </c>
      <c r="S41" s="203">
        <f t="shared" si="1"/>
        <v>25</v>
      </c>
      <c r="T41" s="203">
        <f t="shared" si="2"/>
        <v>25</v>
      </c>
      <c r="U41" s="202" t="s">
        <v>2399</v>
      </c>
      <c r="V41" s="202" t="s">
        <v>2399</v>
      </c>
      <c r="W41" s="202" t="s">
        <v>2399</v>
      </c>
      <c r="X41" s="202" t="s">
        <v>2399</v>
      </c>
      <c r="Y41" s="202" t="s">
        <v>2399</v>
      </c>
      <c r="Z41" s="202" t="s">
        <v>2399</v>
      </c>
      <c r="AA41" s="202" t="s">
        <v>2399</v>
      </c>
      <c r="AB41" s="202" t="s">
        <v>2399</v>
      </c>
    </row>
    <row r="42" spans="1:28" ht="409.6" x14ac:dyDescent="0.2">
      <c r="A42" s="210">
        <f t="shared" si="3"/>
        <v>25</v>
      </c>
      <c r="B42" s="220" t="s">
        <v>2449</v>
      </c>
      <c r="C42" s="211" t="s">
        <v>2450</v>
      </c>
      <c r="D42" s="211" t="str">
        <f>VLOOKUP(B42,'HECVAT - Full | Vendor Response'!A$3:D$319,4,TRUE)</f>
        <v>All output from these systems is sent to Instructure's centralized logging management system for further analysis and alert generation.</v>
      </c>
      <c r="E42" s="204" t="s">
        <v>2399</v>
      </c>
      <c r="F42" s="204" t="s">
        <v>2451</v>
      </c>
      <c r="G42" s="204" t="s">
        <v>2452</v>
      </c>
      <c r="H42" s="216" t="s">
        <v>2453</v>
      </c>
      <c r="I42" s="216" t="s">
        <v>2439</v>
      </c>
      <c r="J42" s="205" t="str">
        <f t="shared" si="4"/>
        <v>TRUE</v>
      </c>
      <c r="K42" s="214">
        <v>1</v>
      </c>
      <c r="L42" s="205" t="s">
        <v>2448</v>
      </c>
      <c r="M42" s="203" t="s">
        <v>16</v>
      </c>
      <c r="N42" s="203" t="str">
        <f>VLOOKUP(B42,'HECVAT - Full | Vendor Response'!A:E,3,FALSE)</f>
        <v>Yes</v>
      </c>
      <c r="O42" s="203" t="str">
        <f>IF(LEN(VLOOKUP(B42,'Analyst Report'!$A:$I,7,FALSE))=0,"",VLOOKUP(B42,'Analyst Report'!$A:$I,7,FALSE))</f>
        <v/>
      </c>
      <c r="P42" s="203">
        <f t="shared" si="0"/>
        <v>1</v>
      </c>
      <c r="Q42" s="203">
        <v>20</v>
      </c>
      <c r="R42" s="203">
        <f>IF(LEN(VLOOKUP(B42,'Analyst Report'!$A$30:$I$287,8,FALSE))=0,"",VLOOKUP(B42,'Analyst Report'!$A$30:$I$287,8,FALSE))</f>
        <v>25</v>
      </c>
      <c r="S42" s="203">
        <f t="shared" si="1"/>
        <v>25</v>
      </c>
      <c r="T42" s="203">
        <f t="shared" si="2"/>
        <v>25</v>
      </c>
      <c r="U42" s="202" t="s">
        <v>2399</v>
      </c>
      <c r="V42" s="202" t="s">
        <v>2399</v>
      </c>
      <c r="W42" s="202" t="s">
        <v>2399</v>
      </c>
      <c r="X42" s="202" t="s">
        <v>2399</v>
      </c>
      <c r="Y42" s="202" t="s">
        <v>2399</v>
      </c>
      <c r="Z42" s="202" t="s">
        <v>2399</v>
      </c>
      <c r="AA42" s="202" t="s">
        <v>2399</v>
      </c>
      <c r="AB42" s="202" t="s">
        <v>2399</v>
      </c>
    </row>
    <row r="43" spans="1:28" ht="409.6" x14ac:dyDescent="0.2">
      <c r="A43" s="210">
        <f t="shared" si="3"/>
        <v>26</v>
      </c>
      <c r="B43" s="220" t="s">
        <v>2454</v>
      </c>
      <c r="C43" s="211" t="s">
        <v>2455</v>
      </c>
      <c r="D43" s="211" t="str">
        <f>VLOOKUP(B43,'HECVAT - Full | Vendor Response'!A$3:D$319,4,TRUE)</f>
        <v>All output from these systems is sent to Instructure's centralized logging management system for further analysis and alert generation.</v>
      </c>
      <c r="E43" s="204" t="s">
        <v>2399</v>
      </c>
      <c r="F43" s="204" t="s">
        <v>2456</v>
      </c>
      <c r="G43" s="204" t="s">
        <v>2457</v>
      </c>
      <c r="H43" s="216" t="s">
        <v>2458</v>
      </c>
      <c r="I43" s="216" t="s">
        <v>2439</v>
      </c>
      <c r="J43" s="205" t="str">
        <f t="shared" si="4"/>
        <v>TRUE</v>
      </c>
      <c r="K43" s="214">
        <v>1</v>
      </c>
      <c r="L43" s="205" t="s">
        <v>2448</v>
      </c>
      <c r="M43" s="203" t="s">
        <v>16</v>
      </c>
      <c r="N43" s="203" t="str">
        <f>VLOOKUP(B43,'HECVAT - Full | Vendor Response'!A:E,3,FALSE)</f>
        <v>Yes</v>
      </c>
      <c r="O43" s="203" t="str">
        <f>IF(LEN(VLOOKUP(B43,'Analyst Report'!$A:$I,7,FALSE))=0,"",VLOOKUP(B43,'Analyst Report'!$A:$I,7,FALSE))</f>
        <v/>
      </c>
      <c r="P43" s="203">
        <f t="shared" si="0"/>
        <v>1</v>
      </c>
      <c r="Q43" s="203">
        <v>20</v>
      </c>
      <c r="R43" s="203">
        <f>IF(LEN(VLOOKUP(B43,'Analyst Report'!$A$30:$I$287,8,FALSE))=0,"",VLOOKUP(B43,'Analyst Report'!$A$30:$I$287,8,FALSE))</f>
        <v>25</v>
      </c>
      <c r="S43" s="203">
        <f t="shared" si="1"/>
        <v>25</v>
      </c>
      <c r="T43" s="203">
        <f t="shared" si="2"/>
        <v>25</v>
      </c>
      <c r="U43" s="202" t="s">
        <v>2399</v>
      </c>
      <c r="V43" s="202" t="s">
        <v>2399</v>
      </c>
      <c r="W43" s="202" t="s">
        <v>2399</v>
      </c>
      <c r="X43" s="202" t="s">
        <v>2399</v>
      </c>
      <c r="Y43" s="202" t="s">
        <v>2399</v>
      </c>
      <c r="Z43" s="202" t="s">
        <v>2399</v>
      </c>
      <c r="AA43" s="202" t="s">
        <v>2399</v>
      </c>
      <c r="AB43" s="202" t="s">
        <v>2399</v>
      </c>
    </row>
    <row r="44" spans="1:28" ht="285" x14ac:dyDescent="0.2">
      <c r="A44" s="210">
        <f t="shared" si="3"/>
        <v>27</v>
      </c>
      <c r="B44" s="220" t="s">
        <v>2459</v>
      </c>
      <c r="C44" s="211" t="s">
        <v>2460</v>
      </c>
      <c r="D44" s="211" t="str">
        <f>VLOOKUP(B44,'HECVAT - Full | Vendor Response'!A$3:D$319,4,TRUE)</f>
        <v>All output from these systems is sent to Instructure's centralized logging management system for further analysis and alert generation.</v>
      </c>
      <c r="E44" s="204" t="s">
        <v>2399</v>
      </c>
      <c r="F44" s="204" t="s">
        <v>2461</v>
      </c>
      <c r="G44" s="204" t="s">
        <v>2462</v>
      </c>
      <c r="H44" s="216" t="s">
        <v>2463</v>
      </c>
      <c r="I44" s="216" t="s">
        <v>2439</v>
      </c>
      <c r="J44" s="205" t="str">
        <f t="shared" si="4"/>
        <v>TRUE</v>
      </c>
      <c r="K44" s="214">
        <v>1</v>
      </c>
      <c r="L44" s="205" t="s">
        <v>2448</v>
      </c>
      <c r="M44" s="203" t="s">
        <v>16</v>
      </c>
      <c r="N44" s="203" t="str">
        <f>VLOOKUP(B44,'HECVAT - Full | Vendor Response'!A:E,3,FALSE)</f>
        <v>No</v>
      </c>
      <c r="O44" s="203" t="str">
        <f>IF(LEN(VLOOKUP(B44,'Analyst Report'!$A:$I,7,FALSE))=0,"",VLOOKUP(B44,'Analyst Report'!$A:$I,7,FALSE))</f>
        <v/>
      </c>
      <c r="P44" s="203">
        <f t="shared" si="0"/>
        <v>0</v>
      </c>
      <c r="Q44" s="203">
        <v>20</v>
      </c>
      <c r="R44" s="203">
        <f>IF(LEN(VLOOKUP(B44,'Analyst Report'!$A$30:$I$287,8,FALSE))=0,"",VLOOKUP(B44,'Analyst Report'!$A$30:$I$287,8,FALSE))</f>
        <v>25</v>
      </c>
      <c r="S44" s="203">
        <f t="shared" si="1"/>
        <v>25</v>
      </c>
      <c r="T44" s="203">
        <f t="shared" si="2"/>
        <v>0</v>
      </c>
      <c r="U44" s="202" t="s">
        <v>2399</v>
      </c>
      <c r="V44" s="202" t="s">
        <v>2399</v>
      </c>
      <c r="W44" s="202" t="s">
        <v>2399</v>
      </c>
      <c r="X44" s="202" t="s">
        <v>2399</v>
      </c>
      <c r="Y44" s="202" t="s">
        <v>2399</v>
      </c>
      <c r="Z44" s="202" t="s">
        <v>2399</v>
      </c>
      <c r="AA44" s="202" t="s">
        <v>2399</v>
      </c>
      <c r="AB44" s="202" t="s">
        <v>2399</v>
      </c>
    </row>
    <row r="45" spans="1:28" ht="255" x14ac:dyDescent="0.2">
      <c r="A45" s="210">
        <f t="shared" si="3"/>
        <v>28</v>
      </c>
      <c r="B45" s="220" t="s">
        <v>2464</v>
      </c>
      <c r="C45" s="211" t="s">
        <v>2465</v>
      </c>
      <c r="D45" s="211" t="str">
        <f>VLOOKUP(B45,'HECVAT - Full | Vendor Response'!A$3:D$319,4,TRUE)</f>
        <v>All output from these systems is sent to Instructure's centralized logging management system for further analysis and alert generation.</v>
      </c>
      <c r="E45" s="204" t="s">
        <v>2399</v>
      </c>
      <c r="F45" s="204" t="s">
        <v>2466</v>
      </c>
      <c r="G45" s="204" t="s">
        <v>2467</v>
      </c>
      <c r="H45" s="216" t="s">
        <v>2468</v>
      </c>
      <c r="I45" s="216" t="s">
        <v>2439</v>
      </c>
      <c r="J45" s="205" t="str">
        <f t="shared" si="4"/>
        <v>TRUE</v>
      </c>
      <c r="K45" s="214">
        <v>1</v>
      </c>
      <c r="L45" s="205" t="s">
        <v>2448</v>
      </c>
      <c r="M45" s="203" t="s">
        <v>16</v>
      </c>
      <c r="N45" s="203" t="str">
        <f>VLOOKUP(B45,'HECVAT - Full | Vendor Response'!A:E,3,FALSE)</f>
        <v>Yes</v>
      </c>
      <c r="O45" s="203" t="str">
        <f>IF(LEN(VLOOKUP(B45,'Analyst Report'!$A:$I,7,FALSE))=0,"",VLOOKUP(B45,'Analyst Report'!$A:$I,7,FALSE))</f>
        <v/>
      </c>
      <c r="P45" s="203">
        <f t="shared" si="0"/>
        <v>1</v>
      </c>
      <c r="Q45" s="203">
        <v>20</v>
      </c>
      <c r="R45" s="203">
        <f>IF(LEN(VLOOKUP(B45,'Analyst Report'!$A$30:$I$287,8,FALSE))=0,"",VLOOKUP(B45,'Analyst Report'!$A$30:$I$287,8,FALSE))</f>
        <v>25</v>
      </c>
      <c r="S45" s="203">
        <f t="shared" si="1"/>
        <v>25</v>
      </c>
      <c r="T45" s="203">
        <f t="shared" si="2"/>
        <v>25</v>
      </c>
      <c r="U45" s="202" t="s">
        <v>2399</v>
      </c>
      <c r="V45" s="202" t="s">
        <v>2399</v>
      </c>
      <c r="W45" s="202" t="s">
        <v>2399</v>
      </c>
      <c r="X45" s="202" t="s">
        <v>2399</v>
      </c>
      <c r="Y45" s="202" t="s">
        <v>2399</v>
      </c>
      <c r="Z45" s="202" t="s">
        <v>2399</v>
      </c>
      <c r="AA45" s="202" t="s">
        <v>2399</v>
      </c>
      <c r="AB45" s="202" t="s">
        <v>2399</v>
      </c>
    </row>
    <row r="46" spans="1:28" ht="342" x14ac:dyDescent="0.2">
      <c r="A46" s="210">
        <f t="shared" si="3"/>
        <v>29</v>
      </c>
      <c r="B46" s="220" t="s">
        <v>2469</v>
      </c>
      <c r="C46" s="211" t="s">
        <v>2470</v>
      </c>
      <c r="D46" s="211" t="str">
        <f>VLOOKUP(B46,'HECVAT - Full | Vendor Response'!A$3:D$319,4,TRUE)</f>
        <v>All output from these systems is sent to Instructure's centralized logging management system for further analysis and alert generation.</v>
      </c>
      <c r="E46" s="204" t="s">
        <v>2399</v>
      </c>
      <c r="F46" s="204" t="s">
        <v>2471</v>
      </c>
      <c r="G46" s="204" t="s">
        <v>2472</v>
      </c>
      <c r="H46" s="216" t="s">
        <v>2473</v>
      </c>
      <c r="I46" s="216" t="s">
        <v>2439</v>
      </c>
      <c r="J46" s="205" t="str">
        <f t="shared" si="4"/>
        <v>TRUE</v>
      </c>
      <c r="K46" s="214">
        <v>1</v>
      </c>
      <c r="L46" s="205" t="s">
        <v>2448</v>
      </c>
      <c r="M46" s="203" t="s">
        <v>16</v>
      </c>
      <c r="N46" s="203" t="str">
        <f>VLOOKUP(B46,'HECVAT - Full | Vendor Response'!A:E,3,FALSE)</f>
        <v>Yes</v>
      </c>
      <c r="O46" s="203" t="str">
        <f>IF(LEN(VLOOKUP(B46,'Analyst Report'!$A:$I,7,FALSE))=0,"",VLOOKUP(B46,'Analyst Report'!$A:$I,7,FALSE))</f>
        <v/>
      </c>
      <c r="P46" s="203">
        <f t="shared" si="0"/>
        <v>1</v>
      </c>
      <c r="Q46" s="203">
        <v>20</v>
      </c>
      <c r="R46" s="203">
        <f>IF(LEN(VLOOKUP(B46,'Analyst Report'!$A$30:$I$287,8,FALSE))=0,"",VLOOKUP(B46,'Analyst Report'!$A$30:$I$287,8,FALSE))</f>
        <v>25</v>
      </c>
      <c r="S46" s="203">
        <f t="shared" si="1"/>
        <v>25</v>
      </c>
      <c r="T46" s="203">
        <f t="shared" si="2"/>
        <v>25</v>
      </c>
      <c r="U46" s="202" t="s">
        <v>2399</v>
      </c>
      <c r="V46" s="202" t="s">
        <v>2399</v>
      </c>
      <c r="W46" s="202" t="s">
        <v>2399</v>
      </c>
      <c r="X46" s="202" t="s">
        <v>2399</v>
      </c>
      <c r="Y46" s="202" t="s">
        <v>2399</v>
      </c>
      <c r="Z46" s="202" t="s">
        <v>2399</v>
      </c>
      <c r="AA46" s="202" t="s">
        <v>2399</v>
      </c>
      <c r="AB46" s="202" t="s">
        <v>2399</v>
      </c>
    </row>
    <row r="47" spans="1:28" ht="225" x14ac:dyDescent="0.2">
      <c r="A47" s="210">
        <f t="shared" si="3"/>
        <v>30</v>
      </c>
      <c r="B47" s="220" t="s">
        <v>2474</v>
      </c>
      <c r="C47" s="211" t="s">
        <v>2475</v>
      </c>
      <c r="D47" s="211" t="str">
        <f>VLOOKUP(B47,'HECVAT - Full | Vendor Response'!A$3:D$319,4,TRUE)</f>
        <v>All output from these systems is sent to Instructure's centralized logging management system for further analysis and alert generation.</v>
      </c>
      <c r="E47" s="204" t="s">
        <v>2399</v>
      </c>
      <c r="F47" s="204" t="s">
        <v>2476</v>
      </c>
      <c r="G47" s="204" t="s">
        <v>2477</v>
      </c>
      <c r="H47" s="216" t="s">
        <v>2558</v>
      </c>
      <c r="I47" s="216" t="s">
        <v>2439</v>
      </c>
      <c r="J47" s="205" t="str">
        <f t="shared" si="4"/>
        <v>TRUE</v>
      </c>
      <c r="K47" s="214">
        <v>1</v>
      </c>
      <c r="L47" s="205" t="s">
        <v>2448</v>
      </c>
      <c r="M47" s="203" t="s">
        <v>16</v>
      </c>
      <c r="N47" s="203" t="str">
        <f>VLOOKUP(B47,'HECVAT - Full | Vendor Response'!A:E,3,FALSE)</f>
        <v>Yes</v>
      </c>
      <c r="O47" s="203" t="str">
        <f>IF(LEN(VLOOKUP(B47,'Analyst Report'!$A:$I,7,FALSE))=0,"",VLOOKUP(B47,'Analyst Report'!$A:$I,7,FALSE))</f>
        <v/>
      </c>
      <c r="P47" s="203">
        <f t="shared" si="0"/>
        <v>1</v>
      </c>
      <c r="Q47" s="203">
        <v>20</v>
      </c>
      <c r="R47" s="203">
        <f>IF(LEN(VLOOKUP(B47,'Analyst Report'!$A$30:$I$287,8,FALSE))=0,"",VLOOKUP(B47,'Analyst Report'!$A$30:$I$287,8,FALSE))</f>
        <v>25</v>
      </c>
      <c r="S47" s="203">
        <f t="shared" si="1"/>
        <v>25</v>
      </c>
      <c r="T47" s="203">
        <f t="shared" si="2"/>
        <v>25</v>
      </c>
      <c r="U47" s="202" t="s">
        <v>2399</v>
      </c>
      <c r="V47" s="202" t="s">
        <v>2399</v>
      </c>
      <c r="W47" s="202" t="s">
        <v>2399</v>
      </c>
      <c r="X47" s="202" t="s">
        <v>2399</v>
      </c>
      <c r="Y47" s="202" t="s">
        <v>2399</v>
      </c>
      <c r="Z47" s="202" t="s">
        <v>2399</v>
      </c>
      <c r="AA47" s="202" t="s">
        <v>2399</v>
      </c>
      <c r="AB47" s="202" t="s">
        <v>2399</v>
      </c>
    </row>
    <row r="48" spans="1:28" ht="180" x14ac:dyDescent="0.2">
      <c r="A48" s="210">
        <f t="shared" si="3"/>
        <v>31</v>
      </c>
      <c r="B48" s="220" t="s">
        <v>2478</v>
      </c>
      <c r="C48" s="211" t="s">
        <v>2479</v>
      </c>
      <c r="D48" s="211" t="str">
        <f>VLOOKUP(B48,'HECVAT - Full | Vendor Response'!A$3:D$319,4,TRUE)</f>
        <v>All output from these systems is sent to Instructure's centralized logging management system for further analysis and alert generation.</v>
      </c>
      <c r="E48" s="204" t="s">
        <v>2399</v>
      </c>
      <c r="F48" s="204" t="s">
        <v>2480</v>
      </c>
      <c r="G48" s="204" t="s">
        <v>2481</v>
      </c>
      <c r="H48" s="216" t="s">
        <v>2482</v>
      </c>
      <c r="I48" s="216" t="s">
        <v>2439</v>
      </c>
      <c r="J48" s="205" t="str">
        <f t="shared" si="4"/>
        <v>TRUE</v>
      </c>
      <c r="K48" s="214">
        <v>1</v>
      </c>
      <c r="L48" s="205" t="s">
        <v>2448</v>
      </c>
      <c r="M48" s="203" t="s">
        <v>16</v>
      </c>
      <c r="N48" s="203" t="str">
        <f>VLOOKUP(B48,'HECVAT - Full | Vendor Response'!A:E,3,FALSE)</f>
        <v>No</v>
      </c>
      <c r="O48" s="203" t="str">
        <f>IF(LEN(VLOOKUP(B48,'Analyst Report'!$A:$I,7,FALSE))=0,"",VLOOKUP(B48,'Analyst Report'!$A:$I,7,FALSE))</f>
        <v/>
      </c>
      <c r="P48" s="203">
        <f t="shared" si="0"/>
        <v>0</v>
      </c>
      <c r="Q48" s="203">
        <v>20</v>
      </c>
      <c r="R48" s="203">
        <f>IF(LEN(VLOOKUP(B48,'Analyst Report'!$A$30:$I$287,8,FALSE))=0,"",VLOOKUP(B48,'Analyst Report'!$A$30:$I$287,8,FALSE))</f>
        <v>25</v>
      </c>
      <c r="S48" s="203">
        <f t="shared" si="1"/>
        <v>25</v>
      </c>
      <c r="T48" s="203">
        <f t="shared" si="2"/>
        <v>0</v>
      </c>
      <c r="U48" s="202" t="s">
        <v>2399</v>
      </c>
      <c r="V48" s="202" t="s">
        <v>2399</v>
      </c>
      <c r="W48" s="202" t="s">
        <v>2399</v>
      </c>
      <c r="X48" s="202" t="s">
        <v>2399</v>
      </c>
      <c r="Y48" s="202" t="s">
        <v>2399</v>
      </c>
      <c r="Z48" s="202" t="s">
        <v>2399</v>
      </c>
      <c r="AA48" s="202" t="s">
        <v>2399</v>
      </c>
      <c r="AB48" s="202" t="s">
        <v>2399</v>
      </c>
    </row>
    <row r="49" spans="1:28" ht="409.6" x14ac:dyDescent="0.2">
      <c r="A49" s="210">
        <f t="shared" si="3"/>
        <v>32</v>
      </c>
      <c r="B49" s="220" t="s">
        <v>2483</v>
      </c>
      <c r="C49" s="211" t="s">
        <v>2484</v>
      </c>
      <c r="D49" s="211" t="str">
        <f>VLOOKUP(B49,'HECVAT - Full | Vendor Response'!A$3:D$319,4,TRUE)</f>
        <v>All output from these systems is sent to Instructure's centralized logging management system for further analysis and alert generation.</v>
      </c>
      <c r="E49" s="204" t="s">
        <v>2399</v>
      </c>
      <c r="F49" s="204" t="s">
        <v>2399</v>
      </c>
      <c r="G49" s="204" t="s">
        <v>2485</v>
      </c>
      <c r="H49" s="216" t="s">
        <v>2486</v>
      </c>
      <c r="I49" s="216" t="s">
        <v>2439</v>
      </c>
      <c r="J49" s="205" t="str">
        <f t="shared" si="4"/>
        <v>TRUE</v>
      </c>
      <c r="K49" s="214">
        <v>1</v>
      </c>
      <c r="L49" s="205" t="s">
        <v>2448</v>
      </c>
      <c r="M49" s="203" t="s">
        <v>19</v>
      </c>
      <c r="N49" s="203" t="str">
        <f>VLOOKUP(B49,'HECVAT - Full | Vendor Response'!A:E,3,FALSE)</f>
        <v>No</v>
      </c>
      <c r="O49" s="203" t="str">
        <f>IF(LEN(VLOOKUP(B49,'Analyst Report'!$A:$I,7,FALSE))=0,"",VLOOKUP(B49,'Analyst Report'!$A:$I,7,FALSE))</f>
        <v/>
      </c>
      <c r="P49" s="203">
        <f t="shared" si="0"/>
        <v>1</v>
      </c>
      <c r="Q49" s="203">
        <v>20</v>
      </c>
      <c r="R49" s="203">
        <f>IF(LEN(VLOOKUP(B49,'Analyst Report'!$A$30:$I$287,8,FALSE))=0,"",VLOOKUP(B49,'Analyst Report'!$A$30:$I$287,8,FALSE))</f>
        <v>25</v>
      </c>
      <c r="S49" s="203">
        <f t="shared" si="1"/>
        <v>25</v>
      </c>
      <c r="T49" s="203">
        <f t="shared" si="2"/>
        <v>25</v>
      </c>
      <c r="U49" s="202" t="s">
        <v>2399</v>
      </c>
      <c r="V49" s="202" t="s">
        <v>2399</v>
      </c>
      <c r="W49" s="202" t="s">
        <v>2399</v>
      </c>
      <c r="X49" s="202" t="s">
        <v>2399</v>
      </c>
      <c r="Y49" s="202" t="s">
        <v>2399</v>
      </c>
      <c r="Z49" s="202" t="s">
        <v>2399</v>
      </c>
      <c r="AA49" s="202" t="s">
        <v>2399</v>
      </c>
      <c r="AB49" s="202" t="s">
        <v>2399</v>
      </c>
    </row>
    <row r="50" spans="1:28" ht="409.6" x14ac:dyDescent="0.2">
      <c r="A50" s="210">
        <f t="shared" si="3"/>
        <v>33</v>
      </c>
      <c r="B50" s="211" t="s">
        <v>142</v>
      </c>
      <c r="C50" s="211" t="s">
        <v>2487</v>
      </c>
      <c r="D50" s="211" t="str">
        <f>VLOOKUP(B50,'HECVAT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0" s="204" t="s">
        <v>2399</v>
      </c>
      <c r="F50" s="204" t="s">
        <v>2488</v>
      </c>
      <c r="G50" s="204" t="s">
        <v>2489</v>
      </c>
      <c r="H50" s="216" t="s">
        <v>2490</v>
      </c>
      <c r="I50" s="216" t="s">
        <v>2344</v>
      </c>
      <c r="J50" s="205" t="str">
        <f t="shared" si="4"/>
        <v>TRUE</v>
      </c>
      <c r="K50" s="214">
        <v>1</v>
      </c>
      <c r="L50" s="205" t="s">
        <v>1805</v>
      </c>
      <c r="M50" s="203" t="s">
        <v>16</v>
      </c>
      <c r="N50" s="203" t="str">
        <f>VLOOKUP(B50,'HECVAT - Full | Vendor Response'!A:E,3,FALSE)</f>
        <v>Yes</v>
      </c>
      <c r="O50" s="203" t="str">
        <f>IF(LEN(VLOOKUP(B50,'Analyst Report'!$A:$I,7,FALSE))=0,"",VLOOKUP(B50,'Analyst Report'!$A:$I,7,FALSE))</f>
        <v/>
      </c>
      <c r="P50" s="203">
        <f t="shared" si="0"/>
        <v>1</v>
      </c>
      <c r="Q50" s="203">
        <v>25</v>
      </c>
      <c r="R50" s="203">
        <f>IF(LEN(VLOOKUP(B50,'Analyst Report'!$A$30:$I$287,8,FALSE))=0,"",VLOOKUP(B50,'Analyst Report'!$A$30:$I$287,8,FALSE))</f>
        <v>25</v>
      </c>
      <c r="S50" s="203">
        <f t="shared" si="1"/>
        <v>25</v>
      </c>
      <c r="T50" s="203">
        <f t="shared" si="2"/>
        <v>25</v>
      </c>
      <c r="U50" s="202" t="s">
        <v>2399</v>
      </c>
      <c r="V50" s="202" t="s">
        <v>2399</v>
      </c>
      <c r="W50" s="202" t="s">
        <v>2399</v>
      </c>
      <c r="X50" s="202" t="s">
        <v>2399</v>
      </c>
      <c r="Y50" s="202" t="s">
        <v>2399</v>
      </c>
      <c r="Z50" s="202" t="s">
        <v>2399</v>
      </c>
      <c r="AA50" s="202" t="s">
        <v>2399</v>
      </c>
      <c r="AB50" s="202" t="s">
        <v>2399</v>
      </c>
    </row>
    <row r="51" spans="1:28" ht="409.6" x14ac:dyDescent="0.2">
      <c r="A51" s="210">
        <f t="shared" si="3"/>
        <v>34</v>
      </c>
      <c r="B51" s="211" t="s">
        <v>143</v>
      </c>
      <c r="C51" s="211" t="s">
        <v>412</v>
      </c>
      <c r="D51" s="211" t="str">
        <f>VLOOKUP(B51,'HECVAT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1" s="204" t="s">
        <v>2399</v>
      </c>
      <c r="F51" s="204" t="s">
        <v>2399</v>
      </c>
      <c r="G51" s="204" t="s">
        <v>2399</v>
      </c>
      <c r="H51" s="212" t="s">
        <v>2399</v>
      </c>
      <c r="I51" s="212" t="s">
        <v>2399</v>
      </c>
      <c r="J51" s="205" t="str">
        <f t="shared" si="4"/>
        <v>FALSE</v>
      </c>
      <c r="K51" s="214">
        <v>1</v>
      </c>
      <c r="L51" s="205" t="s">
        <v>1805</v>
      </c>
      <c r="M51" s="203" t="s">
        <v>16</v>
      </c>
      <c r="N51" s="203" t="str">
        <f>VLOOKUP(B51,'HECVAT - Full | Vendor Response'!A:E,3,FALSE)</f>
        <v>As our list of third parties is often evolving, a list of current third parties can be provided upon request.</v>
      </c>
      <c r="O51" s="203" t="str">
        <f>IF(LEN(VLOOKUP(B51,'Analyst Report'!$A:$I,7,FALSE))=0,"",VLOOKUP(B51,'Analyst Report'!$A:$I,7,FALSE))</f>
        <v>Yes</v>
      </c>
      <c r="P51" s="203">
        <f t="shared" si="0"/>
        <v>1</v>
      </c>
      <c r="Q51" s="203">
        <v>25</v>
      </c>
      <c r="R51" s="203">
        <f>IF(LEN(VLOOKUP(B51,'Analyst Report'!$A$30:$I$287,8,FALSE))=0,"",VLOOKUP(B51,'Analyst Report'!$A$30:$I$287,8,FALSE))</f>
        <v>15</v>
      </c>
      <c r="S51" s="203">
        <f t="shared" si="1"/>
        <v>15</v>
      </c>
      <c r="T51" s="203">
        <f t="shared" si="2"/>
        <v>15</v>
      </c>
      <c r="U51" s="202" t="s">
        <v>2399</v>
      </c>
      <c r="V51" s="202" t="s">
        <v>2399</v>
      </c>
      <c r="W51" s="202" t="s">
        <v>2399</v>
      </c>
      <c r="X51" s="202" t="s">
        <v>2399</v>
      </c>
      <c r="Y51" s="202" t="s">
        <v>2399</v>
      </c>
      <c r="Z51" s="202" t="s">
        <v>2399</v>
      </c>
      <c r="AA51" s="202" t="s">
        <v>2399</v>
      </c>
      <c r="AB51" s="202" t="s">
        <v>2399</v>
      </c>
    </row>
    <row r="52" spans="1:28" ht="409.6" x14ac:dyDescent="0.2">
      <c r="A52" s="210">
        <f t="shared" si="3"/>
        <v>35</v>
      </c>
      <c r="B52" s="211" t="s">
        <v>144</v>
      </c>
      <c r="C52" s="211" t="s">
        <v>20</v>
      </c>
      <c r="D52" s="211" t="str">
        <f>VLOOKUP(B52,'HECVAT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2" s="204" t="s">
        <v>2399</v>
      </c>
      <c r="F52" s="204" t="s">
        <v>2399</v>
      </c>
      <c r="G52" s="204" t="s">
        <v>2399</v>
      </c>
      <c r="H52" s="212" t="s">
        <v>2399</v>
      </c>
      <c r="I52" s="212" t="s">
        <v>2399</v>
      </c>
      <c r="J52" s="205" t="str">
        <f t="shared" si="4"/>
        <v>FALSE</v>
      </c>
      <c r="K52" s="214">
        <v>1</v>
      </c>
      <c r="L52" s="205" t="s">
        <v>1805</v>
      </c>
      <c r="M52" s="203" t="s">
        <v>19</v>
      </c>
      <c r="N52" s="203" t="str">
        <f>VLOOKUP(B52,'HECVAT - Full | Vendor Response'!A:E,3,FALSE)</f>
        <v>Instructure takes full responsibility for third parties it may engage to provide cloud-related infrastructure elements. Instructure engages these third parties by entering into contractual agreements and, where appropriate, data processing agreements to ensure full compliance with data privacy laws.</v>
      </c>
      <c r="O52" s="203" t="str">
        <f>IF(LEN(VLOOKUP(B52,'Analyst Report'!$A:$I,7,FALSE))=0,"",VLOOKUP(B52,'Analyst Report'!$A:$I,7,FALSE))</f>
        <v>Yes</v>
      </c>
      <c r="P52" s="203">
        <f t="shared" si="0"/>
        <v>0</v>
      </c>
      <c r="Q52" s="203">
        <v>25</v>
      </c>
      <c r="R52" s="203">
        <f>IF(LEN(VLOOKUP(B52,'Analyst Report'!$A$30:$I$287,8,FALSE))=0,"",VLOOKUP(B52,'Analyst Report'!$A$30:$I$287,8,FALSE))</f>
        <v>15</v>
      </c>
      <c r="S52" s="203">
        <f t="shared" si="1"/>
        <v>15</v>
      </c>
      <c r="T52" s="203">
        <f t="shared" si="2"/>
        <v>0</v>
      </c>
      <c r="U52" s="202" t="s">
        <v>2399</v>
      </c>
      <c r="V52" s="202" t="s">
        <v>2399</v>
      </c>
      <c r="W52" s="202" t="s">
        <v>2399</v>
      </c>
      <c r="X52" s="202" t="s">
        <v>2399</v>
      </c>
      <c r="Y52" s="202" t="s">
        <v>2399</v>
      </c>
      <c r="Z52" s="202" t="s">
        <v>2399</v>
      </c>
      <c r="AA52" s="202" t="s">
        <v>2399</v>
      </c>
      <c r="AB52" s="202" t="s">
        <v>2399</v>
      </c>
    </row>
    <row r="53" spans="1:28" ht="409.6" x14ac:dyDescent="0.2">
      <c r="A53" s="210">
        <f t="shared" si="3"/>
        <v>36</v>
      </c>
      <c r="B53" s="211" t="s">
        <v>341</v>
      </c>
      <c r="C53" s="211" t="s">
        <v>2491</v>
      </c>
      <c r="D53" s="211" t="str">
        <f>VLOOKUP(B53,'HECVAT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3" s="204" t="s">
        <v>2279</v>
      </c>
      <c r="F53" s="204" t="s">
        <v>2492</v>
      </c>
      <c r="G53" s="204" t="s">
        <v>2493</v>
      </c>
      <c r="H53" s="216" t="s">
        <v>2363</v>
      </c>
      <c r="I53" s="216" t="s">
        <v>2494</v>
      </c>
      <c r="J53" s="205" t="str">
        <f t="shared" si="4"/>
        <v>FALSE</v>
      </c>
      <c r="K53" s="214">
        <v>1</v>
      </c>
      <c r="L53" s="205" t="s">
        <v>1805</v>
      </c>
      <c r="M53" s="203" t="s">
        <v>16</v>
      </c>
      <c r="N53" s="203" t="str">
        <f>VLOOKUP(B53,'HECVAT - Full | Vendor Response'!A:E,3,FALSE)</f>
        <v>Yes</v>
      </c>
      <c r="O53" s="203" t="str">
        <f>IF(LEN(VLOOKUP(B53,'Analyst Report'!$A:$I,7,FALSE))=0,"",VLOOKUP(B53,'Analyst Report'!$A:$I,7,FALSE))</f>
        <v/>
      </c>
      <c r="P53" s="203">
        <f t="shared" si="0"/>
        <v>1</v>
      </c>
      <c r="Q53" s="203">
        <v>25</v>
      </c>
      <c r="R53" s="203">
        <f>IF(LEN(VLOOKUP(B53,'Analyst Report'!$A$30:$I$287,8,FALSE))=0,"",VLOOKUP(B53,'Analyst Report'!$A$30:$I$287,8,FALSE))</f>
        <v>15</v>
      </c>
      <c r="S53" s="203">
        <f t="shared" si="1"/>
        <v>15</v>
      </c>
      <c r="T53" s="203">
        <f t="shared" si="2"/>
        <v>15</v>
      </c>
      <c r="U53" s="202" t="s">
        <v>2399</v>
      </c>
      <c r="V53" s="202" t="s">
        <v>2399</v>
      </c>
      <c r="W53" s="202" t="s">
        <v>2399</v>
      </c>
      <c r="X53" s="202" t="s">
        <v>2399</v>
      </c>
      <c r="Y53" s="202" t="s">
        <v>2399</v>
      </c>
      <c r="Z53" s="202" t="s">
        <v>2399</v>
      </c>
      <c r="AA53" s="202" t="s">
        <v>2399</v>
      </c>
      <c r="AB53" s="202" t="s">
        <v>2399</v>
      </c>
    </row>
    <row r="54" spans="1:28" ht="409.6" x14ac:dyDescent="0.2">
      <c r="A54" s="210">
        <f t="shared" si="3"/>
        <v>37</v>
      </c>
      <c r="B54" s="211" t="s">
        <v>2610</v>
      </c>
      <c r="C54" s="211" t="s">
        <v>2495</v>
      </c>
      <c r="D54" s="211" t="str">
        <f>VLOOKUP(B54,'HECVAT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54" s="204" t="s">
        <v>2496</v>
      </c>
      <c r="F54" s="204" t="s">
        <v>2497</v>
      </c>
      <c r="G54" s="204" t="s">
        <v>2498</v>
      </c>
      <c r="H54" s="216" t="s">
        <v>2499</v>
      </c>
      <c r="I54" s="216" t="s">
        <v>2500</v>
      </c>
      <c r="J54" s="205" t="str">
        <f t="shared" si="4"/>
        <v>FALSE</v>
      </c>
      <c r="K54" s="214">
        <v>1</v>
      </c>
      <c r="L54" s="205" t="s">
        <v>1805</v>
      </c>
      <c r="M54" s="203" t="s">
        <v>16</v>
      </c>
      <c r="N54" s="203" t="str">
        <f>VLOOKUP(B54,'HECVAT - Full | Vendor Response'!A:E,3,FALSE)</f>
        <v>Yes</v>
      </c>
      <c r="O54" s="203" t="str">
        <f>IF(LEN(VLOOKUP(B54,'Analyst Report'!$A:$I,7,FALSE))=0,"",VLOOKUP(B54,'Analyst Report'!$A:$I,7,FALSE))</f>
        <v/>
      </c>
      <c r="P54" s="203">
        <f t="shared" si="0"/>
        <v>1</v>
      </c>
      <c r="Q54" s="203">
        <v>20</v>
      </c>
      <c r="R54" s="203">
        <f>IF(LEN(VLOOKUP(B54,'Analyst Report'!$A$30:$I$287,8,FALSE))=0,"",VLOOKUP(B54,'Analyst Report'!$A$30:$I$287,8,FALSE))</f>
        <v>15</v>
      </c>
      <c r="S54" s="203">
        <f t="shared" si="1"/>
        <v>15</v>
      </c>
      <c r="T54" s="203">
        <f t="shared" si="2"/>
        <v>15</v>
      </c>
      <c r="U54" s="202" t="s">
        <v>2399</v>
      </c>
      <c r="V54" s="202" t="s">
        <v>2399</v>
      </c>
      <c r="W54" s="202" t="s">
        <v>2399</v>
      </c>
      <c r="X54" s="202" t="s">
        <v>2399</v>
      </c>
      <c r="Y54" s="202" t="s">
        <v>2399</v>
      </c>
      <c r="Z54" s="202" t="s">
        <v>2399</v>
      </c>
      <c r="AA54" s="202" t="s">
        <v>2399</v>
      </c>
      <c r="AB54" s="202" t="s">
        <v>2399</v>
      </c>
    </row>
    <row r="55" spans="1:28" ht="210" x14ac:dyDescent="0.2">
      <c r="A55" s="210">
        <f t="shared" si="3"/>
        <v>38</v>
      </c>
      <c r="B55" s="211" t="s">
        <v>145</v>
      </c>
      <c r="C55" s="211" t="s">
        <v>636</v>
      </c>
      <c r="D55" s="211" t="str">
        <f>VLOOKUP(B55,'HECVAT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5" s="204" t="s">
        <v>2399</v>
      </c>
      <c r="F55" s="204" t="s">
        <v>2399</v>
      </c>
      <c r="G55" s="204" t="s">
        <v>2399</v>
      </c>
      <c r="H55" s="212" t="s">
        <v>2399</v>
      </c>
      <c r="I55" s="212" t="s">
        <v>2399</v>
      </c>
      <c r="J55" s="205" t="str">
        <f t="shared" si="4"/>
        <v>FALSE</v>
      </c>
      <c r="K55" s="214">
        <v>1</v>
      </c>
      <c r="L55" s="205" t="s">
        <v>74</v>
      </c>
      <c r="M55" s="203" t="s">
        <v>19</v>
      </c>
      <c r="N55" s="203" t="str">
        <f>VLOOKUP(B55,'HECVAT - Full | Vendor Response'!A:E,3,FALSE)</f>
        <v>Yes</v>
      </c>
      <c r="O55" s="203" t="str">
        <f>IF(LEN(VLOOKUP(B55,'Analyst Report'!$A:$I,7,FALSE))=0,"",VLOOKUP(B55,'Analyst Report'!$A:$I,7,FALSE))</f>
        <v>Yes</v>
      </c>
      <c r="P55" s="203">
        <f t="shared" si="0"/>
        <v>0</v>
      </c>
      <c r="Q55" s="203">
        <v>20</v>
      </c>
      <c r="R55" s="203">
        <f>IF(LEN(VLOOKUP(B55,'Analyst Report'!$A$30:$I$287,8,FALSE))=0,"",VLOOKUP(B55,'Analyst Report'!$A$30:$I$287,8,FALSE))</f>
        <v>15</v>
      </c>
      <c r="S55" s="203">
        <f t="shared" si="1"/>
        <v>15</v>
      </c>
      <c r="T55" s="203">
        <f t="shared" si="2"/>
        <v>0</v>
      </c>
      <c r="U55" s="202" t="s">
        <v>2399</v>
      </c>
      <c r="V55" s="202" t="s">
        <v>2399</v>
      </c>
      <c r="W55" s="202" t="s">
        <v>2399</v>
      </c>
      <c r="X55" s="202" t="s">
        <v>2399</v>
      </c>
      <c r="Y55" s="202" t="s">
        <v>2399</v>
      </c>
      <c r="Z55" s="202" t="s">
        <v>2399</v>
      </c>
      <c r="AA55" s="202" t="s">
        <v>2399</v>
      </c>
      <c r="AB55" s="202" t="s">
        <v>2399</v>
      </c>
    </row>
    <row r="56" spans="1:28" ht="210" x14ac:dyDescent="0.2">
      <c r="A56" s="210">
        <f t="shared" si="3"/>
        <v>39</v>
      </c>
      <c r="B56" s="211" t="s">
        <v>146</v>
      </c>
      <c r="C56" s="211" t="s">
        <v>422</v>
      </c>
      <c r="D56" s="211" t="str">
        <f>VLOOKUP(B56,'HECVAT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6" s="204" t="s">
        <v>2399</v>
      </c>
      <c r="F56" s="204" t="s">
        <v>2399</v>
      </c>
      <c r="G56" s="204" t="s">
        <v>2399</v>
      </c>
      <c r="H56" s="212" t="s">
        <v>2399</v>
      </c>
      <c r="I56" s="212" t="s">
        <v>2399</v>
      </c>
      <c r="J56" s="205" t="str">
        <f t="shared" si="4"/>
        <v>FALSE</v>
      </c>
      <c r="K56" s="214">
        <v>1</v>
      </c>
      <c r="L56" s="205" t="s">
        <v>74</v>
      </c>
      <c r="M56" s="203" t="s">
        <v>19</v>
      </c>
      <c r="N56" s="203" t="str">
        <f>VLOOKUP(B56,'HECVAT - Full | Vendor Response'!A:E,3,FALSE)</f>
        <v>Yes</v>
      </c>
      <c r="O56" s="203" t="str">
        <f>IF(LEN(VLOOKUP(B56,'Analyst Report'!$A:$I,7,FALSE))=0,"",VLOOKUP(B56,'Analyst Report'!$A:$I,7,FALSE))</f>
        <v>Yes</v>
      </c>
      <c r="P56" s="203">
        <f t="shared" si="0"/>
        <v>0</v>
      </c>
      <c r="Q56" s="203">
        <v>25</v>
      </c>
      <c r="R56" s="203">
        <f>IF(LEN(VLOOKUP(B56,'Analyst Report'!$A$30:$I$287,8,FALSE))=0,"",VLOOKUP(B56,'Analyst Report'!$A$30:$I$287,8,FALSE))</f>
        <v>15</v>
      </c>
      <c r="S56" s="203">
        <f t="shared" si="1"/>
        <v>15</v>
      </c>
      <c r="T56" s="203">
        <f t="shared" si="2"/>
        <v>0</v>
      </c>
      <c r="U56" s="202" t="s">
        <v>2399</v>
      </c>
      <c r="V56" s="202" t="s">
        <v>2399</v>
      </c>
      <c r="W56" s="202" t="s">
        <v>2399</v>
      </c>
      <c r="X56" s="202" t="s">
        <v>2399</v>
      </c>
      <c r="Y56" s="202" t="s">
        <v>2399</v>
      </c>
      <c r="Z56" s="202" t="s">
        <v>2399</v>
      </c>
      <c r="AA56" s="202" t="s">
        <v>2399</v>
      </c>
      <c r="AB56" s="202" t="s">
        <v>2399</v>
      </c>
    </row>
    <row r="57" spans="1:28" ht="210" x14ac:dyDescent="0.2">
      <c r="A57" s="210">
        <f t="shared" si="3"/>
        <v>40</v>
      </c>
      <c r="B57" s="211" t="s">
        <v>147</v>
      </c>
      <c r="C57" s="211" t="s">
        <v>423</v>
      </c>
      <c r="D57" s="211" t="str">
        <f>VLOOKUP(B57,'HECVAT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7" s="204" t="s">
        <v>2399</v>
      </c>
      <c r="F57" s="204" t="s">
        <v>2399</v>
      </c>
      <c r="G57" s="204" t="s">
        <v>2399</v>
      </c>
      <c r="H57" s="212" t="s">
        <v>2399</v>
      </c>
      <c r="I57" s="212" t="s">
        <v>2399</v>
      </c>
      <c r="J57" s="205" t="str">
        <f t="shared" si="4"/>
        <v>FALSE</v>
      </c>
      <c r="K57" s="214">
        <v>1</v>
      </c>
      <c r="L57" s="205" t="s">
        <v>74</v>
      </c>
      <c r="M57" s="203" t="s">
        <v>16</v>
      </c>
      <c r="N57" s="203" t="str">
        <f>VLOOKUP(B57,'HECVAT - Full | Vendor Response'!A:E,3,FALSE)</f>
        <v>No</v>
      </c>
      <c r="O57" s="203" t="str">
        <f>IF(LEN(VLOOKUP(B57,'Analyst Report'!$A:$I,7,FALSE))=0,"",VLOOKUP(B57,'Analyst Report'!$A:$I,7,FALSE))</f>
        <v>Yes</v>
      </c>
      <c r="P57" s="203">
        <f t="shared" si="0"/>
        <v>1</v>
      </c>
      <c r="Q57" s="203">
        <v>20</v>
      </c>
      <c r="R57" s="203">
        <f>IF(LEN(VLOOKUP(B57,'Analyst Report'!$A$30:$I$287,8,FALSE))=0,"",VLOOKUP(B57,'Analyst Report'!$A$30:$I$287,8,FALSE))</f>
        <v>15</v>
      </c>
      <c r="S57" s="203">
        <f t="shared" si="1"/>
        <v>15</v>
      </c>
      <c r="T57" s="203">
        <f t="shared" si="2"/>
        <v>15</v>
      </c>
      <c r="U57" s="202" t="s">
        <v>2399</v>
      </c>
      <c r="V57" s="202" t="s">
        <v>2399</v>
      </c>
      <c r="W57" s="202" t="s">
        <v>2399</v>
      </c>
      <c r="X57" s="202" t="s">
        <v>2399</v>
      </c>
      <c r="Y57" s="202" t="s">
        <v>2399</v>
      </c>
      <c r="Z57" s="202" t="s">
        <v>2399</v>
      </c>
      <c r="AA57" s="202" t="s">
        <v>2399</v>
      </c>
      <c r="AB57" s="202" t="s">
        <v>2399</v>
      </c>
    </row>
    <row r="58" spans="1:28" ht="210" x14ac:dyDescent="0.2">
      <c r="A58" s="210">
        <f t="shared" si="3"/>
        <v>41</v>
      </c>
      <c r="B58" s="211" t="s">
        <v>148</v>
      </c>
      <c r="C58" s="211" t="s">
        <v>424</v>
      </c>
      <c r="D58" s="211" t="str">
        <f>VLOOKUP(B58,'HECVAT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8" s="204" t="s">
        <v>2399</v>
      </c>
      <c r="F58" s="204" t="s">
        <v>2399</v>
      </c>
      <c r="G58" s="204" t="s">
        <v>2399</v>
      </c>
      <c r="H58" s="212" t="s">
        <v>2399</v>
      </c>
      <c r="I58" s="212" t="s">
        <v>2399</v>
      </c>
      <c r="J58" s="205" t="str">
        <f t="shared" si="4"/>
        <v>FALSE</v>
      </c>
      <c r="K58" s="214">
        <v>1</v>
      </c>
      <c r="L58" s="205" t="s">
        <v>74</v>
      </c>
      <c r="M58" s="203" t="s">
        <v>19</v>
      </c>
      <c r="N58" s="203" t="str">
        <f>VLOOKUP(B58,'HECVAT - Full | Vendor Response'!A:E,3,FALSE)</f>
        <v>No</v>
      </c>
      <c r="O58" s="203" t="str">
        <f>IF(LEN(VLOOKUP(B58,'Analyst Report'!$A:$I,7,FALSE))=0,"",VLOOKUP(B58,'Analyst Report'!$A:$I,7,FALSE))</f>
        <v/>
      </c>
      <c r="P58" s="203">
        <f t="shared" si="0"/>
        <v>1</v>
      </c>
      <c r="Q58" s="203">
        <v>20</v>
      </c>
      <c r="R58" s="203">
        <f>IF(LEN(VLOOKUP(B58,'Analyst Report'!$A$30:$I$287,8,FALSE))=0,"",VLOOKUP(B58,'Analyst Report'!$A$30:$I$287,8,FALSE))</f>
        <v>15</v>
      </c>
      <c r="S58" s="203">
        <f t="shared" si="1"/>
        <v>15</v>
      </c>
      <c r="T58" s="203">
        <f t="shared" si="2"/>
        <v>15</v>
      </c>
      <c r="U58" s="202" t="s">
        <v>2399</v>
      </c>
      <c r="V58" s="202" t="s">
        <v>2399</v>
      </c>
      <c r="W58" s="202" t="s">
        <v>2399</v>
      </c>
      <c r="X58" s="202" t="s">
        <v>2399</v>
      </c>
      <c r="Y58" s="202" t="s">
        <v>2399</v>
      </c>
      <c r="Z58" s="202" t="s">
        <v>2399</v>
      </c>
      <c r="AA58" s="202" t="s">
        <v>2399</v>
      </c>
      <c r="AB58" s="202" t="s">
        <v>2399</v>
      </c>
    </row>
    <row r="59" spans="1:28" ht="210" x14ac:dyDescent="0.2">
      <c r="A59" s="210">
        <f t="shared" si="3"/>
        <v>42</v>
      </c>
      <c r="B59" s="211" t="s">
        <v>149</v>
      </c>
      <c r="C59" s="211" t="s">
        <v>371</v>
      </c>
      <c r="D59" s="211" t="str">
        <f>VLOOKUP(B59,'HECVAT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59" s="204" t="s">
        <v>2399</v>
      </c>
      <c r="F59" s="204" t="s">
        <v>2399</v>
      </c>
      <c r="G59" s="204" t="s">
        <v>2399</v>
      </c>
      <c r="H59" s="212" t="s">
        <v>2399</v>
      </c>
      <c r="I59" s="212" t="s">
        <v>2399</v>
      </c>
      <c r="J59" s="205" t="str">
        <f t="shared" si="4"/>
        <v>FALSE</v>
      </c>
      <c r="K59" s="214">
        <v>1</v>
      </c>
      <c r="L59" s="205" t="s">
        <v>74</v>
      </c>
      <c r="M59" s="203" t="s">
        <v>16</v>
      </c>
      <c r="N59" s="203" t="str">
        <f>VLOOKUP(B59,'HECVAT - Full | Vendor Response'!A:E,3,FALSE)</f>
        <v>Yes</v>
      </c>
      <c r="O59" s="203" t="str">
        <f>IF(LEN(VLOOKUP(B59,'Analyst Report'!$A:$I,7,FALSE))=0,"",VLOOKUP(B59,'Analyst Report'!$A:$I,7,FALSE))</f>
        <v/>
      </c>
      <c r="P59" s="203">
        <f t="shared" si="0"/>
        <v>1</v>
      </c>
      <c r="Q59" s="203">
        <v>25</v>
      </c>
      <c r="R59" s="203">
        <f>IF(LEN(VLOOKUP(B59,'Analyst Report'!$A$30:$I$287,8,FALSE))=0,"",VLOOKUP(B59,'Analyst Report'!$A$30:$I$287,8,FALSE))</f>
        <v>15</v>
      </c>
      <c r="S59" s="203">
        <f t="shared" si="1"/>
        <v>15</v>
      </c>
      <c r="T59" s="203">
        <f t="shared" si="2"/>
        <v>15</v>
      </c>
      <c r="U59" s="202" t="s">
        <v>2399</v>
      </c>
      <c r="V59" s="202" t="s">
        <v>2399</v>
      </c>
      <c r="W59" s="202" t="s">
        <v>2399</v>
      </c>
      <c r="X59" s="202" t="s">
        <v>2399</v>
      </c>
      <c r="Y59" s="202" t="s">
        <v>2399</v>
      </c>
      <c r="Z59" s="202" t="s">
        <v>2399</v>
      </c>
      <c r="AA59" s="202" t="s">
        <v>2399</v>
      </c>
      <c r="AB59" s="202" t="s">
        <v>2399</v>
      </c>
    </row>
    <row r="60" spans="1:28" ht="210" x14ac:dyDescent="0.2">
      <c r="A60" s="210">
        <f t="shared" si="3"/>
        <v>43</v>
      </c>
      <c r="B60" s="211" t="s">
        <v>150</v>
      </c>
      <c r="C60" s="211" t="s">
        <v>374</v>
      </c>
      <c r="D60" s="211" t="str">
        <f>VLOOKUP(B60,'HECVAT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0" s="204" t="s">
        <v>2399</v>
      </c>
      <c r="F60" s="204" t="s">
        <v>2713</v>
      </c>
      <c r="G60" s="204" t="s">
        <v>2399</v>
      </c>
      <c r="H60" s="212" t="s">
        <v>2399</v>
      </c>
      <c r="I60" s="212" t="s">
        <v>2399</v>
      </c>
      <c r="J60" s="205" t="str">
        <f t="shared" si="4"/>
        <v>FALSE</v>
      </c>
      <c r="K60" s="214">
        <v>1</v>
      </c>
      <c r="L60" s="205" t="s">
        <v>74</v>
      </c>
      <c r="M60" s="203" t="s">
        <v>19</v>
      </c>
      <c r="N60" s="203" t="str">
        <f>VLOOKUP(B60,'HECVAT - Full | Vendor Response'!A:E,3,FALSE)</f>
        <v>Yes</v>
      </c>
      <c r="O60" s="203" t="str">
        <f>IF(LEN(VLOOKUP(B60,'Analyst Report'!$A:$I,7,FALSE))=0,"",VLOOKUP(B60,'Analyst Report'!$A:$I,7,FALSE))</f>
        <v/>
      </c>
      <c r="P60" s="203">
        <f t="shared" si="0"/>
        <v>0</v>
      </c>
      <c r="Q60" s="203">
        <v>20</v>
      </c>
      <c r="R60" s="203">
        <f>IF(LEN(VLOOKUP(B60,'Analyst Report'!$A$30:$I$287,8,FALSE))=0,"",VLOOKUP(B60,'Analyst Report'!$A$30:$I$287,8,FALSE))</f>
        <v>15</v>
      </c>
      <c r="S60" s="203">
        <f t="shared" si="1"/>
        <v>15</v>
      </c>
      <c r="T60" s="203">
        <f t="shared" si="2"/>
        <v>0</v>
      </c>
      <c r="U60" s="202" t="s">
        <v>2399</v>
      </c>
      <c r="V60" s="202" t="s">
        <v>2399</v>
      </c>
      <c r="W60" s="202" t="s">
        <v>2399</v>
      </c>
      <c r="X60" s="202" t="s">
        <v>2399</v>
      </c>
      <c r="Y60" s="202" t="s">
        <v>2399</v>
      </c>
      <c r="Z60" s="202" t="s">
        <v>2399</v>
      </c>
      <c r="AA60" s="202" t="s">
        <v>2399</v>
      </c>
      <c r="AB60" s="202" t="s">
        <v>2399</v>
      </c>
    </row>
    <row r="61" spans="1:28" ht="210" x14ac:dyDescent="0.2">
      <c r="A61" s="210">
        <f t="shared" si="3"/>
        <v>44</v>
      </c>
      <c r="B61" s="211" t="s">
        <v>151</v>
      </c>
      <c r="C61" s="211" t="s">
        <v>375</v>
      </c>
      <c r="D61" s="211" t="str">
        <f>VLOOKUP(B61,'HECVAT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1" s="204" t="s">
        <v>2399</v>
      </c>
      <c r="F61" s="204" t="s">
        <v>2399</v>
      </c>
      <c r="G61" s="204" t="s">
        <v>2399</v>
      </c>
      <c r="H61" s="212" t="s">
        <v>2399</v>
      </c>
      <c r="I61" s="212" t="s">
        <v>2399</v>
      </c>
      <c r="J61" s="205" t="str">
        <f t="shared" si="4"/>
        <v>FALSE</v>
      </c>
      <c r="K61" s="214">
        <f>IF(N60="Yes",1,0)</f>
        <v>1</v>
      </c>
      <c r="L61" s="205" t="s">
        <v>74</v>
      </c>
      <c r="M61" s="203" t="s">
        <v>16</v>
      </c>
      <c r="N61" s="203" t="str">
        <f>VLOOKUP(B61,'HECVAT - Full | Vendor Response'!A:E,3,FALSE)</f>
        <v>Yes</v>
      </c>
      <c r="O61" s="203" t="str">
        <f>IF(LEN(VLOOKUP(B61,'Analyst Report'!$A:$I,7,FALSE))=0,"",VLOOKUP(B61,'Analyst Report'!$A:$I,7,FALSE))</f>
        <v/>
      </c>
      <c r="P61" s="203">
        <f t="shared" si="0"/>
        <v>1</v>
      </c>
      <c r="Q61" s="203">
        <v>25</v>
      </c>
      <c r="R61" s="203">
        <f>IF(LEN(VLOOKUP(B61,'Analyst Report'!$A$30:$I$287,8,FALSE))=0,"",VLOOKUP(B61,'Analyst Report'!$A$30:$I$287,8,FALSE))</f>
        <v>15</v>
      </c>
      <c r="S61" s="203">
        <f t="shared" si="1"/>
        <v>15</v>
      </c>
      <c r="T61" s="203">
        <f t="shared" si="2"/>
        <v>15</v>
      </c>
      <c r="U61" s="202" t="s">
        <v>2399</v>
      </c>
      <c r="V61" s="202" t="s">
        <v>2399</v>
      </c>
      <c r="W61" s="202" t="s">
        <v>2399</v>
      </c>
      <c r="X61" s="202" t="s">
        <v>2399</v>
      </c>
      <c r="Y61" s="202" t="s">
        <v>2399</v>
      </c>
      <c r="Z61" s="202" t="s">
        <v>2399</v>
      </c>
      <c r="AA61" s="202" t="s">
        <v>2399</v>
      </c>
      <c r="AB61" s="202" t="s">
        <v>2399</v>
      </c>
    </row>
    <row r="62" spans="1:28" ht="210" x14ac:dyDescent="0.2">
      <c r="A62" s="210">
        <f t="shared" si="3"/>
        <v>45</v>
      </c>
      <c r="B62" s="211" t="s">
        <v>152</v>
      </c>
      <c r="C62" s="211" t="s">
        <v>425</v>
      </c>
      <c r="D62" s="211" t="str">
        <f>VLOOKUP(B62,'HECVAT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2" s="204" t="s">
        <v>2399</v>
      </c>
      <c r="F62" s="204" t="s">
        <v>2714</v>
      </c>
      <c r="G62" s="204" t="s">
        <v>2399</v>
      </c>
      <c r="H62" s="212" t="s">
        <v>2399</v>
      </c>
      <c r="I62" s="212" t="s">
        <v>2399</v>
      </c>
      <c r="J62" s="205" t="str">
        <f t="shared" si="4"/>
        <v>FALSE</v>
      </c>
      <c r="K62" s="214">
        <v>1</v>
      </c>
      <c r="L62" s="205" t="s">
        <v>74</v>
      </c>
      <c r="M62" s="203" t="s">
        <v>19</v>
      </c>
      <c r="N62" s="203" t="str">
        <f>VLOOKUP(B62,'HECVAT - Full | Vendor Response'!A:E,3,FALSE)</f>
        <v>No</v>
      </c>
      <c r="O62" s="203" t="str">
        <f>IF(LEN(VLOOKUP(B62,'Analyst Report'!$A:$I,7,FALSE))=0,"",VLOOKUP(B62,'Analyst Report'!$A:$I,7,FALSE))</f>
        <v/>
      </c>
      <c r="P62" s="203">
        <f t="shared" si="0"/>
        <v>1</v>
      </c>
      <c r="Q62" s="203">
        <v>20</v>
      </c>
      <c r="R62" s="203">
        <f>IF(LEN(VLOOKUP(B62,'Analyst Report'!$A$30:$I$287,8,FALSE))=0,"",VLOOKUP(B62,'Analyst Report'!$A$30:$I$287,8,FALSE))</f>
        <v>15</v>
      </c>
      <c r="S62" s="203">
        <f t="shared" si="1"/>
        <v>15</v>
      </c>
      <c r="T62" s="203">
        <f t="shared" si="2"/>
        <v>15</v>
      </c>
      <c r="U62" s="202" t="s">
        <v>2399</v>
      </c>
      <c r="V62" s="202" t="s">
        <v>2399</v>
      </c>
      <c r="W62" s="202" t="s">
        <v>2399</v>
      </c>
      <c r="X62" s="202" t="s">
        <v>2399</v>
      </c>
      <c r="Y62" s="202" t="s">
        <v>2399</v>
      </c>
      <c r="Z62" s="202" t="s">
        <v>2399</v>
      </c>
      <c r="AA62" s="202" t="s">
        <v>2399</v>
      </c>
      <c r="AB62" s="202" t="s">
        <v>2399</v>
      </c>
    </row>
    <row r="63" spans="1:28" ht="210" x14ac:dyDescent="0.2">
      <c r="A63" s="210">
        <f t="shared" si="3"/>
        <v>46</v>
      </c>
      <c r="B63" s="211" t="s">
        <v>153</v>
      </c>
      <c r="C63" s="211" t="s">
        <v>21</v>
      </c>
      <c r="D63" s="211" t="str">
        <f>VLOOKUP(B63,'HECVAT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63" s="204" t="s">
        <v>2399</v>
      </c>
      <c r="F63" s="204" t="s">
        <v>2399</v>
      </c>
      <c r="G63" s="204" t="s">
        <v>2399</v>
      </c>
      <c r="H63" s="212" t="s">
        <v>2399</v>
      </c>
      <c r="I63" s="212" t="s">
        <v>2399</v>
      </c>
      <c r="J63" s="205" t="str">
        <f t="shared" si="4"/>
        <v>FALSE</v>
      </c>
      <c r="K63" s="214">
        <f>IF(N62="Yes",1,0)</f>
        <v>0</v>
      </c>
      <c r="L63" s="205" t="s">
        <v>74</v>
      </c>
      <c r="M63" s="203" t="s">
        <v>16</v>
      </c>
      <c r="N63" s="203">
        <f>VLOOKUP(B63,'HECVAT - Full | Vendor Response'!A:E,3,FALSE)</f>
        <v>0</v>
      </c>
      <c r="O63" s="203" t="str">
        <f>IF(LEN(VLOOKUP(B63,'Analyst Report'!$A:$I,7,FALSE))=0,"",VLOOKUP(B63,'Analyst Report'!$A:$I,7,FALSE))</f>
        <v>Yes</v>
      </c>
      <c r="P63" s="203">
        <f t="shared" si="0"/>
        <v>1</v>
      </c>
      <c r="Q63" s="203">
        <v>25</v>
      </c>
      <c r="R63" s="203">
        <f>IF(LEN(VLOOKUP(B63,'Analyst Report'!$A$30:$I$287,8,FALSE))=0,"",VLOOKUP(B63,'Analyst Report'!$A$30:$I$287,8,FALSE))</f>
        <v>15</v>
      </c>
      <c r="S63" s="203">
        <f t="shared" si="1"/>
        <v>0</v>
      </c>
      <c r="T63" s="203">
        <f t="shared" si="2"/>
        <v>0</v>
      </c>
      <c r="U63" s="202" t="s">
        <v>2399</v>
      </c>
      <c r="V63" s="202" t="s">
        <v>2399</v>
      </c>
      <c r="W63" s="202" t="s">
        <v>2399</v>
      </c>
      <c r="X63" s="202" t="s">
        <v>2399</v>
      </c>
      <c r="Y63" s="202" t="s">
        <v>2399</v>
      </c>
      <c r="Z63" s="202" t="s">
        <v>2399</v>
      </c>
      <c r="AA63" s="202" t="s">
        <v>2399</v>
      </c>
      <c r="AB63" s="202" t="s">
        <v>2399</v>
      </c>
    </row>
    <row r="64" spans="1:28" ht="409.6" x14ac:dyDescent="0.2">
      <c r="A64" s="210">
        <f t="shared" si="3"/>
        <v>47</v>
      </c>
      <c r="B64" s="217" t="s">
        <v>154</v>
      </c>
      <c r="C64" s="217" t="s">
        <v>2611</v>
      </c>
      <c r="D64" s="211" t="str">
        <f>VLOOKUP(B64,'HECVAT - Full | Vendor Response'!A$3:D$319,4,FALSE)</f>
        <v>Canvas LMS uses context-aware RBAC. Canvas administrators can create and customize bespoke user roles such as Administrators, Professors, and TAs, based on their institution’s structure. Canvas administrators have over 70 granular permissions to choose from for these roles. Users are either granted account level rights and permissions (e.g. admins) or specific assigned course level roles (e.g. teacher, student, TA, etc.). Depending on their role, the user can have varying scopes of access based on the principle of least privilege. Users may hold multiple different roles (e.g. a student in one course and a teacher in another) without any escalation of privilege between those separate roles. There is also no requirement for users to have separate logins for their respective roles. User roles can be updated by Canvas administrators at any time, making role maintenance quick and efficient.</v>
      </c>
      <c r="E64" s="206" t="s">
        <v>2612</v>
      </c>
      <c r="F64" s="206" t="s">
        <v>2613</v>
      </c>
      <c r="G64" s="206" t="s">
        <v>2614</v>
      </c>
      <c r="H64" s="218" t="s">
        <v>2615</v>
      </c>
      <c r="I64" s="218" t="s">
        <v>2616</v>
      </c>
      <c r="J64" s="205" t="str">
        <f t="shared" si="4"/>
        <v>TRUE</v>
      </c>
      <c r="K64" s="214">
        <v>1</v>
      </c>
      <c r="L64" s="205" t="s">
        <v>1762</v>
      </c>
      <c r="M64" s="203" t="s">
        <v>16</v>
      </c>
      <c r="N64" s="203" t="str">
        <f>VLOOKUP(B64,'HECVAT - Full | Vendor Response'!A:E,3,FALSE)</f>
        <v>Yes</v>
      </c>
      <c r="O64" s="203" t="str">
        <f>IF(LEN(VLOOKUP(B64,'Analyst Report'!$A:$I,7,FALSE))=0,"",VLOOKUP(B64,'Analyst Report'!$A:$I,7,FALSE))</f>
        <v/>
      </c>
      <c r="P64" s="203">
        <f t="shared" si="0"/>
        <v>1</v>
      </c>
      <c r="Q64" s="203">
        <v>25</v>
      </c>
      <c r="R64" s="203">
        <f>IF(LEN(VLOOKUP(B64,'Analyst Report'!$A$30:$I$287,8,FALSE))=0,"",VLOOKUP(B64,'Analyst Report'!$A$30:$I$287,8,FALSE))</f>
        <v>25</v>
      </c>
      <c r="S64" s="203">
        <f t="shared" si="1"/>
        <v>25</v>
      </c>
      <c r="T64" s="203">
        <f t="shared" si="2"/>
        <v>25</v>
      </c>
      <c r="U64" s="202" t="s">
        <v>2399</v>
      </c>
      <c r="V64" s="202" t="s">
        <v>2399</v>
      </c>
      <c r="W64" s="202" t="s">
        <v>2399</v>
      </c>
      <c r="X64" s="202" t="s">
        <v>2399</v>
      </c>
      <c r="Y64" s="202" t="s">
        <v>2399</v>
      </c>
      <c r="Z64" s="202" t="s">
        <v>2399</v>
      </c>
      <c r="AA64" s="202" t="s">
        <v>2399</v>
      </c>
      <c r="AB64" s="202" t="s">
        <v>2399</v>
      </c>
    </row>
    <row r="65" spans="1:28" ht="195" x14ac:dyDescent="0.2">
      <c r="A65" s="210">
        <f t="shared" si="3"/>
        <v>48</v>
      </c>
      <c r="B65" s="217" t="s">
        <v>155</v>
      </c>
      <c r="C65" s="217" t="s">
        <v>2617</v>
      </c>
      <c r="D65" s="211">
        <f>VLOOKUP(B65,'HECVAT - Full | Vendor Response'!A$3:D$319,4,FALSE)</f>
        <v>0</v>
      </c>
      <c r="E65" s="206" t="s">
        <v>2618</v>
      </c>
      <c r="F65" s="206" t="s">
        <v>2619</v>
      </c>
      <c r="G65" s="206" t="s">
        <v>2399</v>
      </c>
      <c r="H65" s="218" t="s">
        <v>2620</v>
      </c>
      <c r="I65" s="218" t="s">
        <v>2621</v>
      </c>
      <c r="J65" s="205" t="str">
        <f t="shared" si="4"/>
        <v>FALSE</v>
      </c>
      <c r="K65" s="214">
        <v>1</v>
      </c>
      <c r="L65" s="205" t="s">
        <v>1762</v>
      </c>
      <c r="M65" s="203" t="s">
        <v>16</v>
      </c>
      <c r="N65" s="203" t="str">
        <f>VLOOKUP(B65,'HECVAT - Full | Vendor Response'!A:E,3,FALSE)</f>
        <v>Yes</v>
      </c>
      <c r="O65" s="203" t="str">
        <f>IF(LEN(VLOOKUP(B65,'Analyst Report'!$A:$I,7,FALSE))=0,"",VLOOKUP(B65,'Analyst Report'!$A:$I,7,FALSE))</f>
        <v/>
      </c>
      <c r="P65" s="203">
        <f t="shared" si="0"/>
        <v>1</v>
      </c>
      <c r="Q65" s="203">
        <v>20</v>
      </c>
      <c r="R65" s="203">
        <f>IF(LEN(VLOOKUP(B65,'Analyst Report'!$A$30:$I$287,8,FALSE))=0,"",VLOOKUP(B65,'Analyst Report'!$A$30:$I$287,8,FALSE))</f>
        <v>20</v>
      </c>
      <c r="S65" s="203">
        <f t="shared" si="1"/>
        <v>20</v>
      </c>
      <c r="T65" s="203">
        <f t="shared" si="2"/>
        <v>20</v>
      </c>
      <c r="U65" s="202" t="s">
        <v>2399</v>
      </c>
      <c r="V65" s="202" t="s">
        <v>2399</v>
      </c>
      <c r="W65" s="202" t="s">
        <v>2399</v>
      </c>
      <c r="X65" s="202" t="s">
        <v>2399</v>
      </c>
      <c r="Y65" s="202" t="s">
        <v>2399</v>
      </c>
      <c r="Z65" s="202" t="s">
        <v>2399</v>
      </c>
      <c r="AA65" s="202" t="s">
        <v>2399</v>
      </c>
      <c r="AB65" s="202" t="s">
        <v>2399</v>
      </c>
    </row>
    <row r="66" spans="1:28" ht="342" x14ac:dyDescent="0.2">
      <c r="A66" s="210">
        <f t="shared" si="3"/>
        <v>49</v>
      </c>
      <c r="B66" s="217" t="s">
        <v>426</v>
      </c>
      <c r="C66" s="211" t="s">
        <v>2623</v>
      </c>
      <c r="D66" s="211" t="str">
        <f>VLOOKUP(B66,'HECVAT - Full | Vendor Response'!A$3:D$319,4,FALSE)</f>
        <v>Where specific data input is required, such as a date, word, or number, Canvas is capable of validating the data. Error messages related to the discrepancy will be displayed for the user. Canvas is built to be simple and give users all the resources they need to navigate the system efficiently. For added security, Canvas automatically sanitizes potentially malicious inputs from fields (such as scripts). This helps to protect Canvas from potential attacks, including SQL injection and cross-site scripting (XSS).</v>
      </c>
      <c r="E66" s="206" t="s">
        <v>2399</v>
      </c>
      <c r="F66" s="206" t="s">
        <v>2624</v>
      </c>
      <c r="G66" s="206" t="s">
        <v>2625</v>
      </c>
      <c r="H66" s="218" t="s">
        <v>2626</v>
      </c>
      <c r="I66" s="218" t="s">
        <v>2627</v>
      </c>
      <c r="J66" s="205" t="str">
        <f t="shared" si="4"/>
        <v>FALSE</v>
      </c>
      <c r="K66" s="214">
        <v>1</v>
      </c>
      <c r="L66" s="205" t="s">
        <v>1762</v>
      </c>
      <c r="M66" s="203" t="s">
        <v>16</v>
      </c>
      <c r="N66" s="203" t="str">
        <f>VLOOKUP(B66,'HECVAT - Full | Vendor Response'!A:E,3,FALSE)</f>
        <v>Yes</v>
      </c>
      <c r="O66" s="203" t="str">
        <f>IF(LEN(VLOOKUP(B66,'Analyst Report'!$A:$I,7,FALSE))=0,"",VLOOKUP(B66,'Analyst Report'!$A:$I,7,FALSE))</f>
        <v/>
      </c>
      <c r="P66" s="203">
        <f t="shared" si="0"/>
        <v>1</v>
      </c>
      <c r="Q66" s="203">
        <v>20</v>
      </c>
      <c r="R66" s="203">
        <f>IF(LEN(VLOOKUP(B66,'Analyst Report'!$A$30:$I$287,8,FALSE))=0,"",VLOOKUP(B66,'Analyst Report'!$A$30:$I$287,8,FALSE))</f>
        <v>20</v>
      </c>
      <c r="S66" s="203">
        <f t="shared" si="1"/>
        <v>20</v>
      </c>
      <c r="T66" s="203">
        <f t="shared" si="2"/>
        <v>20</v>
      </c>
      <c r="U66" s="202" t="s">
        <v>2399</v>
      </c>
      <c r="V66" s="202" t="s">
        <v>2399</v>
      </c>
      <c r="W66" s="202" t="s">
        <v>2399</v>
      </c>
      <c r="X66" s="202" t="s">
        <v>2399</v>
      </c>
      <c r="Y66" s="202" t="s">
        <v>2399</v>
      </c>
      <c r="Z66" s="202" t="s">
        <v>2399</v>
      </c>
      <c r="AA66" s="202" t="s">
        <v>2399</v>
      </c>
      <c r="AB66" s="202" t="s">
        <v>2399</v>
      </c>
    </row>
    <row r="67" spans="1:28" ht="328" x14ac:dyDescent="0.2">
      <c r="A67" s="210">
        <f t="shared" si="3"/>
        <v>50</v>
      </c>
      <c r="B67" s="217" t="s">
        <v>156</v>
      </c>
      <c r="C67" s="211" t="s">
        <v>2628</v>
      </c>
      <c r="D67" s="211" t="str">
        <f>VLOOKUP(B67,'HECVAT - Full | Vendor Response'!A$3:D$319,4,FALSE)</f>
        <v>We utilize a Web Application Firewall (WAF) for all Canvas LMS instances. Canvas is also significantly hardened in a way that is already resistant to what a Web Application Firewall (WAF) would block. We conduct security auditing based on the Open Web Application Security Project (OWASP), perform third-party testing against the most critical and known security risks on an ongoing basis, and use both AWS Shield and AWS' autoscaling via Elastic Load Balancers to defend against attacks.</v>
      </c>
      <c r="E67" s="206" t="s">
        <v>2399</v>
      </c>
      <c r="F67" s="206" t="s">
        <v>2629</v>
      </c>
      <c r="G67" s="206" t="s">
        <v>2630</v>
      </c>
      <c r="H67" s="218" t="s">
        <v>2631</v>
      </c>
      <c r="I67" s="218" t="s">
        <v>2632</v>
      </c>
      <c r="J67" s="205" t="str">
        <f t="shared" si="4"/>
        <v>TRUE</v>
      </c>
      <c r="K67" s="214">
        <v>1</v>
      </c>
      <c r="L67" s="205" t="s">
        <v>1762</v>
      </c>
      <c r="M67" s="203" t="s">
        <v>16</v>
      </c>
      <c r="N67" s="203" t="str">
        <f>VLOOKUP(B67,'HECVAT - Full | Vendor Response'!A:E,3,FALSE)</f>
        <v>Yes</v>
      </c>
      <c r="O67" s="203" t="str">
        <f>IF(LEN(VLOOKUP(B67,'Analyst Report'!$A:$I,7,FALSE))=0,"",VLOOKUP(B67,'Analyst Report'!$A:$I,7,FALSE))</f>
        <v/>
      </c>
      <c r="P67" s="203">
        <f t="shared" si="0"/>
        <v>1</v>
      </c>
      <c r="Q67" s="203">
        <v>25</v>
      </c>
      <c r="R67" s="203">
        <f>IF(LEN(VLOOKUP(B67,'Analyst Report'!$A$30:$I$287,8,FALSE))=0,"",VLOOKUP(B67,'Analyst Report'!$A$30:$I$287,8,FALSE))</f>
        <v>25</v>
      </c>
      <c r="S67" s="203">
        <f t="shared" si="1"/>
        <v>25</v>
      </c>
      <c r="T67" s="203">
        <f t="shared" si="2"/>
        <v>25</v>
      </c>
      <c r="U67" s="202" t="s">
        <v>2399</v>
      </c>
      <c r="V67" s="202" t="s">
        <v>2399</v>
      </c>
      <c r="W67" s="202" t="s">
        <v>2399</v>
      </c>
      <c r="X67" s="202" t="s">
        <v>2399</v>
      </c>
      <c r="Y67" s="202" t="s">
        <v>2399</v>
      </c>
      <c r="Z67" s="202" t="s">
        <v>2399</v>
      </c>
      <c r="AA67" s="202" t="s">
        <v>2399</v>
      </c>
      <c r="AB67" s="202" t="s">
        <v>2399</v>
      </c>
    </row>
    <row r="68" spans="1:28" ht="314" x14ac:dyDescent="0.2">
      <c r="A68" s="210">
        <f t="shared" si="3"/>
        <v>51</v>
      </c>
      <c r="B68" s="217" t="s">
        <v>157</v>
      </c>
      <c r="C68" s="211" t="s">
        <v>2633</v>
      </c>
      <c r="D68" s="211">
        <f>VLOOKUP(B68,'HECVAT - Full | Vendor Response'!A$3:D$319,4,TRUE)</f>
        <v>0</v>
      </c>
      <c r="E68" s="206" t="s">
        <v>2634</v>
      </c>
      <c r="F68" s="206" t="s">
        <v>2394</v>
      </c>
      <c r="G68" s="206" t="s">
        <v>2635</v>
      </c>
      <c r="H68" s="218" t="s">
        <v>2636</v>
      </c>
      <c r="I68" s="218" t="s">
        <v>2637</v>
      </c>
      <c r="J68" s="205" t="str">
        <f t="shared" si="4"/>
        <v>FALSE</v>
      </c>
      <c r="K68" s="214">
        <v>1</v>
      </c>
      <c r="L68" s="205" t="s">
        <v>1762</v>
      </c>
      <c r="M68" s="203" t="s">
        <v>16</v>
      </c>
      <c r="N68" s="203" t="str">
        <f>VLOOKUP(B68,'HECVAT - Full | Vendor Response'!A:E,3,FALSE)</f>
        <v>Yes</v>
      </c>
      <c r="O68" s="203" t="str">
        <f>IF(LEN(VLOOKUP(B68,'Analyst Report'!$A:$I,7,FALSE))=0,"",VLOOKUP(B68,'Analyst Report'!$A:$I,7,FALSE))</f>
        <v/>
      </c>
      <c r="P68" s="203">
        <f t="shared" si="0"/>
        <v>1</v>
      </c>
      <c r="Q68" s="203">
        <v>20</v>
      </c>
      <c r="R68" s="203">
        <f>IF(LEN(VLOOKUP(B68,'Analyst Report'!$A$30:$I$287,8,FALSE))=0,"",VLOOKUP(B68,'Analyst Report'!$A$30:$I$287,8,FALSE))</f>
        <v>20</v>
      </c>
      <c r="S68" s="203">
        <f t="shared" si="1"/>
        <v>20</v>
      </c>
      <c r="T68" s="203">
        <f t="shared" si="2"/>
        <v>20</v>
      </c>
      <c r="U68" s="202" t="s">
        <v>2399</v>
      </c>
      <c r="V68" s="202" t="s">
        <v>2399</v>
      </c>
      <c r="W68" s="202" t="s">
        <v>2399</v>
      </c>
      <c r="X68" s="202" t="s">
        <v>2399</v>
      </c>
      <c r="Y68" s="202" t="s">
        <v>2399</v>
      </c>
      <c r="Z68" s="202" t="s">
        <v>2399</v>
      </c>
      <c r="AA68" s="202" t="s">
        <v>2399</v>
      </c>
      <c r="AB68" s="202" t="s">
        <v>2399</v>
      </c>
    </row>
    <row r="69" spans="1:28" ht="240" x14ac:dyDescent="0.2">
      <c r="A69" s="210">
        <f t="shared" si="3"/>
        <v>52</v>
      </c>
      <c r="B69" s="217" t="s">
        <v>158</v>
      </c>
      <c r="C69" s="211" t="s">
        <v>2638</v>
      </c>
      <c r="D69" s="211">
        <f>VLOOKUP(B69,'HECVAT - Full | Vendor Response'!A$3:D$319,4,TRUE)</f>
        <v>0</v>
      </c>
      <c r="E69" s="206" t="s">
        <v>2639</v>
      </c>
      <c r="F69" s="206" t="s">
        <v>2640</v>
      </c>
      <c r="G69" s="206" t="s">
        <v>2802</v>
      </c>
      <c r="H69" s="222" t="s">
        <v>2946</v>
      </c>
      <c r="I69" s="222" t="s">
        <v>2947</v>
      </c>
      <c r="J69" s="205" t="str">
        <f t="shared" si="4"/>
        <v>TRUE</v>
      </c>
      <c r="K69" s="214">
        <v>1</v>
      </c>
      <c r="L69" s="205" t="s">
        <v>1762</v>
      </c>
      <c r="M69" s="203" t="s">
        <v>16</v>
      </c>
      <c r="N69" s="203" t="str">
        <f>VLOOKUP(B69,'HECVAT - Full | Vendor Response'!A:E,3,FALSE)</f>
        <v>Yes</v>
      </c>
      <c r="O69" s="203" t="str">
        <f>IF(LEN(VLOOKUP(B69,'Analyst Report'!$A:$I,7,FALSE))=0,"",VLOOKUP(B69,'Analyst Report'!$A:$I,7,FALSE))</f>
        <v/>
      </c>
      <c r="P69" s="203">
        <f t="shared" si="0"/>
        <v>1</v>
      </c>
      <c r="Q69" s="203">
        <v>25</v>
      </c>
      <c r="R69" s="203">
        <f>IF(LEN(VLOOKUP(B69,'Analyst Report'!$A$30:$I$287,8,FALSE))=0,"",VLOOKUP(B69,'Analyst Report'!$A$30:$I$287,8,FALSE))</f>
        <v>25</v>
      </c>
      <c r="S69" s="203">
        <f t="shared" si="1"/>
        <v>25</v>
      </c>
      <c r="T69" s="203">
        <f t="shared" si="2"/>
        <v>25</v>
      </c>
      <c r="U69" s="202" t="s">
        <v>2399</v>
      </c>
      <c r="V69" s="202" t="s">
        <v>2399</v>
      </c>
      <c r="W69" s="202" t="s">
        <v>2399</v>
      </c>
      <c r="X69" s="202" t="s">
        <v>2399</v>
      </c>
      <c r="Y69" s="202" t="s">
        <v>2399</v>
      </c>
      <c r="Z69" s="202" t="s">
        <v>2399</v>
      </c>
      <c r="AA69" s="202" t="s">
        <v>2399</v>
      </c>
      <c r="AB69" s="202" t="s">
        <v>2399</v>
      </c>
    </row>
    <row r="70" spans="1:28" ht="195" x14ac:dyDescent="0.2">
      <c r="A70" s="210">
        <f t="shared" si="3"/>
        <v>53</v>
      </c>
      <c r="B70" s="217" t="s">
        <v>159</v>
      </c>
      <c r="C70" s="211" t="s">
        <v>2641</v>
      </c>
      <c r="D70" s="211">
        <f>VLOOKUP(B70,'HECVAT - Full | Vendor Response'!A$3:D$319,4,TRUE)</f>
        <v>0</v>
      </c>
      <c r="E70" s="229" t="s">
        <v>3128</v>
      </c>
      <c r="F70" s="229" t="s">
        <v>2940</v>
      </c>
      <c r="G70" s="229" t="s">
        <v>2945</v>
      </c>
      <c r="H70" s="222" t="s">
        <v>2943</v>
      </c>
      <c r="I70" s="222" t="s">
        <v>2944</v>
      </c>
      <c r="J70" s="205" t="str">
        <f t="shared" si="4"/>
        <v>FALSE</v>
      </c>
      <c r="K70" s="214">
        <f>IF((N70="N/A"),0,1)</f>
        <v>1</v>
      </c>
      <c r="L70" s="205" t="s">
        <v>1762</v>
      </c>
      <c r="M70" s="203" t="s">
        <v>16</v>
      </c>
      <c r="N70" s="203" t="str">
        <f>VLOOKUP(B70,'HECVAT - Full | Vendor Response'!A:E,3,FALSE)</f>
        <v>Yes</v>
      </c>
      <c r="O70" s="203" t="str">
        <f>IF(LEN(VLOOKUP(B70,'Analyst Report'!$A:$I,7,FALSE))=0,"",VLOOKUP(B70,'Analyst Report'!$A:$I,7,FALSE))</f>
        <v/>
      </c>
      <c r="P70" s="203">
        <f t="shared" si="0"/>
        <v>1</v>
      </c>
      <c r="Q70" s="203">
        <v>15</v>
      </c>
      <c r="R70" s="203">
        <f>IF(LEN(VLOOKUP(B70,'Analyst Report'!$A$30:$I$287,8,FALSE))=0,"",VLOOKUP(B70,'Analyst Report'!$A$30:$I$287,8,FALSE))</f>
        <v>15</v>
      </c>
      <c r="S70" s="203">
        <f t="shared" si="1"/>
        <v>15</v>
      </c>
      <c r="T70" s="203">
        <f t="shared" si="2"/>
        <v>15</v>
      </c>
      <c r="U70" s="202" t="s">
        <v>2399</v>
      </c>
      <c r="V70" s="202" t="s">
        <v>2399</v>
      </c>
      <c r="W70" s="202" t="s">
        <v>2399</v>
      </c>
      <c r="X70" s="202" t="s">
        <v>2399</v>
      </c>
      <c r="Y70" s="202" t="s">
        <v>2399</v>
      </c>
      <c r="Z70" s="202" t="s">
        <v>2399</v>
      </c>
      <c r="AA70" s="202" t="s">
        <v>2399</v>
      </c>
      <c r="AB70" s="202" t="s">
        <v>2399</v>
      </c>
    </row>
    <row r="71" spans="1:28" ht="90" x14ac:dyDescent="0.2">
      <c r="A71" s="210">
        <f t="shared" si="3"/>
        <v>54</v>
      </c>
      <c r="B71" s="217" t="s">
        <v>160</v>
      </c>
      <c r="C71" s="211" t="s">
        <v>2642</v>
      </c>
      <c r="D71" s="211">
        <f>VLOOKUP(B71,'HECVAT - Full | Vendor Response'!A$3:D$319,4,TRUE)</f>
        <v>0</v>
      </c>
      <c r="E71" s="229" t="s">
        <v>2399</v>
      </c>
      <c r="F71" s="229" t="s">
        <v>2942</v>
      </c>
      <c r="G71" s="229" t="s">
        <v>2941</v>
      </c>
      <c r="H71" s="222" t="s">
        <v>2948</v>
      </c>
      <c r="I71" s="222" t="s">
        <v>2949</v>
      </c>
      <c r="J71" s="205" t="str">
        <f t="shared" si="4"/>
        <v>TRUE</v>
      </c>
      <c r="K71" s="214">
        <v>1</v>
      </c>
      <c r="L71" s="205" t="s">
        <v>1762</v>
      </c>
      <c r="M71" s="203" t="s">
        <v>19</v>
      </c>
      <c r="N71" s="203" t="str">
        <f>VLOOKUP(B71,'HECVAT - Full | Vendor Response'!A:E,3,FALSE)</f>
        <v>No</v>
      </c>
      <c r="O71" s="203" t="str">
        <f>IF(LEN(VLOOKUP(B71,'Analyst Report'!$A:$I,7,FALSE))=0,"",VLOOKUP(B71,'Analyst Report'!$A:$I,7,FALSE))</f>
        <v/>
      </c>
      <c r="P71" s="203">
        <f t="shared" si="0"/>
        <v>1</v>
      </c>
      <c r="Q71" s="203">
        <v>25</v>
      </c>
      <c r="R71" s="203">
        <f>IF(LEN(VLOOKUP(B71,'Analyst Report'!$A$30:$I$287,8,FALSE))=0,"",VLOOKUP(B71,'Analyst Report'!$A$30:$I$287,8,FALSE))</f>
        <v>25</v>
      </c>
      <c r="S71" s="203">
        <f t="shared" si="1"/>
        <v>25</v>
      </c>
      <c r="T71" s="203">
        <f t="shared" si="2"/>
        <v>25</v>
      </c>
      <c r="U71" s="202" t="s">
        <v>2399</v>
      </c>
      <c r="V71" s="202" t="s">
        <v>2399</v>
      </c>
      <c r="W71" s="202" t="s">
        <v>2399</v>
      </c>
      <c r="X71" s="202" t="s">
        <v>2399</v>
      </c>
      <c r="Y71" s="202" t="s">
        <v>2399</v>
      </c>
      <c r="Z71" s="202" t="s">
        <v>2399</v>
      </c>
      <c r="AA71" s="202" t="s">
        <v>2399</v>
      </c>
      <c r="AB71" s="202" t="s">
        <v>2399</v>
      </c>
    </row>
    <row r="72" spans="1:28" ht="370" x14ac:dyDescent="0.2">
      <c r="A72" s="210">
        <f t="shared" si="3"/>
        <v>55</v>
      </c>
      <c r="B72" s="217" t="s">
        <v>161</v>
      </c>
      <c r="C72" s="211" t="s">
        <v>2643</v>
      </c>
      <c r="D72" s="211">
        <f>VLOOKUP(B72,'HECVAT - Full | Vendor Response'!A$3:D$319,4,TRUE)</f>
        <v>0</v>
      </c>
      <c r="E72" s="229" t="s">
        <v>2399</v>
      </c>
      <c r="F72" s="229" t="s">
        <v>2399</v>
      </c>
      <c r="G72" s="229" t="s">
        <v>352</v>
      </c>
      <c r="H72" s="222" t="s">
        <v>2951</v>
      </c>
      <c r="I72" s="222" t="s">
        <v>2952</v>
      </c>
      <c r="J72" s="205" t="str">
        <f t="shared" si="4"/>
        <v>TRUE</v>
      </c>
      <c r="K72" s="214">
        <v>1</v>
      </c>
      <c r="L72" s="205" t="s">
        <v>1762</v>
      </c>
      <c r="M72" s="203" t="s">
        <v>16</v>
      </c>
      <c r="N72" s="203" t="str">
        <f>VLOOKUP(B72,'HECVAT - Full | Vendor Response'!A:E,3,FALSE)</f>
        <v>Yes</v>
      </c>
      <c r="O72" s="203" t="str">
        <f>IF(LEN(VLOOKUP(B72,'Analyst Report'!$A:$I,7,FALSE))=0,"",VLOOKUP(B72,'Analyst Report'!$A:$I,7,FALSE))</f>
        <v/>
      </c>
      <c r="P72" s="203">
        <f t="shared" si="0"/>
        <v>1</v>
      </c>
      <c r="Q72" s="203">
        <v>40</v>
      </c>
      <c r="R72" s="203">
        <f>IF(LEN(VLOOKUP(B72,'Analyst Report'!$A$30:$I$287,8,FALSE))=0,"",VLOOKUP(B72,'Analyst Report'!$A$30:$I$287,8,FALSE))</f>
        <v>40</v>
      </c>
      <c r="S72" s="203">
        <f t="shared" si="1"/>
        <v>40</v>
      </c>
      <c r="T72" s="203">
        <f t="shared" si="2"/>
        <v>40</v>
      </c>
      <c r="U72" s="202" t="s">
        <v>2399</v>
      </c>
      <c r="V72" s="202" t="s">
        <v>2399</v>
      </c>
      <c r="W72" s="202" t="s">
        <v>2399</v>
      </c>
      <c r="X72" s="202" t="s">
        <v>2399</v>
      </c>
      <c r="Y72" s="202" t="s">
        <v>2399</v>
      </c>
      <c r="Z72" s="202" t="s">
        <v>2399</v>
      </c>
      <c r="AA72" s="202" t="s">
        <v>2399</v>
      </c>
      <c r="AB72" s="202" t="s">
        <v>2399</v>
      </c>
    </row>
    <row r="73" spans="1:28" ht="75" x14ac:dyDescent="0.2">
      <c r="A73" s="210">
        <f t="shared" si="3"/>
        <v>56</v>
      </c>
      <c r="B73" s="217" t="s">
        <v>162</v>
      </c>
      <c r="C73" s="211" t="s">
        <v>2803</v>
      </c>
      <c r="D73" s="211">
        <f>VLOOKUP(B73,'HECVAT - Full | Vendor Response'!A$3:D$319,4,TRUE)</f>
        <v>0</v>
      </c>
      <c r="E73" s="229" t="s">
        <v>2399</v>
      </c>
      <c r="F73" s="229" t="s">
        <v>2399</v>
      </c>
      <c r="G73" s="229" t="s">
        <v>403</v>
      </c>
      <c r="H73" s="222" t="s">
        <v>2399</v>
      </c>
      <c r="I73" s="222" t="s">
        <v>2399</v>
      </c>
      <c r="J73" s="205" t="str">
        <f t="shared" si="4"/>
        <v>FALSE</v>
      </c>
      <c r="K73" s="214">
        <v>1</v>
      </c>
      <c r="L73" s="205" t="s">
        <v>1762</v>
      </c>
      <c r="M73" s="203" t="s">
        <v>16</v>
      </c>
      <c r="N73" s="203" t="str">
        <f>VLOOKUP(B73,'HECVAT - Full | Vendor Response'!A:E,3,FALSE)</f>
        <v>Yes</v>
      </c>
      <c r="O73" s="203" t="str">
        <f>IF(LEN(VLOOKUP(B73,'Analyst Report'!$A:$I,7,FALSE))=0,"",VLOOKUP(B73,'Analyst Report'!$A:$I,7,FALSE))</f>
        <v/>
      </c>
      <c r="P73" s="203">
        <f t="shared" si="0"/>
        <v>1</v>
      </c>
      <c r="Q73" s="203">
        <v>10</v>
      </c>
      <c r="R73" s="203">
        <f>IF(LEN(VLOOKUP(B73,'Analyst Report'!$A$30:$I$287,8,FALSE))=0,"",VLOOKUP(B73,'Analyst Report'!$A$30:$I$287,8,FALSE))</f>
        <v>10</v>
      </c>
      <c r="S73" s="203">
        <f t="shared" si="1"/>
        <v>10</v>
      </c>
      <c r="T73" s="203">
        <f t="shared" si="2"/>
        <v>10</v>
      </c>
      <c r="U73" s="202" t="s">
        <v>2399</v>
      </c>
      <c r="V73" s="202" t="s">
        <v>2399</v>
      </c>
      <c r="W73" s="202" t="s">
        <v>2399</v>
      </c>
      <c r="X73" s="202" t="s">
        <v>2399</v>
      </c>
      <c r="Y73" s="202" t="s">
        <v>2399</v>
      </c>
      <c r="Z73" s="202" t="s">
        <v>2399</v>
      </c>
      <c r="AA73" s="202" t="s">
        <v>2399</v>
      </c>
      <c r="AB73" s="202" t="s">
        <v>2399</v>
      </c>
    </row>
    <row r="74" spans="1:28" ht="225" x14ac:dyDescent="0.2">
      <c r="A74" s="210">
        <f t="shared" si="3"/>
        <v>57</v>
      </c>
      <c r="B74" s="217" t="s">
        <v>163</v>
      </c>
      <c r="C74" s="217" t="s">
        <v>30</v>
      </c>
      <c r="D74" s="211">
        <f>VLOOKUP(B74,'HECVAT - Full | Vendor Response'!A$3:D$319,4,TRUE)</f>
        <v>0</v>
      </c>
      <c r="E74" s="229" t="s">
        <v>2399</v>
      </c>
      <c r="F74" s="229" t="s">
        <v>2960</v>
      </c>
      <c r="G74" s="229" t="s">
        <v>2959</v>
      </c>
      <c r="H74" s="222" t="s">
        <v>2362</v>
      </c>
      <c r="I74" s="222" t="s">
        <v>2340</v>
      </c>
      <c r="J74" s="205" t="str">
        <f>IF(S74&gt;20,"TRUE","FALSE")</f>
        <v>FALSE</v>
      </c>
      <c r="K74" s="214">
        <v>1</v>
      </c>
      <c r="L74" s="205" t="s">
        <v>1770</v>
      </c>
      <c r="M74" s="203" t="s">
        <v>16</v>
      </c>
      <c r="N74" s="203" t="str">
        <f>VLOOKUP(B74,'HECVAT - Full | Vendor Response'!A:E,3,FALSE)</f>
        <v>Yes</v>
      </c>
      <c r="O74" s="203" t="str">
        <f>IF(LEN(VLOOKUP(B74,'Analyst Report'!$A:$I,7,FALSE))=0,"",VLOOKUP(B74,'Analyst Report'!$A:$I,7,FALSE))</f>
        <v/>
      </c>
      <c r="P74" s="203">
        <f>IF((O74=""),(IF(ISNUMBER(FIND(M74,N74)),1,0)),(IF(ISNUMBER(FIND(M74,O74)),1,0)))</f>
        <v>1</v>
      </c>
      <c r="Q74" s="203">
        <v>20</v>
      </c>
      <c r="R74" s="203">
        <f>IF(LEN(VLOOKUP(B74,'Analyst Report'!$A$30:$I$287,8,FALSE))=0,"",VLOOKUP(B74,'Analyst Report'!$A$30:$I$287,8,FALSE))</f>
        <v>20</v>
      </c>
      <c r="S74" s="203">
        <f>(IF((ISNUMBER(R74)),R74,Q74))*K74</f>
        <v>20</v>
      </c>
      <c r="T74" s="203">
        <f>P74*S74</f>
        <v>20</v>
      </c>
      <c r="U74" s="202" t="s">
        <v>2399</v>
      </c>
      <c r="V74" s="202" t="s">
        <v>2399</v>
      </c>
      <c r="W74" s="202" t="s">
        <v>2399</v>
      </c>
      <c r="X74" s="202" t="s">
        <v>2399</v>
      </c>
      <c r="Y74" s="202" t="s">
        <v>2399</v>
      </c>
      <c r="Z74" s="202" t="s">
        <v>2399</v>
      </c>
      <c r="AA74" s="202" t="s">
        <v>2399</v>
      </c>
      <c r="AB74" s="202" t="s">
        <v>2399</v>
      </c>
    </row>
    <row r="75" spans="1:28" ht="225" x14ac:dyDescent="0.2">
      <c r="A75" s="210">
        <f t="shared" si="3"/>
        <v>58</v>
      </c>
      <c r="B75" s="217" t="s">
        <v>2687</v>
      </c>
      <c r="C75" s="217" t="s">
        <v>31</v>
      </c>
      <c r="D75" s="211">
        <f>VLOOKUP(B75,'HECVAT - Full | Vendor Response'!A$3:D$319,4,TRUE)</f>
        <v>0</v>
      </c>
      <c r="E75" s="229" t="s">
        <v>2399</v>
      </c>
      <c r="F75" s="229" t="s">
        <v>2958</v>
      </c>
      <c r="G75" s="229" t="s">
        <v>2957</v>
      </c>
      <c r="H75" s="222" t="s">
        <v>2362</v>
      </c>
      <c r="I75" s="222" t="s">
        <v>2340</v>
      </c>
      <c r="J75" s="205" t="str">
        <f>IF(S75&gt;20,"TRUE","FALSE")</f>
        <v>FALSE</v>
      </c>
      <c r="K75" s="214">
        <v>1</v>
      </c>
      <c r="L75" s="205" t="s">
        <v>1770</v>
      </c>
      <c r="M75" s="203" t="s">
        <v>16</v>
      </c>
      <c r="N75" s="203" t="str">
        <f>VLOOKUP(B75,'HECVAT - Full | Vendor Response'!A:E,3,FALSE)</f>
        <v>Yes</v>
      </c>
      <c r="O75" s="203" t="str">
        <f>IF(LEN(VLOOKUP(B75,'Analyst Report'!$A:$I,7,FALSE))=0,"",VLOOKUP(B75,'Analyst Report'!$A:$I,7,FALSE))</f>
        <v/>
      </c>
      <c r="P75" s="203">
        <f>IF((O75=""),(IF(ISNUMBER(FIND(M75,N75)),1,0)),(IF(ISNUMBER(FIND(M75,O75)),1,0)))</f>
        <v>1</v>
      </c>
      <c r="Q75" s="203">
        <v>20</v>
      </c>
      <c r="R75" s="203">
        <f>IF(LEN(VLOOKUP(B75,'Analyst Report'!$A$30:$I$287,8,FALSE))=0,"",VLOOKUP(B75,'Analyst Report'!$A$30:$I$287,8,FALSE))</f>
        <v>20</v>
      </c>
      <c r="S75" s="203">
        <f>(IF((ISNUMBER(R75)),R75,Q75))*K75</f>
        <v>20</v>
      </c>
      <c r="T75" s="203">
        <f>P75*S75</f>
        <v>20</v>
      </c>
      <c r="U75" s="202" t="s">
        <v>2399</v>
      </c>
      <c r="V75" s="202" t="s">
        <v>2399</v>
      </c>
      <c r="W75" s="202" t="s">
        <v>2399</v>
      </c>
      <c r="X75" s="202" t="s">
        <v>2399</v>
      </c>
      <c r="Y75" s="202" t="s">
        <v>2399</v>
      </c>
      <c r="Z75" s="202" t="s">
        <v>2399</v>
      </c>
      <c r="AA75" s="202" t="s">
        <v>2399</v>
      </c>
      <c r="AB75" s="202" t="s">
        <v>2399</v>
      </c>
    </row>
    <row r="76" spans="1:28" ht="300" x14ac:dyDescent="0.2">
      <c r="A76" s="210">
        <f t="shared" si="3"/>
        <v>59</v>
      </c>
      <c r="B76" s="217" t="s">
        <v>2688</v>
      </c>
      <c r="C76" s="217" t="s">
        <v>2265</v>
      </c>
      <c r="D76" s="211">
        <f>VLOOKUP(B76,'HECVAT - Full | Vendor Response'!A$3:D$319,4,TRUE)</f>
        <v>0</v>
      </c>
      <c r="E76" s="229" t="s">
        <v>2399</v>
      </c>
      <c r="F76" s="229" t="s">
        <v>2962</v>
      </c>
      <c r="G76" s="229" t="s">
        <v>2961</v>
      </c>
      <c r="H76" s="222" t="s">
        <v>2953</v>
      </c>
      <c r="I76" s="222" t="s">
        <v>2954</v>
      </c>
      <c r="J76" s="205" t="str">
        <f>IF(S76&gt;20,"TRUE","FALSE")</f>
        <v>TRUE</v>
      </c>
      <c r="K76" s="214">
        <v>1</v>
      </c>
      <c r="L76" s="205" t="s">
        <v>1770</v>
      </c>
      <c r="M76" s="203" t="s">
        <v>16</v>
      </c>
      <c r="N76" s="203" t="str">
        <f>VLOOKUP(B76,'HECVAT - Full | Vendor Response'!A:E,3,FALSE)</f>
        <v>Yes</v>
      </c>
      <c r="O76" s="203" t="str">
        <f>IF(LEN(VLOOKUP(B76,'Analyst Report'!$A:$I,7,FALSE))=0,"",VLOOKUP(B76,'Analyst Report'!$A:$I,7,FALSE))</f>
        <v/>
      </c>
      <c r="P76" s="203">
        <f>IF((O76=""),(IF(ISNUMBER(FIND(M76,N76)),1,0)),(IF(ISNUMBER(FIND(M76,O76)),1,0)))</f>
        <v>1</v>
      </c>
      <c r="Q76" s="203">
        <v>25</v>
      </c>
      <c r="R76" s="203">
        <f>IF(LEN(VLOOKUP(B76,'Analyst Report'!$A$30:$I$287,8,FALSE))=0,"",VLOOKUP(B76,'Analyst Report'!$A$30:$I$287,8,FALSE))</f>
        <v>25</v>
      </c>
      <c r="S76" s="203">
        <f>(IF((ISNUMBER(R76)),R76,Q76))*K76</f>
        <v>25</v>
      </c>
      <c r="T76" s="203">
        <f>P76*S76</f>
        <v>25</v>
      </c>
      <c r="U76" s="202" t="s">
        <v>2399</v>
      </c>
      <c r="V76" s="202" t="s">
        <v>2399</v>
      </c>
      <c r="W76" s="202" t="s">
        <v>2399</v>
      </c>
      <c r="X76" s="202" t="s">
        <v>2399</v>
      </c>
      <c r="Y76" s="202" t="s">
        <v>2399</v>
      </c>
      <c r="Z76" s="202" t="s">
        <v>2399</v>
      </c>
      <c r="AA76" s="202" t="s">
        <v>2399</v>
      </c>
      <c r="AB76" s="202" t="s">
        <v>2399</v>
      </c>
    </row>
    <row r="77" spans="1:28" ht="150" x14ac:dyDescent="0.2">
      <c r="A77" s="210">
        <f t="shared" si="3"/>
        <v>60</v>
      </c>
      <c r="B77" s="217" t="s">
        <v>164</v>
      </c>
      <c r="C77" s="217" t="s">
        <v>2266</v>
      </c>
      <c r="D77" s="211">
        <f>VLOOKUP(B77,'HECVAT - Full | Vendor Response'!A$3:D$319,4,TRUE)</f>
        <v>0</v>
      </c>
      <c r="E77" s="229" t="s">
        <v>2399</v>
      </c>
      <c r="F77" s="229" t="s">
        <v>2964</v>
      </c>
      <c r="G77" s="229" t="s">
        <v>2963</v>
      </c>
      <c r="H77" s="222" t="s">
        <v>2955</v>
      </c>
      <c r="I77" s="222" t="s">
        <v>2956</v>
      </c>
      <c r="J77" s="205" t="str">
        <f>IF(S77&gt;20,"TRUE","FALSE")</f>
        <v>TRUE</v>
      </c>
      <c r="K77" s="214">
        <v>1</v>
      </c>
      <c r="L77" s="205" t="s">
        <v>1770</v>
      </c>
      <c r="M77" s="203" t="s">
        <v>16</v>
      </c>
      <c r="N77" s="203" t="str">
        <f>VLOOKUP(B77,'HECVAT - Full | Vendor Response'!A:E,3,FALSE)</f>
        <v>Yes</v>
      </c>
      <c r="O77" s="203" t="str">
        <f>IF(LEN(VLOOKUP(B77,'Analyst Report'!$A:$I,7,FALSE))=0,"",VLOOKUP(B77,'Analyst Report'!$A:$I,7,FALSE))</f>
        <v/>
      </c>
      <c r="P77" s="203">
        <f>IF((O77=""),(IF(ISNUMBER(FIND(M77,N77)),1,0)),(IF(ISNUMBER(FIND(M77,O77)),1,0)))</f>
        <v>1</v>
      </c>
      <c r="Q77" s="203">
        <v>25</v>
      </c>
      <c r="R77" s="203">
        <f>IF(LEN(VLOOKUP(B77,'Analyst Report'!$A$30:$I$287,8,FALSE))=0,"",VLOOKUP(B77,'Analyst Report'!$A$30:$I$287,8,FALSE))</f>
        <v>25</v>
      </c>
      <c r="S77" s="203">
        <f>(IF((ISNUMBER(R77)),R77,Q77))*K77</f>
        <v>25</v>
      </c>
      <c r="T77" s="203">
        <f>P77*S77</f>
        <v>25</v>
      </c>
      <c r="U77" s="202" t="s">
        <v>2399</v>
      </c>
      <c r="V77" s="202" t="s">
        <v>2399</v>
      </c>
      <c r="W77" s="202" t="s">
        <v>2399</v>
      </c>
      <c r="X77" s="202" t="s">
        <v>2399</v>
      </c>
      <c r="Y77" s="202" t="s">
        <v>2399</v>
      </c>
      <c r="Z77" s="202" t="s">
        <v>2399</v>
      </c>
      <c r="AA77" s="202" t="s">
        <v>2399</v>
      </c>
      <c r="AB77" s="202" t="s">
        <v>2399</v>
      </c>
    </row>
    <row r="78" spans="1:28" ht="342" x14ac:dyDescent="0.2">
      <c r="A78" s="210">
        <f t="shared" si="3"/>
        <v>61</v>
      </c>
      <c r="B78" s="217" t="s">
        <v>166</v>
      </c>
      <c r="C78" s="211" t="s">
        <v>2698</v>
      </c>
      <c r="D78" s="211" t="str">
        <f>VLOOKUP(B78,'HECVAT - Full | Vendor Response'!A$3:D$319,4,FALSE)</f>
        <v xml:space="preserve">Canvas administrators can configure Single Sign-On (SSO) settings for their organization with Canvas' authentication tools. Canvas' integrations with external identity providers (IdPs) for centralized identity management and delegated authentication, including Central Authentication Service (CAS), Clever, Microsoft (Active Directory, Azure AD), OAuth, OpenID Connect, SAML 2.0 and Shibboleth. Canvas respects SSO authentication measures including complex passwords, MFA, ageing, and re-use policies. </v>
      </c>
      <c r="E78" s="204" t="s">
        <v>2808</v>
      </c>
      <c r="F78" s="204" t="s">
        <v>2809</v>
      </c>
      <c r="G78" s="204" t="s">
        <v>2810</v>
      </c>
      <c r="H78" s="216" t="s">
        <v>2811</v>
      </c>
      <c r="I78" s="216" t="s">
        <v>2812</v>
      </c>
      <c r="J78" s="205" t="str">
        <f t="shared" si="4"/>
        <v>TRUE</v>
      </c>
      <c r="K78" s="214">
        <v>1</v>
      </c>
      <c r="L78" s="205" t="s">
        <v>1763</v>
      </c>
      <c r="M78" s="203">
        <v>1</v>
      </c>
      <c r="N78" s="203" t="str">
        <f>LEFT(VLOOKUP(B78,'HECVAT - Full | Vendor Response'!A:E,3,FALSE),1)</f>
        <v>1</v>
      </c>
      <c r="O78" s="203" t="str">
        <f>IF(LEN(VLOOKUP(B78,'Analyst Report'!$A:$I,7,FALSE))=0,"",VLOOKUP(B78,'Analyst Report'!$A:$I,7,FALSE))</f>
        <v/>
      </c>
      <c r="P78" s="203">
        <f t="shared" ref="P78:P140" si="5">IF((O78=""),(IF(ISNUMBER(FIND(M78,N78)),1,0)),(IF(ISNUMBER(FIND(M78,O78)),1,0)))</f>
        <v>1</v>
      </c>
      <c r="Q78" s="203">
        <v>25</v>
      </c>
      <c r="R78" s="203">
        <f>IF(LEN(VLOOKUP(B78,'Analyst Report'!$A$30:$I$287,8,FALSE))=0,"",VLOOKUP(B78,'Analyst Report'!$A$30:$I$287,8,FALSE))</f>
        <v>25</v>
      </c>
      <c r="S78" s="203">
        <f t="shared" si="1"/>
        <v>25</v>
      </c>
      <c r="T78" s="203">
        <f t="shared" ref="T78:T140" si="6">P78*S78</f>
        <v>25</v>
      </c>
      <c r="U78" s="202" t="s">
        <v>2399</v>
      </c>
      <c r="V78" s="202" t="s">
        <v>2399</v>
      </c>
      <c r="W78" s="202" t="s">
        <v>2399</v>
      </c>
      <c r="X78" s="202" t="s">
        <v>2399</v>
      </c>
      <c r="Y78" s="202" t="s">
        <v>2399</v>
      </c>
      <c r="Z78" s="202" t="s">
        <v>2399</v>
      </c>
      <c r="AA78" s="202" t="s">
        <v>2399</v>
      </c>
      <c r="AB78" s="202" t="s">
        <v>2399</v>
      </c>
    </row>
    <row r="79" spans="1:28" ht="150" x14ac:dyDescent="0.2">
      <c r="A79" s="210">
        <f t="shared" si="3"/>
        <v>62</v>
      </c>
      <c r="B79" s="217" t="s">
        <v>167</v>
      </c>
      <c r="C79" s="211" t="s">
        <v>2699</v>
      </c>
      <c r="D79" s="211" t="str">
        <f>VLOOKUP(B79,'HECVAT - Full | Vendor Response'!A$3:D$319,4,FALSE)</f>
        <v>Local authentication can be used for both users and administrators. It can also be used concurrently with any of the supported external identity providers (IdPs).</v>
      </c>
      <c r="E79" s="229" t="s">
        <v>2399</v>
      </c>
      <c r="F79" s="229" t="s">
        <v>2966</v>
      </c>
      <c r="G79" s="229" t="s">
        <v>2965</v>
      </c>
      <c r="H79" s="216" t="s">
        <v>2898</v>
      </c>
      <c r="I79" s="216" t="s">
        <v>2899</v>
      </c>
      <c r="J79" s="205" t="str">
        <f t="shared" si="4"/>
        <v>TRUE</v>
      </c>
      <c r="K79" s="214">
        <v>1</v>
      </c>
      <c r="L79" s="205" t="s">
        <v>1763</v>
      </c>
      <c r="M79" s="203">
        <v>1</v>
      </c>
      <c r="N79" s="203" t="str">
        <f>LEFT(VLOOKUP(B79,'HECVAT - Full | Vendor Response'!A:E,3,FALSE),1)</f>
        <v>3</v>
      </c>
      <c r="O79" s="203" t="str">
        <f>IF(LEN(VLOOKUP(B79,'Analyst Report'!$A:$I,7,FALSE))=0,"",VLOOKUP(B79,'Analyst Report'!$A:$I,7,FALSE))</f>
        <v/>
      </c>
      <c r="P79" s="203">
        <f t="shared" si="5"/>
        <v>0</v>
      </c>
      <c r="Q79" s="203">
        <v>25</v>
      </c>
      <c r="R79" s="203">
        <f>IF(LEN(VLOOKUP(B79,'Analyst Report'!$A$30:$I$287,8,FALSE))=0,"",VLOOKUP(B79,'Analyst Report'!$A$30:$I$287,8,FALSE))</f>
        <v>25</v>
      </c>
      <c r="S79" s="203">
        <f t="shared" si="1"/>
        <v>25</v>
      </c>
      <c r="T79" s="203">
        <f t="shared" si="6"/>
        <v>0</v>
      </c>
      <c r="U79" s="202" t="s">
        <v>2399</v>
      </c>
      <c r="V79" s="202" t="s">
        <v>2399</v>
      </c>
      <c r="W79" s="202" t="s">
        <v>2399</v>
      </c>
      <c r="X79" s="202" t="s">
        <v>2399</v>
      </c>
      <c r="Y79" s="202" t="s">
        <v>2399</v>
      </c>
      <c r="Z79" s="202" t="s">
        <v>2399</v>
      </c>
      <c r="AA79" s="202" t="s">
        <v>2399</v>
      </c>
      <c r="AB79" s="202" t="s">
        <v>2399</v>
      </c>
    </row>
    <row r="80" spans="1:28" ht="240" x14ac:dyDescent="0.2">
      <c r="A80" s="210">
        <f t="shared" si="3"/>
        <v>63</v>
      </c>
      <c r="B80" s="217" t="s">
        <v>168</v>
      </c>
      <c r="C80" s="211" t="s">
        <v>27</v>
      </c>
      <c r="D80" s="211" t="str">
        <f>VLOOKUP(B80,'HECVAT - Full | Vendor Response'!A$3:D$319,4,FALSE)</f>
        <v>Local authentication does not enforce password aging requirements</v>
      </c>
      <c r="E80" s="229" t="s">
        <v>2399</v>
      </c>
      <c r="F80" s="229" t="s">
        <v>2836</v>
      </c>
      <c r="G80" s="229" t="s">
        <v>2835</v>
      </c>
      <c r="H80" s="216" t="s">
        <v>2896</v>
      </c>
      <c r="I80" s="216" t="s">
        <v>2897</v>
      </c>
      <c r="J80" s="205" t="str">
        <f t="shared" si="4"/>
        <v>FALSE</v>
      </c>
      <c r="K80" s="214">
        <f>IF(OR(N$79="1",N$79="3"),1,0)</f>
        <v>1</v>
      </c>
      <c r="L80" s="205" t="s">
        <v>1763</v>
      </c>
      <c r="M80" s="203" t="s">
        <v>16</v>
      </c>
      <c r="N80" s="203" t="str">
        <f>VLOOKUP(B80,'HECVAT - Full | Vendor Response'!A:E,3,FALSE)</f>
        <v>No</v>
      </c>
      <c r="O80" s="203" t="str">
        <f>IF(LEN(VLOOKUP(B80,'Analyst Report'!$A:$I,7,FALSE))=0,"",VLOOKUP(B80,'Analyst Report'!$A:$I,7,FALSE))</f>
        <v/>
      </c>
      <c r="P80" s="203">
        <f t="shared" si="5"/>
        <v>0</v>
      </c>
      <c r="Q80" s="203">
        <v>20</v>
      </c>
      <c r="R80" s="203">
        <f>IF(LEN(VLOOKUP(B80,'Analyst Report'!$A$30:$I$287,8,FALSE))=0,"",VLOOKUP(B80,'Analyst Report'!$A$30:$I$287,8,FALSE))</f>
        <v>20</v>
      </c>
      <c r="S80" s="203">
        <f t="shared" si="1"/>
        <v>20</v>
      </c>
      <c r="T80" s="203">
        <f t="shared" si="6"/>
        <v>0</v>
      </c>
      <c r="U80" s="202" t="s">
        <v>2399</v>
      </c>
      <c r="V80" s="202" t="s">
        <v>2399</v>
      </c>
      <c r="W80" s="202" t="s">
        <v>2399</v>
      </c>
      <c r="X80" s="202" t="s">
        <v>2399</v>
      </c>
      <c r="Y80" s="202" t="s">
        <v>2399</v>
      </c>
      <c r="Z80" s="202" t="s">
        <v>2399</v>
      </c>
      <c r="AA80" s="202" t="s">
        <v>2399</v>
      </c>
      <c r="AB80" s="202" t="s">
        <v>2399</v>
      </c>
    </row>
    <row r="81" spans="1:28" ht="135" x14ac:dyDescent="0.2">
      <c r="A81" s="210">
        <f t="shared" si="3"/>
        <v>64</v>
      </c>
      <c r="B81" s="217" t="s">
        <v>169</v>
      </c>
      <c r="C81" s="211" t="s">
        <v>413</v>
      </c>
      <c r="D81" s="211" t="str">
        <f>VLOOKUP(B81,'HECVAT - Full | Vendor Response'!A$3:D$319,4,FALSE)</f>
        <v>Local authentication does not enforce password complexity requirements</v>
      </c>
      <c r="E81" s="229" t="s">
        <v>2399</v>
      </c>
      <c r="F81" s="229" t="s">
        <v>2839</v>
      </c>
      <c r="G81" s="229" t="s">
        <v>2838</v>
      </c>
      <c r="H81" s="216" t="s">
        <v>2893</v>
      </c>
      <c r="I81" s="216" t="s">
        <v>2895</v>
      </c>
      <c r="J81" s="205" t="str">
        <f t="shared" si="4"/>
        <v>TRUE</v>
      </c>
      <c r="K81" s="214">
        <f>IF(OR(N$79="1",N$79="3"),1,0)</f>
        <v>1</v>
      </c>
      <c r="L81" s="205" t="s">
        <v>1763</v>
      </c>
      <c r="M81" s="203" t="s">
        <v>16</v>
      </c>
      <c r="N81" s="203" t="str">
        <f>VLOOKUP(B81,'HECVAT - Full | Vendor Response'!A:E,3,FALSE)</f>
        <v>No</v>
      </c>
      <c r="O81" s="203" t="str">
        <f>IF(LEN(VLOOKUP(B81,'Analyst Report'!$A:$I,7,FALSE))=0,"",VLOOKUP(B81,'Analyst Report'!$A:$I,7,FALSE))</f>
        <v/>
      </c>
      <c r="P81" s="203">
        <f t="shared" si="5"/>
        <v>0</v>
      </c>
      <c r="Q81" s="203">
        <v>40</v>
      </c>
      <c r="R81" s="203">
        <f>IF(LEN(VLOOKUP(B81,'Analyst Report'!$A$30:$I$287,8,FALSE))=0,"",VLOOKUP(B81,'Analyst Report'!$A$30:$I$287,8,FALSE))</f>
        <v>40</v>
      </c>
      <c r="S81" s="203">
        <f t="shared" si="1"/>
        <v>40</v>
      </c>
      <c r="T81" s="203">
        <f t="shared" si="6"/>
        <v>0</v>
      </c>
      <c r="U81" s="202" t="s">
        <v>2399</v>
      </c>
      <c r="V81" s="202" t="s">
        <v>2399</v>
      </c>
      <c r="W81" s="202" t="s">
        <v>2399</v>
      </c>
      <c r="X81" s="202" t="s">
        <v>2399</v>
      </c>
      <c r="Y81" s="202" t="s">
        <v>2399</v>
      </c>
      <c r="Z81" s="202" t="s">
        <v>2399</v>
      </c>
      <c r="AA81" s="202" t="s">
        <v>2399</v>
      </c>
      <c r="AB81" s="202" t="s">
        <v>2399</v>
      </c>
    </row>
    <row r="82" spans="1:28" ht="135" x14ac:dyDescent="0.2">
      <c r="A82" s="210">
        <f t="shared" si="3"/>
        <v>65</v>
      </c>
      <c r="B82" s="217" t="s">
        <v>170</v>
      </c>
      <c r="C82" s="211" t="s">
        <v>1792</v>
      </c>
      <c r="D82" s="211" t="str">
        <f>VLOOKUP(B82,'HECVAT - Full | Vendor Response'!A$3:D$319,4,FALSE)</f>
        <v>Local authentication enforces a minimum character count of 8. Local authentication also prohibits common weak passwords from being used.</v>
      </c>
      <c r="E82" s="229" t="s">
        <v>2399</v>
      </c>
      <c r="F82" s="229" t="s">
        <v>2399</v>
      </c>
      <c r="G82" s="229" t="s">
        <v>2837</v>
      </c>
      <c r="H82" s="216" t="s">
        <v>2893</v>
      </c>
      <c r="I82" s="216" t="s">
        <v>2894</v>
      </c>
      <c r="J82" s="205" t="str">
        <f t="shared" si="4"/>
        <v>TRUE</v>
      </c>
      <c r="K82" s="214">
        <f>IF(OR(N$79="1",N$79="3"),1,0)</f>
        <v>1</v>
      </c>
      <c r="L82" s="205" t="s">
        <v>1763</v>
      </c>
      <c r="M82" s="203" t="s">
        <v>16</v>
      </c>
      <c r="N82" s="203" t="str">
        <f>VLOOKUP(B82,'HECVAT - Full | Vendor Response'!A:E,3,FALSE)</f>
        <v>Yes</v>
      </c>
      <c r="O82" s="203" t="str">
        <f>IF(LEN(VLOOKUP(B82,'Analyst Report'!$A:$I,7,FALSE))=0,"",VLOOKUP(B82,'Analyst Report'!$A:$I,7,FALSE))</f>
        <v/>
      </c>
      <c r="P82" s="203">
        <f t="shared" si="5"/>
        <v>1</v>
      </c>
      <c r="Q82" s="203">
        <v>40</v>
      </c>
      <c r="R82" s="203">
        <f>IF(LEN(VLOOKUP(B82,'Analyst Report'!$A$30:$I$287,8,FALSE))=0,"",VLOOKUP(B82,'Analyst Report'!$A$30:$I$287,8,FALSE))</f>
        <v>40</v>
      </c>
      <c r="S82" s="203">
        <f t="shared" si="1"/>
        <v>40</v>
      </c>
      <c r="T82" s="203">
        <f t="shared" si="6"/>
        <v>40</v>
      </c>
      <c r="U82" s="202" t="s">
        <v>2399</v>
      </c>
      <c r="V82" s="202" t="s">
        <v>2399</v>
      </c>
      <c r="W82" s="202" t="s">
        <v>2399</v>
      </c>
      <c r="X82" s="202" t="s">
        <v>2399</v>
      </c>
      <c r="Y82" s="202" t="s">
        <v>2399</v>
      </c>
      <c r="Z82" s="202" t="s">
        <v>2399</v>
      </c>
      <c r="AA82" s="202" t="s">
        <v>2399</v>
      </c>
      <c r="AB82" s="202" t="s">
        <v>2399</v>
      </c>
    </row>
    <row r="83" spans="1:28" ht="150" x14ac:dyDescent="0.2">
      <c r="A83" s="210">
        <f t="shared" si="3"/>
        <v>66</v>
      </c>
      <c r="B83" s="217" t="s">
        <v>171</v>
      </c>
      <c r="C83" s="211" t="s">
        <v>1793</v>
      </c>
      <c r="D83" s="211" t="str">
        <f>VLOOKUP(B83,'HECVAT - Full | Vendor Response'!A$3:D$319,4,FALSE)</f>
        <v>Using Canvas' internal authentication, individual users can simply reset their own password. An e-mail is automatically sent to the user, allowing them to reset their password.</v>
      </c>
      <c r="E83" s="229" t="s">
        <v>2399</v>
      </c>
      <c r="F83" s="229" t="s">
        <v>2841</v>
      </c>
      <c r="G83" s="229" t="s">
        <v>2840</v>
      </c>
      <c r="H83" s="216" t="s">
        <v>2891</v>
      </c>
      <c r="I83" s="216" t="s">
        <v>2892</v>
      </c>
      <c r="J83" s="205" t="str">
        <f t="shared" si="4"/>
        <v>TRUE</v>
      </c>
      <c r="K83" s="214">
        <f>IF(OR(N$79="1",N$79="3"),1,0)</f>
        <v>1</v>
      </c>
      <c r="L83" s="205" t="s">
        <v>1763</v>
      </c>
      <c r="M83" s="203" t="s">
        <v>16</v>
      </c>
      <c r="N83" s="203" t="str">
        <f>VLOOKUP(B83,'HECVAT - Full | Vendor Response'!A:E,3,FALSE)</f>
        <v>Yes</v>
      </c>
      <c r="O83" s="203" t="str">
        <f>IF(LEN(VLOOKUP(B83,'Analyst Report'!$A:$I,7,FALSE))=0,"",VLOOKUP(B83,'Analyst Report'!$A:$I,7,FALSE))</f>
        <v/>
      </c>
      <c r="P83" s="203">
        <f t="shared" si="5"/>
        <v>1</v>
      </c>
      <c r="Q83" s="203">
        <v>25</v>
      </c>
      <c r="R83" s="203">
        <f>IF(LEN(VLOOKUP(B83,'Analyst Report'!$A$30:$I$287,8,FALSE))=0,"",VLOOKUP(B83,'Analyst Report'!$A$30:$I$287,8,FALSE))</f>
        <v>25</v>
      </c>
      <c r="S83" s="203">
        <f t="shared" si="1"/>
        <v>25</v>
      </c>
      <c r="T83" s="203">
        <f t="shared" si="6"/>
        <v>25</v>
      </c>
      <c r="U83" s="202" t="s">
        <v>2399</v>
      </c>
      <c r="V83" s="202" t="s">
        <v>2399</v>
      </c>
      <c r="W83" s="202" t="s">
        <v>2399</v>
      </c>
      <c r="X83" s="202" t="s">
        <v>2399</v>
      </c>
      <c r="Y83" s="202" t="s">
        <v>2399</v>
      </c>
      <c r="Z83" s="202" t="s">
        <v>2399</v>
      </c>
      <c r="AA83" s="202" t="s">
        <v>2399</v>
      </c>
      <c r="AB83" s="202" t="s">
        <v>2399</v>
      </c>
    </row>
    <row r="84" spans="1:28" ht="135" x14ac:dyDescent="0.2">
      <c r="A84" s="210">
        <f t="shared" si="3"/>
        <v>67</v>
      </c>
      <c r="B84" s="217" t="s">
        <v>172</v>
      </c>
      <c r="C84" s="211" t="s">
        <v>2682</v>
      </c>
      <c r="D84" s="211" t="str">
        <f>VLOOKUP(B84,'HECVAT - Full | Vendor Response'!A$3:D$319,4,FALSE)</f>
        <v>Instructure's InCommon membership may be viewed at: https://incommon.org/community-organization/?id=0015000000m45ZFAAY</v>
      </c>
      <c r="E84" s="204" t="s">
        <v>2399</v>
      </c>
      <c r="F84" s="204" t="s">
        <v>2813</v>
      </c>
      <c r="G84" s="204" t="s">
        <v>2814</v>
      </c>
      <c r="H84" s="216" t="s">
        <v>2815</v>
      </c>
      <c r="I84" s="216" t="s">
        <v>2816</v>
      </c>
      <c r="J84" s="205" t="str">
        <f t="shared" si="4"/>
        <v>TRUE</v>
      </c>
      <c r="K84" s="214">
        <f>IF(OR(N$78="1",N$78="3"),1,0)</f>
        <v>1</v>
      </c>
      <c r="L84" s="205" t="s">
        <v>1763</v>
      </c>
      <c r="M84" s="203" t="s">
        <v>16</v>
      </c>
      <c r="N84" s="203" t="str">
        <f>VLOOKUP(B84,'HECVAT - Full | Vendor Response'!A:E,3,FALSE)</f>
        <v>Yes</v>
      </c>
      <c r="O84" s="203" t="str">
        <f>IF(LEN(VLOOKUP(B84,'Analyst Report'!$A:$I,7,FALSE))=0,"",VLOOKUP(B84,'Analyst Report'!$A:$I,7,FALSE))</f>
        <v/>
      </c>
      <c r="P84" s="203">
        <f t="shared" si="5"/>
        <v>1</v>
      </c>
      <c r="Q84" s="203">
        <v>40</v>
      </c>
      <c r="R84" s="203">
        <f>IF(LEN(VLOOKUP(B84,'Analyst Report'!$A$30:$I$287,8,FALSE))=0,"",VLOOKUP(B84,'Analyst Report'!$A$30:$I$287,8,FALSE))</f>
        <v>40</v>
      </c>
      <c r="S84" s="203">
        <f t="shared" si="1"/>
        <v>40</v>
      </c>
      <c r="T84" s="203">
        <f t="shared" si="6"/>
        <v>40</v>
      </c>
      <c r="U84" s="202" t="s">
        <v>2399</v>
      </c>
      <c r="V84" s="202" t="s">
        <v>2399</v>
      </c>
      <c r="W84" s="202" t="s">
        <v>2399</v>
      </c>
      <c r="X84" s="202" t="s">
        <v>2399</v>
      </c>
      <c r="Y84" s="202" t="s">
        <v>2399</v>
      </c>
      <c r="Z84" s="202" t="s">
        <v>2399</v>
      </c>
      <c r="AA84" s="202" t="s">
        <v>2399</v>
      </c>
      <c r="AB84" s="202" t="s">
        <v>2399</v>
      </c>
    </row>
    <row r="85" spans="1:28" ht="409.6" x14ac:dyDescent="0.2">
      <c r="A85" s="210">
        <f t="shared" si="3"/>
        <v>68</v>
      </c>
      <c r="B85" s="217" t="s">
        <v>173</v>
      </c>
      <c r="C85" s="211" t="s">
        <v>2683</v>
      </c>
      <c r="D85" s="211" t="str">
        <f>VLOOKUP(B85,'HECVAT - Full | Vendor Response'!A$3:D$319,4,FALSE)</f>
        <v>Canvas has a number of integrations with external identity providers (IdPs) for centralized identity management and delegated authentication, including:
• Microsoft (Active Directory, Azure AD)
• Central Authentication Service (CAS)
• Clever
• OAuth
• Security Assertion Markup Language (SAML) 2.0
• Shibboleth
Documentation for creating and adding authentication providers is available in the Authentication Providers API (https://canvas.instructure.com/doc/api/authentication_providers.html): https://canvas.instructure.com/doc/api/authentication_providers.html</v>
      </c>
      <c r="E85" s="204" t="s">
        <v>2399</v>
      </c>
      <c r="F85" s="204" t="s">
        <v>2817</v>
      </c>
      <c r="G85" s="204" t="s">
        <v>2818</v>
      </c>
      <c r="H85" s="216" t="s">
        <v>2811</v>
      </c>
      <c r="I85" s="216" t="s">
        <v>2819</v>
      </c>
      <c r="J85" s="205" t="str">
        <f t="shared" ref="J85:J145" si="7">IF(S85&gt;20,"TRUE","FALSE")</f>
        <v>FALSE</v>
      </c>
      <c r="K85" s="214">
        <v>1</v>
      </c>
      <c r="L85" s="205" t="s">
        <v>1763</v>
      </c>
      <c r="M85" s="203" t="s">
        <v>16</v>
      </c>
      <c r="N85" s="203" t="str">
        <f>VLOOKUP(B85,'HECVAT - Full | Vendor Response'!A:E,3,FALSE)</f>
        <v>Yes</v>
      </c>
      <c r="O85" s="203" t="str">
        <f>IF(LEN(VLOOKUP(B85,'Analyst Report'!$A:$I,7,FALSE))=0,"",VLOOKUP(B85,'Analyst Report'!$A:$I,7,FALSE))</f>
        <v/>
      </c>
      <c r="P85" s="203">
        <f t="shared" si="5"/>
        <v>1</v>
      </c>
      <c r="Q85" s="203">
        <v>20</v>
      </c>
      <c r="R85" s="203">
        <f>IF(LEN(VLOOKUP(B85,'Analyst Report'!$A$30:$I$287,8,FALSE))=0,"",VLOOKUP(B85,'Analyst Report'!$A$30:$I$287,8,FALSE))</f>
        <v>20</v>
      </c>
      <c r="S85" s="203">
        <f t="shared" si="1"/>
        <v>20</v>
      </c>
      <c r="T85" s="203">
        <f t="shared" si="6"/>
        <v>20</v>
      </c>
      <c r="U85" s="202" t="s">
        <v>2399</v>
      </c>
      <c r="V85" s="202" t="s">
        <v>2399</v>
      </c>
      <c r="W85" s="202" t="s">
        <v>2399</v>
      </c>
      <c r="X85" s="202" t="s">
        <v>2399</v>
      </c>
      <c r="Y85" s="202" t="s">
        <v>2399</v>
      </c>
      <c r="Z85" s="202" t="s">
        <v>2399</v>
      </c>
      <c r="AA85" s="202" t="s">
        <v>2399</v>
      </c>
      <c r="AB85" s="202" t="s">
        <v>2399</v>
      </c>
    </row>
    <row r="86" spans="1:28" ht="240" x14ac:dyDescent="0.2">
      <c r="A86" s="210">
        <f t="shared" si="3"/>
        <v>69</v>
      </c>
      <c r="B86" s="217" t="s">
        <v>174</v>
      </c>
      <c r="C86" s="211" t="s">
        <v>2684</v>
      </c>
      <c r="D86" s="211" t="str">
        <f>VLOOKUP(B86,'HECVAT - Full | Vendor Response'!A$3:D$319,4,FALSE)</f>
        <v>See AAAI-08</v>
      </c>
      <c r="E86" s="204" t="s">
        <v>2820</v>
      </c>
      <c r="F86" s="204" t="s">
        <v>2821</v>
      </c>
      <c r="G86" s="204" t="s">
        <v>2822</v>
      </c>
      <c r="H86" s="216" t="s">
        <v>2811</v>
      </c>
      <c r="I86" s="216" t="s">
        <v>2812</v>
      </c>
      <c r="J86" s="205" t="str">
        <f t="shared" si="7"/>
        <v>FALSE</v>
      </c>
      <c r="K86" s="214">
        <f>IF(OR(N$78="1",N$78="3"),1,0)</f>
        <v>1</v>
      </c>
      <c r="L86" s="205" t="s">
        <v>1763</v>
      </c>
      <c r="M86" s="203" t="s">
        <v>16</v>
      </c>
      <c r="N86" s="203" t="str">
        <f>VLOOKUP(B86,'HECVAT - Full | Vendor Response'!A:E,3,FALSE)</f>
        <v>Yes</v>
      </c>
      <c r="O86" s="203" t="str">
        <f>IF(LEN(VLOOKUP(B86,'Analyst Report'!$A:$I,7,FALSE))=0,"",VLOOKUP(B86,'Analyst Report'!$A:$I,7,FALSE))</f>
        <v/>
      </c>
      <c r="P86" s="203">
        <f t="shared" si="5"/>
        <v>1</v>
      </c>
      <c r="Q86" s="203">
        <v>15</v>
      </c>
      <c r="R86" s="203">
        <f>IF(LEN(VLOOKUP(B86,'Analyst Report'!$A$30:$I$287,8,FALSE))=0,"",VLOOKUP(B86,'Analyst Report'!$A$30:$I$287,8,FALSE))</f>
        <v>15</v>
      </c>
      <c r="S86" s="203">
        <f t="shared" ref="S86:S150" si="8">(IF((ISNUMBER(R86)),R86,Q86))*K86</f>
        <v>15</v>
      </c>
      <c r="T86" s="203">
        <f t="shared" si="6"/>
        <v>15</v>
      </c>
      <c r="U86" s="202" t="s">
        <v>2399</v>
      </c>
      <c r="V86" s="202" t="s">
        <v>2399</v>
      </c>
      <c r="W86" s="202" t="s">
        <v>2399</v>
      </c>
      <c r="X86" s="202" t="s">
        <v>2399</v>
      </c>
      <c r="Y86" s="202" t="s">
        <v>2399</v>
      </c>
      <c r="Z86" s="202" t="s">
        <v>2399</v>
      </c>
      <c r="AA86" s="202" t="s">
        <v>2399</v>
      </c>
      <c r="AB86" s="202" t="s">
        <v>2399</v>
      </c>
    </row>
    <row r="87" spans="1:28" ht="180" x14ac:dyDescent="0.2">
      <c r="A87" s="210">
        <f t="shared" ref="A87:A150" si="9">A86+1</f>
        <v>70</v>
      </c>
      <c r="B87" s="217" t="s">
        <v>175</v>
      </c>
      <c r="C87" s="211" t="s">
        <v>2685</v>
      </c>
      <c r="D87" s="211" t="str">
        <f>VLOOKUP(B87,'HECVAT - Full | Vendor Response'!A$3:D$319,4,FALSE)</f>
        <v>Both local and SSO authentication support user_id as a unique identifier separate from a user's email address.</v>
      </c>
      <c r="E87" s="204" t="s">
        <v>2399</v>
      </c>
      <c r="F87" s="204" t="s">
        <v>2823</v>
      </c>
      <c r="G87" s="204" t="s">
        <v>2399</v>
      </c>
      <c r="H87" s="216" t="s">
        <v>2824</v>
      </c>
      <c r="I87" s="216" t="s">
        <v>2825</v>
      </c>
      <c r="J87" s="205" t="str">
        <f t="shared" si="7"/>
        <v>FALSE</v>
      </c>
      <c r="K87" s="214">
        <v>1</v>
      </c>
      <c r="L87" s="205" t="s">
        <v>1763</v>
      </c>
      <c r="M87" s="203" t="s">
        <v>16</v>
      </c>
      <c r="N87" s="203" t="str">
        <f>VLOOKUP(B87,'HECVAT - Full | Vendor Response'!A:E,3,FALSE)</f>
        <v>Yes</v>
      </c>
      <c r="O87" s="203" t="str">
        <f>IF(LEN(VLOOKUP(B87,'Analyst Report'!$A:$I,7,FALSE))=0,"",VLOOKUP(B87,'Analyst Report'!$A:$I,7,FALSE))</f>
        <v/>
      </c>
      <c r="P87" s="203">
        <f t="shared" si="5"/>
        <v>1</v>
      </c>
      <c r="Q87" s="203">
        <v>15</v>
      </c>
      <c r="R87" s="203">
        <f>IF(LEN(VLOOKUP(B87,'Analyst Report'!$A$30:$I$287,8,FALSE))=0,"",VLOOKUP(B87,'Analyst Report'!$A$30:$I$287,8,FALSE))</f>
        <v>15</v>
      </c>
      <c r="S87" s="203">
        <f t="shared" si="8"/>
        <v>15</v>
      </c>
      <c r="T87" s="203">
        <f t="shared" si="6"/>
        <v>15</v>
      </c>
      <c r="U87" s="202" t="s">
        <v>2399</v>
      </c>
      <c r="V87" s="202" t="s">
        <v>2399</v>
      </c>
      <c r="W87" s="202" t="s">
        <v>2399</v>
      </c>
      <c r="X87" s="202" t="s">
        <v>2399</v>
      </c>
      <c r="Y87" s="202" t="s">
        <v>2399</v>
      </c>
      <c r="Z87" s="202" t="s">
        <v>2399</v>
      </c>
      <c r="AA87" s="202" t="s">
        <v>2399</v>
      </c>
      <c r="AB87" s="202" t="s">
        <v>2399</v>
      </c>
    </row>
    <row r="88" spans="1:28" ht="270" x14ac:dyDescent="0.2">
      <c r="A88" s="210">
        <f t="shared" si="9"/>
        <v>71</v>
      </c>
      <c r="B88" s="217" t="s">
        <v>176</v>
      </c>
      <c r="C88" s="211" t="s">
        <v>2686</v>
      </c>
      <c r="D88" s="211" t="str">
        <f>VLOOKUP(B88,'HECVAT - Full | Vendor Response'!A$3:D$319,4,FALSE)</f>
        <v>Canvas customers can use eduPersonPrincipalName (ePPN) as part of their SAML authentication into Canvas. While not required, Canvas supports federated attributes for populating additional information into a user's profile. Rather than mapping directly to eduPerson schema attributes, Canvas provides freeform text fields when mapping SAML attributes to Canvas user properties.</v>
      </c>
      <c r="E88" s="204" t="s">
        <v>2399</v>
      </c>
      <c r="F88" s="204" t="s">
        <v>2826</v>
      </c>
      <c r="G88" s="204" t="s">
        <v>2399</v>
      </c>
      <c r="H88" s="216" t="s">
        <v>2824</v>
      </c>
      <c r="I88" s="216" t="s">
        <v>2827</v>
      </c>
      <c r="J88" s="205" t="str">
        <f t="shared" si="7"/>
        <v>FALSE</v>
      </c>
      <c r="K88" s="214">
        <f>IF(OR(N$78="1",N$78="3"),1,0)</f>
        <v>1</v>
      </c>
      <c r="L88" s="205" t="s">
        <v>1763</v>
      </c>
      <c r="M88" s="203" t="s">
        <v>16</v>
      </c>
      <c r="N88" s="203" t="str">
        <f>VLOOKUP(B88,'HECVAT - Full | Vendor Response'!A:E,3,FALSE)</f>
        <v>Yes</v>
      </c>
      <c r="O88" s="203" t="str">
        <f>IF(LEN(VLOOKUP(B88,'Analyst Report'!$A:$I,7,FALSE))=0,"",VLOOKUP(B88,'Analyst Report'!$A:$I,7,FALSE))</f>
        <v/>
      </c>
      <c r="P88" s="203">
        <f t="shared" si="5"/>
        <v>1</v>
      </c>
      <c r="Q88" s="203">
        <v>20</v>
      </c>
      <c r="R88" s="203">
        <f>IF(LEN(VLOOKUP(B88,'Analyst Report'!$A$30:$I$287,8,FALSE))=0,"",VLOOKUP(B88,'Analyst Report'!$A$30:$I$287,8,FALSE))</f>
        <v>20</v>
      </c>
      <c r="S88" s="203">
        <f t="shared" si="8"/>
        <v>20</v>
      </c>
      <c r="T88" s="203">
        <f t="shared" si="6"/>
        <v>20</v>
      </c>
      <c r="U88" s="202" t="s">
        <v>2399</v>
      </c>
      <c r="V88" s="202" t="s">
        <v>2399</v>
      </c>
      <c r="W88" s="202" t="s">
        <v>2399</v>
      </c>
      <c r="X88" s="202" t="s">
        <v>2399</v>
      </c>
      <c r="Y88" s="202" t="s">
        <v>2399</v>
      </c>
      <c r="Z88" s="202" t="s">
        <v>2399</v>
      </c>
      <c r="AA88" s="202" t="s">
        <v>2399</v>
      </c>
      <c r="AB88" s="202" t="s">
        <v>2399</v>
      </c>
    </row>
    <row r="89" spans="1:28" ht="409.6" x14ac:dyDescent="0.2">
      <c r="A89" s="210">
        <f t="shared" si="9"/>
        <v>72</v>
      </c>
      <c r="B89" s="217" t="s">
        <v>177</v>
      </c>
      <c r="C89" s="211" t="s">
        <v>2703</v>
      </c>
      <c r="D89" s="211" t="str">
        <f>VLOOKUP(B89,'HECVAT - Full | Vendor Response'!A$3:D$319,4,FALSE)</f>
        <v>Canvas Multi-factor authentication (MFA) is compatible with any MFA third-party provider that uses Time-based One-time Passwords (TOTP) or HOTP algorithms as described by Request for Comments (RFC) 6238 [8]; https://www.ietf.org/rfc/rfc6238.txt. The algorithm of OTP generation is based on an HMAC-Secure Hash Algorithm 1 (SHA1) hash of a secret key and a counter value (timestamp in the case of TOTP). Users can register with MFA third-party applications such as Google Authenticator, Authy, or 1Password by using either the Canvas-supplied QR code or a Secret Key unique to a user’s account.
For some users, such as those in the US, Canvas also has built in MFA functionality, which sends text (SMS) messages with a OTP to a user's device for secondary authentication.</v>
      </c>
      <c r="E89" s="204" t="s">
        <v>2399</v>
      </c>
      <c r="F89" s="204" t="s">
        <v>2828</v>
      </c>
      <c r="G89" s="204" t="s">
        <v>2829</v>
      </c>
      <c r="H89" s="216" t="s">
        <v>2830</v>
      </c>
      <c r="I89" s="216" t="s">
        <v>2831</v>
      </c>
      <c r="J89" s="205" t="str">
        <f t="shared" si="7"/>
        <v>FALSE</v>
      </c>
      <c r="K89" s="214">
        <f>IF(N$78="2",1,0)</f>
        <v>0</v>
      </c>
      <c r="L89" s="205" t="s">
        <v>1763</v>
      </c>
      <c r="M89" s="203" t="s">
        <v>19</v>
      </c>
      <c r="N89" s="203" t="str">
        <f>VLOOKUP(B89,'HECVAT - Full | Vendor Response'!A:E,3,FALSE)</f>
        <v>Yes</v>
      </c>
      <c r="O89" s="203" t="str">
        <f>IF(LEN(VLOOKUP(B89,'Analyst Report'!$A:$I,7,FALSE))=0,"",VLOOKUP(B89,'Analyst Report'!$A:$I,7,FALSE))</f>
        <v/>
      </c>
      <c r="P89" s="203">
        <f t="shared" si="5"/>
        <v>0</v>
      </c>
      <c r="Q89" s="203">
        <v>15</v>
      </c>
      <c r="R89" s="203">
        <f>IF(LEN(VLOOKUP(B89,'Analyst Report'!$A$30:$I$287,8,FALSE))=0,"",VLOOKUP(B89,'Analyst Report'!$A$30:$I$287,8,FALSE))</f>
        <v>15</v>
      </c>
      <c r="S89" s="203">
        <f t="shared" si="8"/>
        <v>0</v>
      </c>
      <c r="T89" s="203">
        <f t="shared" si="6"/>
        <v>0</v>
      </c>
      <c r="U89" s="202" t="s">
        <v>2399</v>
      </c>
      <c r="V89" s="202" t="s">
        <v>2399</v>
      </c>
      <c r="W89" s="202" t="s">
        <v>2399</v>
      </c>
      <c r="X89" s="202" t="s">
        <v>2399</v>
      </c>
      <c r="Y89" s="202" t="s">
        <v>2399</v>
      </c>
      <c r="Z89" s="202" t="s">
        <v>2399</v>
      </c>
      <c r="AA89" s="202" t="s">
        <v>2399</v>
      </c>
      <c r="AB89" s="202" t="s">
        <v>2399</v>
      </c>
    </row>
    <row r="90" spans="1:28" ht="135" x14ac:dyDescent="0.2">
      <c r="A90" s="210">
        <f t="shared" si="9"/>
        <v>73</v>
      </c>
      <c r="B90" s="217" t="s">
        <v>178</v>
      </c>
      <c r="C90" s="211" t="s">
        <v>2704</v>
      </c>
      <c r="D90" s="211" t="str">
        <f>VLOOKUP(B90,'HECVAT - Full | Vendor Response'!A$3:D$319,4,FALSE)</f>
        <v>Local authentication timeouts can be configured from 20 minutes to 24 hours (default). SSO authentication uses the timeout configured in the IdP. Mobile applications timeout after 48 hours.</v>
      </c>
      <c r="E90" s="204" t="s">
        <v>2399</v>
      </c>
      <c r="F90" s="204" t="s">
        <v>2832</v>
      </c>
      <c r="G90" s="204" t="s">
        <v>2833</v>
      </c>
      <c r="H90" s="216" t="s">
        <v>2834</v>
      </c>
      <c r="I90" s="216" t="s">
        <v>2812</v>
      </c>
      <c r="J90" s="205" t="str">
        <f t="shared" si="7"/>
        <v>FALSE</v>
      </c>
      <c r="K90" s="214">
        <v>1</v>
      </c>
      <c r="L90" s="205" t="s">
        <v>1763</v>
      </c>
      <c r="M90" s="203" t="s">
        <v>16</v>
      </c>
      <c r="N90" s="203" t="str">
        <f>VLOOKUP(B90,'HECVAT - Full | Vendor Response'!A:E,3,FALSE)</f>
        <v>Yes</v>
      </c>
      <c r="O90" s="203" t="str">
        <f>IF(LEN(VLOOKUP(B90,'Analyst Report'!$A:$I,7,FALSE))=0,"",VLOOKUP(B90,'Analyst Report'!$A:$I,7,FALSE))</f>
        <v/>
      </c>
      <c r="P90" s="203">
        <f t="shared" si="5"/>
        <v>1</v>
      </c>
      <c r="Q90" s="203">
        <v>15</v>
      </c>
      <c r="R90" s="203">
        <f>IF(LEN(VLOOKUP(B90,'Analyst Report'!$A$30:$I$287,8,FALSE))=0,"",VLOOKUP(B90,'Analyst Report'!$A$30:$I$287,8,FALSE))</f>
        <v>15</v>
      </c>
      <c r="S90" s="203">
        <f t="shared" si="8"/>
        <v>15</v>
      </c>
      <c r="T90" s="203">
        <f t="shared" si="6"/>
        <v>15</v>
      </c>
      <c r="U90" s="202" t="s">
        <v>2399</v>
      </c>
      <c r="V90" s="202" t="s">
        <v>2399</v>
      </c>
      <c r="W90" s="202" t="s">
        <v>2399</v>
      </c>
      <c r="X90" s="202" t="s">
        <v>2399</v>
      </c>
      <c r="Y90" s="202" t="s">
        <v>2399</v>
      </c>
      <c r="Z90" s="202" t="s">
        <v>2399</v>
      </c>
      <c r="AA90" s="202" t="s">
        <v>2399</v>
      </c>
      <c r="AB90" s="202" t="s">
        <v>2399</v>
      </c>
    </row>
    <row r="91" spans="1:28" ht="195" x14ac:dyDescent="0.2">
      <c r="A91" s="210">
        <f t="shared" si="9"/>
        <v>74</v>
      </c>
      <c r="B91" s="217" t="s">
        <v>179</v>
      </c>
      <c r="C91" s="221" t="s">
        <v>2253</v>
      </c>
      <c r="D91" s="211">
        <f>VLOOKUP(B91,'HECVAT - Full | Vendor Response'!A$3:D$319,4,FALSE)</f>
        <v>0</v>
      </c>
      <c r="E91" s="229" t="s">
        <v>2399</v>
      </c>
      <c r="F91" s="229" t="s">
        <v>2399</v>
      </c>
      <c r="G91" s="229" t="s">
        <v>2842</v>
      </c>
      <c r="H91" s="216" t="s">
        <v>2889</v>
      </c>
      <c r="I91" s="216" t="s">
        <v>2890</v>
      </c>
      <c r="J91" s="205" t="str">
        <f t="shared" si="7"/>
        <v>TRUE</v>
      </c>
      <c r="K91" s="214">
        <v>1</v>
      </c>
      <c r="L91" s="205" t="s">
        <v>1763</v>
      </c>
      <c r="M91" s="203" t="s">
        <v>19</v>
      </c>
      <c r="N91" s="203" t="str">
        <f>VLOOKUP(B91,'HECVAT - Full | Vendor Response'!A:E,3,FALSE)</f>
        <v>No</v>
      </c>
      <c r="O91" s="203" t="str">
        <f>IF(LEN(VLOOKUP(B91,'Analyst Report'!$A:$I,7,FALSE))=0,"",VLOOKUP(B91,'Analyst Report'!$A:$I,7,FALSE))</f>
        <v/>
      </c>
      <c r="P91" s="203">
        <f t="shared" si="5"/>
        <v>1</v>
      </c>
      <c r="Q91" s="203">
        <v>25</v>
      </c>
      <c r="R91" s="203">
        <f>IF(LEN(VLOOKUP(B91,'Analyst Report'!$A$30:$I$287,8,FALSE))=0,"",VLOOKUP(B91,'Analyst Report'!$A$30:$I$287,8,FALSE))</f>
        <v>25</v>
      </c>
      <c r="S91" s="203">
        <f t="shared" si="8"/>
        <v>25</v>
      </c>
      <c r="T91" s="203">
        <f t="shared" si="6"/>
        <v>25</v>
      </c>
      <c r="U91" s="202" t="s">
        <v>2399</v>
      </c>
      <c r="V91" s="202" t="s">
        <v>2399</v>
      </c>
      <c r="W91" s="202" t="s">
        <v>2399</v>
      </c>
      <c r="X91" s="202" t="s">
        <v>2399</v>
      </c>
      <c r="Y91" s="202" t="s">
        <v>2399</v>
      </c>
      <c r="Z91" s="202" t="s">
        <v>2399</v>
      </c>
      <c r="AA91" s="202" t="s">
        <v>2399</v>
      </c>
      <c r="AB91" s="202" t="s">
        <v>2399</v>
      </c>
    </row>
    <row r="92" spans="1:28" ht="225" x14ac:dyDescent="0.2">
      <c r="A92" s="210">
        <f t="shared" si="9"/>
        <v>75</v>
      </c>
      <c r="B92" s="217" t="s">
        <v>180</v>
      </c>
      <c r="C92" s="221" t="s">
        <v>2705</v>
      </c>
      <c r="D92" s="211" t="str">
        <f>VLOOKUP(B92,'HECVAT - Full | Vendor Response'!A$3:D$319,4,FALSE)</f>
        <v>For local authentication passwords are hashed with SHA-512 and uniquely salted. Hashed values are stored in the database and compared at every logon attempt. For SSO no passwords or password values are stored, instead the SSO provider is queried at every logon attempt and Canvas waits for an authorization approval from the IdP.</v>
      </c>
      <c r="E92" s="229" t="s">
        <v>2399</v>
      </c>
      <c r="F92" s="229" t="s">
        <v>2399</v>
      </c>
      <c r="G92" s="229" t="s">
        <v>2843</v>
      </c>
      <c r="H92" s="216" t="s">
        <v>2887</v>
      </c>
      <c r="I92" s="216" t="s">
        <v>2888</v>
      </c>
      <c r="J92" s="205" t="str">
        <f t="shared" si="7"/>
        <v>TRUE</v>
      </c>
      <c r="K92" s="214">
        <v>1</v>
      </c>
      <c r="L92" s="205" t="s">
        <v>1763</v>
      </c>
      <c r="M92" s="203" t="s">
        <v>19</v>
      </c>
      <c r="N92" s="203" t="str">
        <f>VLOOKUP(B92,'HECVAT - Full | Vendor Response'!A:E,3,FALSE)</f>
        <v>No</v>
      </c>
      <c r="O92" s="203" t="str">
        <f>IF(LEN(VLOOKUP(B92,'Analyst Report'!$A:$I,7,FALSE))=0,"",VLOOKUP(B92,'Analyst Report'!$A:$I,7,FALSE))</f>
        <v/>
      </c>
      <c r="P92" s="203">
        <f t="shared" si="5"/>
        <v>1</v>
      </c>
      <c r="Q92" s="203">
        <v>25</v>
      </c>
      <c r="R92" s="203">
        <f>IF(LEN(VLOOKUP(B92,'Analyst Report'!$A$30:$I$287,8,FALSE))=0,"",VLOOKUP(B92,'Analyst Report'!$A$30:$I$287,8,FALSE))</f>
        <v>25</v>
      </c>
      <c r="S92" s="203">
        <f t="shared" si="8"/>
        <v>25</v>
      </c>
      <c r="T92" s="203">
        <f t="shared" si="6"/>
        <v>25</v>
      </c>
      <c r="U92" s="202" t="s">
        <v>2399</v>
      </c>
      <c r="V92" s="202" t="s">
        <v>2399</v>
      </c>
      <c r="W92" s="202" t="s">
        <v>2399</v>
      </c>
      <c r="X92" s="202" t="s">
        <v>2399</v>
      </c>
      <c r="Y92" s="202" t="s">
        <v>2399</v>
      </c>
      <c r="Z92" s="202" t="s">
        <v>2399</v>
      </c>
      <c r="AA92" s="202" t="s">
        <v>2399</v>
      </c>
      <c r="AB92" s="202" t="s">
        <v>2399</v>
      </c>
    </row>
    <row r="93" spans="1:28" ht="240" x14ac:dyDescent="0.2">
      <c r="A93" s="210">
        <f t="shared" si="9"/>
        <v>76</v>
      </c>
      <c r="B93" s="217" t="s">
        <v>181</v>
      </c>
      <c r="C93" s="211" t="s">
        <v>2706</v>
      </c>
      <c r="D93" s="211" t="str">
        <f>VLOOKUP(B93,'HECVAT - Full | Vendor Response'!A$3:D$319,4,FALSE)</f>
        <v>Canvas supports integrations with external identity providers including Active Directory, Central Authentication Service (CAS), Clever, OAuth, OpenID Connect, Security Assertion Markup Language (SAML) 2.0, and Shibboleth.</v>
      </c>
      <c r="E93" s="229" t="s">
        <v>2399</v>
      </c>
      <c r="F93" s="229" t="s">
        <v>2845</v>
      </c>
      <c r="G93" s="229" t="s">
        <v>2844</v>
      </c>
      <c r="H93" s="216" t="s">
        <v>2885</v>
      </c>
      <c r="I93" s="216" t="s">
        <v>2886</v>
      </c>
      <c r="J93" s="205" t="str">
        <f t="shared" si="7"/>
        <v>FALSE</v>
      </c>
      <c r="K93" s="214">
        <v>1</v>
      </c>
      <c r="L93" s="205" t="s">
        <v>1763</v>
      </c>
      <c r="M93" s="203" t="s">
        <v>16</v>
      </c>
      <c r="N93" s="203" t="str">
        <f>VLOOKUP(B93,'HECVAT - Full | Vendor Response'!A:E,3,FALSE)</f>
        <v>Yes</v>
      </c>
      <c r="O93" s="203" t="str">
        <f>IF(LEN(VLOOKUP(B93,'Analyst Report'!$A:$I,7,FALSE))=0,"",VLOOKUP(B93,'Analyst Report'!$A:$I,7,FALSE))</f>
        <v/>
      </c>
      <c r="P93" s="203">
        <f t="shared" si="5"/>
        <v>1</v>
      </c>
      <c r="Q93" s="203">
        <v>20</v>
      </c>
      <c r="R93" s="203">
        <f>IF(LEN(VLOOKUP(B93,'Analyst Report'!$A$30:$I$287,8,FALSE))=0,"",VLOOKUP(B93,'Analyst Report'!$A$30:$I$287,8,FALSE))</f>
        <v>20</v>
      </c>
      <c r="S93" s="203">
        <f t="shared" si="8"/>
        <v>20</v>
      </c>
      <c r="T93" s="203">
        <f t="shared" si="6"/>
        <v>20</v>
      </c>
      <c r="U93" s="202" t="s">
        <v>2399</v>
      </c>
      <c r="V93" s="202" t="s">
        <v>2399</v>
      </c>
      <c r="W93" s="202" t="s">
        <v>2399</v>
      </c>
      <c r="X93" s="202" t="s">
        <v>2399</v>
      </c>
      <c r="Y93" s="202" t="s">
        <v>2399</v>
      </c>
      <c r="Z93" s="202" t="s">
        <v>2399</v>
      </c>
      <c r="AA93" s="202" t="s">
        <v>2399</v>
      </c>
      <c r="AB93" s="202" t="s">
        <v>2399</v>
      </c>
    </row>
    <row r="94" spans="1:28" ht="342" x14ac:dyDescent="0.2">
      <c r="A94" s="210">
        <f t="shared" si="9"/>
        <v>77</v>
      </c>
      <c r="B94" s="217" t="s">
        <v>182</v>
      </c>
      <c r="C94" s="211" t="s">
        <v>427</v>
      </c>
      <c r="D94" s="211" t="str">
        <f>VLOOKUP(B94,'HECVAT - Full | Vendor Response'!A$3:D$319,4,FALSE)</f>
        <v>Canvas logs all activity that takes place on the platform including login, logout, actions performed, and source IP address. Audit logs are available for events such as page navigation, authentication activity, SIS data transfers, course activity, and much more. Any action that is taken within the Canvas interface is logged - including administrator actions - and accessible by administrators using a variety of tools. Logs are available in a readable format, whether through the Canvas interface, exportable CSV files, or JSON via the API.</v>
      </c>
      <c r="E94" s="229" t="s">
        <v>2399</v>
      </c>
      <c r="F94" s="229" t="s">
        <v>2707</v>
      </c>
      <c r="G94" s="229" t="s">
        <v>2399</v>
      </c>
      <c r="H94" s="216" t="s">
        <v>2884</v>
      </c>
      <c r="I94" s="216" t="s">
        <v>2883</v>
      </c>
      <c r="J94" s="205" t="str">
        <f>IF(S94&gt;20,"TRUE","FALSE")</f>
        <v>TRUE</v>
      </c>
      <c r="K94" s="214">
        <v>1</v>
      </c>
      <c r="L94" s="205" t="s">
        <v>1763</v>
      </c>
      <c r="M94" s="203" t="s">
        <v>16</v>
      </c>
      <c r="N94" s="203" t="str">
        <f>VLOOKUP(B94,'HECVAT - Full | Vendor Response'!A:E,3,FALSE)</f>
        <v>Yes</v>
      </c>
      <c r="O94" s="203" t="str">
        <f>IF(LEN(VLOOKUP(B94,'Analyst Report'!$A:$I,7,FALSE))=0,"",VLOOKUP(B94,'Analyst Report'!$A:$I,7,FALSE))</f>
        <v/>
      </c>
      <c r="P94" s="203">
        <f>IF((O94=""),(IF(ISNUMBER(FIND(M94,N94)),1,0)),(IF(ISNUMBER(FIND(M94,O94)),1,0)))</f>
        <v>1</v>
      </c>
      <c r="Q94" s="203">
        <v>25</v>
      </c>
      <c r="R94" s="203">
        <f>IF(LEN(VLOOKUP(B94,'Analyst Report'!$A$30:$I$287,8,FALSE))=0,"",VLOOKUP(B94,'Analyst Report'!$A$30:$I$287,8,FALSE))</f>
        <v>25</v>
      </c>
      <c r="S94" s="203">
        <f>(IF((ISNUMBER(R94)),R94,Q94))*K94</f>
        <v>25</v>
      </c>
      <c r="T94" s="203">
        <f>P94*S94</f>
        <v>25</v>
      </c>
      <c r="U94" s="202" t="s">
        <v>2399</v>
      </c>
      <c r="V94" s="202" t="s">
        <v>2399</v>
      </c>
      <c r="W94" s="202" t="s">
        <v>2399</v>
      </c>
      <c r="X94" s="202" t="s">
        <v>2399</v>
      </c>
      <c r="Y94" s="202" t="s">
        <v>2399</v>
      </c>
      <c r="Z94" s="202" t="s">
        <v>2399</v>
      </c>
      <c r="AA94" s="202" t="s">
        <v>2399</v>
      </c>
      <c r="AB94" s="202" t="s">
        <v>2399</v>
      </c>
    </row>
    <row r="95" spans="1:28" ht="356" x14ac:dyDescent="0.2">
      <c r="A95" s="210">
        <f t="shared" si="9"/>
        <v>78</v>
      </c>
      <c r="B95" s="217" t="s">
        <v>2701</v>
      </c>
      <c r="C95" s="211" t="s">
        <v>1806</v>
      </c>
      <c r="D95" s="211">
        <f>VLOOKUP(B95,'HECVAT - Full | Vendor Response'!A$3:D$319,4,FALSE)</f>
        <v>0</v>
      </c>
      <c r="E95" s="229" t="s">
        <v>3137</v>
      </c>
      <c r="F95" s="229" t="s">
        <v>2399</v>
      </c>
      <c r="G95" s="229" t="s">
        <v>2399</v>
      </c>
      <c r="H95" s="216" t="s">
        <v>2882</v>
      </c>
      <c r="I95" s="216" t="s">
        <v>2883</v>
      </c>
      <c r="J95" s="205"/>
      <c r="K95" s="214">
        <v>1</v>
      </c>
      <c r="L95" s="205" t="s">
        <v>1763</v>
      </c>
      <c r="M95" s="203" t="s">
        <v>16</v>
      </c>
      <c r="N95" s="203"/>
      <c r="O95" s="203" t="str">
        <f>IF(LEN(VLOOKUP(B95,'Analyst Report'!$A:$I,7,FALSE))=0,"",VLOOKUP(B95,'Analyst Report'!$A:$I,7,FALSE))</f>
        <v>Yes</v>
      </c>
      <c r="P95" s="203">
        <f>IF((O95=""),(IF(ISNUMBER(FIND(M95,N95)),1,0)),(IF(ISNUMBER(FIND(M95,O95)),1,0)))</f>
        <v>1</v>
      </c>
      <c r="Q95" s="203">
        <v>25</v>
      </c>
      <c r="R95" s="203">
        <f>IF(LEN(VLOOKUP(B95,'Analyst Report'!$A$30:$I$287,8,FALSE))=0,"",VLOOKUP(B95,'Analyst Report'!$A$30:$I$287,8,FALSE))</f>
        <v>25</v>
      </c>
      <c r="S95" s="203">
        <f>(IF((ISNUMBER(R95)),R95,Q95))*K95</f>
        <v>25</v>
      </c>
      <c r="T95" s="203">
        <f>P95*S95</f>
        <v>25</v>
      </c>
      <c r="U95" s="202" t="s">
        <v>2399</v>
      </c>
      <c r="V95" s="202" t="s">
        <v>2399</v>
      </c>
      <c r="W95" s="202" t="s">
        <v>2399</v>
      </c>
      <c r="X95" s="202" t="s">
        <v>2399</v>
      </c>
      <c r="Y95" s="202" t="s">
        <v>2399</v>
      </c>
      <c r="Z95" s="202" t="s">
        <v>2399</v>
      </c>
      <c r="AA95" s="202" t="s">
        <v>2399</v>
      </c>
      <c r="AB95" s="202" t="s">
        <v>2399</v>
      </c>
    </row>
    <row r="96" spans="1:28" ht="255" x14ac:dyDescent="0.2">
      <c r="A96" s="210">
        <f t="shared" si="9"/>
        <v>79</v>
      </c>
      <c r="B96" s="217" t="s">
        <v>2702</v>
      </c>
      <c r="C96" s="211" t="s">
        <v>353</v>
      </c>
      <c r="D96" s="211">
        <f>VLOOKUP(B96,'HECVAT - Full | Vendor Response'!A$3:D$319,4,FALSE)</f>
        <v>0</v>
      </c>
      <c r="E96" s="229" t="s">
        <v>3138</v>
      </c>
      <c r="F96" s="229" t="s">
        <v>2399</v>
      </c>
      <c r="G96" s="229" t="s">
        <v>2399</v>
      </c>
      <c r="H96" s="216" t="s">
        <v>2864</v>
      </c>
      <c r="I96" s="216" t="s">
        <v>2865</v>
      </c>
      <c r="J96" s="205"/>
      <c r="K96" s="214">
        <v>1</v>
      </c>
      <c r="L96" s="205" t="s">
        <v>1763</v>
      </c>
      <c r="M96" s="203" t="s">
        <v>16</v>
      </c>
      <c r="N96" s="203"/>
      <c r="O96" s="203" t="str">
        <f>IF(LEN(VLOOKUP(B96,'Analyst Report'!$A:$I,7,FALSE))=0,"",VLOOKUP(B96,'Analyst Report'!$A:$I,7,FALSE))</f>
        <v>Yes</v>
      </c>
      <c r="P96" s="203">
        <f>IF((O96=""),(IF(ISNUMBER(FIND(M96,N96)),1,0)),(IF(ISNUMBER(FIND(M96,O96)),1,0)))</f>
        <v>1</v>
      </c>
      <c r="Q96" s="203">
        <v>25</v>
      </c>
      <c r="R96" s="203">
        <f>IF(LEN(VLOOKUP(B96,'Analyst Report'!$A$30:$I$287,8,FALSE))=0,"",VLOOKUP(B96,'Analyst Report'!$A$30:$I$287,8,FALSE))</f>
        <v>25</v>
      </c>
      <c r="S96" s="203">
        <f>(IF((ISNUMBER(R96)),R96,Q96))*K96</f>
        <v>25</v>
      </c>
      <c r="T96" s="203">
        <f>P96*S96</f>
        <v>25</v>
      </c>
      <c r="U96" s="202" t="s">
        <v>2399</v>
      </c>
      <c r="V96" s="202" t="s">
        <v>2399</v>
      </c>
      <c r="W96" s="202" t="s">
        <v>2399</v>
      </c>
      <c r="X96" s="202" t="s">
        <v>2399</v>
      </c>
      <c r="Y96" s="202" t="s">
        <v>2399</v>
      </c>
      <c r="Z96" s="202" t="s">
        <v>2399</v>
      </c>
      <c r="AA96" s="202" t="s">
        <v>2399</v>
      </c>
      <c r="AB96" s="202" t="s">
        <v>2399</v>
      </c>
    </row>
    <row r="97" spans="1:28" ht="165" x14ac:dyDescent="0.2">
      <c r="A97" s="210">
        <f t="shared" si="9"/>
        <v>80</v>
      </c>
      <c r="B97" s="217" t="s">
        <v>165</v>
      </c>
      <c r="C97" s="211" t="s">
        <v>92</v>
      </c>
      <c r="D97" s="211" t="str">
        <f>VLOOKUP(B97,'HECVAT - Full | Vendor Response'!A$3:D$319,4,TRUE)</f>
        <v>Instructure's Chief Information Security Officer is responsible for overseeing business continuity in coordination with both the Executive Leadership Team and the Director of Engineering.</v>
      </c>
      <c r="E97" s="229" t="s">
        <v>2399</v>
      </c>
      <c r="F97" s="229" t="s">
        <v>2847</v>
      </c>
      <c r="G97" s="204" t="s">
        <v>2846</v>
      </c>
      <c r="H97" s="216" t="s">
        <v>2866</v>
      </c>
      <c r="I97" s="216" t="s">
        <v>2867</v>
      </c>
      <c r="J97" s="205" t="str">
        <f t="shared" si="7"/>
        <v>FALSE</v>
      </c>
      <c r="K97" s="214">
        <v>1</v>
      </c>
      <c r="L97" s="205" t="s">
        <v>1764</v>
      </c>
      <c r="M97" s="203" t="s">
        <v>16</v>
      </c>
      <c r="N97" s="203" t="str">
        <f>VLOOKUP(B97,'HECVAT - Full | Vendor Response'!A:E,3,FALSE)</f>
        <v>Yes</v>
      </c>
      <c r="O97" s="203" t="str">
        <f>IF(LEN(VLOOKUP(B97,'Analyst Report'!$A:$I,7,FALSE))=0,"",VLOOKUP(B97,'Analyst Report'!$A:$I,7,FALSE))</f>
        <v/>
      </c>
      <c r="P97" s="203">
        <f t="shared" si="5"/>
        <v>1</v>
      </c>
      <c r="Q97" s="203">
        <v>20</v>
      </c>
      <c r="R97" s="203">
        <f>IF(LEN(VLOOKUP(B97,'Analyst Report'!$A$30:$I$287,8,FALSE))=0,"",VLOOKUP(B97,'Analyst Report'!$A$30:$I$287,8,FALSE))</f>
        <v>20</v>
      </c>
      <c r="S97" s="203">
        <f t="shared" si="8"/>
        <v>20</v>
      </c>
      <c r="T97" s="203">
        <f t="shared" si="6"/>
        <v>20</v>
      </c>
      <c r="U97" s="202" t="s">
        <v>2399</v>
      </c>
      <c r="V97" s="202" t="s">
        <v>2399</v>
      </c>
      <c r="W97" s="202" t="s">
        <v>2399</v>
      </c>
      <c r="X97" s="202" t="s">
        <v>2399</v>
      </c>
      <c r="Y97" s="202" t="s">
        <v>2399</v>
      </c>
      <c r="Z97" s="202" t="s">
        <v>2399</v>
      </c>
      <c r="AA97" s="202" t="s">
        <v>2399</v>
      </c>
      <c r="AB97" s="202" t="s">
        <v>2399</v>
      </c>
    </row>
    <row r="98" spans="1:28" ht="409.6" x14ac:dyDescent="0.2">
      <c r="A98" s="210">
        <f t="shared" si="9"/>
        <v>81</v>
      </c>
      <c r="B98" s="217" t="s">
        <v>183</v>
      </c>
      <c r="C98" s="211" t="s">
        <v>95</v>
      </c>
      <c r="D98" s="211" t="str">
        <f>VLOOKUP(B98,'HECVAT - Full | Vendor Response'!A$3:D$319,4,TRUE)</f>
        <v>All potential disasters are escalated immediately to both the Executive Leadership Team and the Senior VP of Engineering (or a designated officer) who are responsible for assessing the event and confirming the disaster. Once confirmed, the Incident Commander is authorized to declare a disaster and begin activation of the Disaster Recovery Team (DRT). Because disasters can vary in terms of severity and disruption, and can also happen with or without notice, the DRT will assess and analyze the impact of the disaster and act quickly to mitigate any further damage.
Once a disaster has been officially declared, the Incident Commander is responsible for directing the DRT recovery efforts and ongoing notifications to impacted clients.</v>
      </c>
      <c r="E98" s="229" t="s">
        <v>2399</v>
      </c>
      <c r="F98" s="229" t="s">
        <v>2849</v>
      </c>
      <c r="G98" s="229" t="s">
        <v>2848</v>
      </c>
      <c r="H98" s="216" t="s">
        <v>2868</v>
      </c>
      <c r="I98" s="216" t="s">
        <v>2330</v>
      </c>
      <c r="J98" s="205" t="str">
        <f t="shared" si="7"/>
        <v>FALSE</v>
      </c>
      <c r="K98" s="214">
        <v>1</v>
      </c>
      <c r="L98" s="205" t="s">
        <v>1764</v>
      </c>
      <c r="M98" s="203" t="s">
        <v>16</v>
      </c>
      <c r="N98" s="203" t="str">
        <f>VLOOKUP(B98,'HECVAT - Full | Vendor Response'!A:E,3,FALSE)</f>
        <v>Yes</v>
      </c>
      <c r="O98" s="203" t="str">
        <f>IF(LEN(VLOOKUP(B98,'Analyst Report'!$A:$I,7,FALSE))=0,"",VLOOKUP(B98,'Analyst Report'!$A:$I,7,FALSE))</f>
        <v/>
      </c>
      <c r="P98" s="203">
        <f t="shared" si="5"/>
        <v>1</v>
      </c>
      <c r="Q98" s="203">
        <v>20</v>
      </c>
      <c r="R98" s="203">
        <f>IF(LEN(VLOOKUP(B98,'Analyst Report'!$A$30:$I$287,8,FALSE))=0,"",VLOOKUP(B98,'Analyst Report'!$A$30:$I$287,8,FALSE))</f>
        <v>20</v>
      </c>
      <c r="S98" s="203">
        <f t="shared" si="8"/>
        <v>20</v>
      </c>
      <c r="T98" s="203">
        <f t="shared" si="6"/>
        <v>20</v>
      </c>
      <c r="U98" s="202" t="s">
        <v>2399</v>
      </c>
      <c r="V98" s="202" t="s">
        <v>2399</v>
      </c>
      <c r="W98" s="202" t="s">
        <v>2399</v>
      </c>
      <c r="X98" s="202" t="s">
        <v>2399</v>
      </c>
      <c r="Y98" s="202" t="s">
        <v>2399</v>
      </c>
      <c r="Z98" s="202" t="s">
        <v>2399</v>
      </c>
      <c r="AA98" s="202" t="s">
        <v>2399</v>
      </c>
      <c r="AB98" s="202" t="s">
        <v>2399</v>
      </c>
    </row>
    <row r="99" spans="1:28" ht="409.6" x14ac:dyDescent="0.2">
      <c r="A99" s="210">
        <f t="shared" si="9"/>
        <v>82</v>
      </c>
      <c r="B99" s="217" t="s">
        <v>184</v>
      </c>
      <c r="C99" s="211" t="s">
        <v>96</v>
      </c>
      <c r="D99" s="211" t="str">
        <f>VLOOKUP(B99,'HECVAT - Full | Vendor Response'!A$3:D$319,4,TRUE)</f>
        <v>Impacted clients are notified in three (3) stages of a disaster:
• Disaster Declaration: Impacted customers and business partners will be notified immediately if a disaster is declared. The notification will include a description of the event, the effect to the service, and any potential impact to data.
• Updates throughout Execution Phase: Impacted customers and business partners will be kept up to date throughout the disaster recovery process via phone, messaging, and/or email. We will also post official status updates on status.instructure.com (https://status.instructure.com).
• Completion of Recovery: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
If the primary contact(s) for disaster recovery (nominated by the customer) is unavailable, we will notify the alternative contact (also nominated by the customer). If, for any reason, we are unable to contact the customer’s primary and alternative contacts, we will endeavor to make contact with other representatives of the customer’s organization.
Instructure's Business Continuity white paper can be downloaded here: https://www.instructure.com/products/canvas/security</v>
      </c>
      <c r="E99" s="229" t="s">
        <v>2399</v>
      </c>
      <c r="F99" s="229" t="s">
        <v>2851</v>
      </c>
      <c r="G99" s="229" t="s">
        <v>2850</v>
      </c>
      <c r="H99" s="216" t="s">
        <v>2868</v>
      </c>
      <c r="I99" s="216" t="s">
        <v>2330</v>
      </c>
      <c r="J99" s="205" t="str">
        <f t="shared" si="7"/>
        <v>TRUE</v>
      </c>
      <c r="K99" s="214">
        <v>1</v>
      </c>
      <c r="L99" s="205" t="s">
        <v>1764</v>
      </c>
      <c r="M99" s="203" t="s">
        <v>16</v>
      </c>
      <c r="N99" s="203" t="str">
        <f>VLOOKUP(B99,'HECVAT - Full | Vendor Response'!A:E,3,FALSE)</f>
        <v>Yes</v>
      </c>
      <c r="O99" s="203" t="str">
        <f>IF(LEN(VLOOKUP(B99,'Analyst Report'!$A:$I,7,FALSE))=0,"",VLOOKUP(B99,'Analyst Report'!$A:$I,7,FALSE))</f>
        <v/>
      </c>
      <c r="P99" s="203">
        <f t="shared" si="5"/>
        <v>1</v>
      </c>
      <c r="Q99" s="203">
        <v>25</v>
      </c>
      <c r="R99" s="203">
        <f>IF(LEN(VLOOKUP(B99,'Analyst Report'!$A$30:$I$287,8,FALSE))=0,"",VLOOKUP(B99,'Analyst Report'!$A$30:$I$287,8,FALSE))</f>
        <v>25</v>
      </c>
      <c r="S99" s="203">
        <f t="shared" si="8"/>
        <v>25</v>
      </c>
      <c r="T99" s="203">
        <f t="shared" si="6"/>
        <v>25</v>
      </c>
      <c r="U99" s="202" t="s">
        <v>2399</v>
      </c>
      <c r="V99" s="202" t="s">
        <v>2399</v>
      </c>
      <c r="W99" s="202" t="s">
        <v>2399</v>
      </c>
      <c r="X99" s="202" t="s">
        <v>2399</v>
      </c>
      <c r="Y99" s="202" t="s">
        <v>2399</v>
      </c>
      <c r="Z99" s="202" t="s">
        <v>2399</v>
      </c>
      <c r="AA99" s="202" t="s">
        <v>2399</v>
      </c>
      <c r="AB99" s="202" t="s">
        <v>2399</v>
      </c>
    </row>
    <row r="100" spans="1:28" ht="270" x14ac:dyDescent="0.2">
      <c r="A100" s="210">
        <f t="shared" si="9"/>
        <v>83</v>
      </c>
      <c r="B100" s="217" t="s">
        <v>185</v>
      </c>
      <c r="C100" s="211" t="s">
        <v>2644</v>
      </c>
      <c r="D100" s="211" t="str">
        <f>VLOOKUP(B100,'HECVAT - Full | Vendor Response'!A$3:D$319,4,TRUE)</f>
        <v>Instructure's BCP component review strategy consists of a ladder framework to provide consistent, predictable, and resilient components appropriate for all our products and services based on the required level of the relevant component. Components included in our BCP are categorized into groups, each with an owner responsible for reviewing the overall service BCP health at least annually.</v>
      </c>
      <c r="E100" s="229" t="s">
        <v>2399</v>
      </c>
      <c r="F100" s="229" t="s">
        <v>2853</v>
      </c>
      <c r="G100" s="229" t="s">
        <v>2852</v>
      </c>
      <c r="H100" s="216" t="s">
        <v>2869</v>
      </c>
      <c r="I100" s="216" t="s">
        <v>2870</v>
      </c>
      <c r="J100" s="205" t="str">
        <f t="shared" si="7"/>
        <v>TRUE</v>
      </c>
      <c r="K100" s="214">
        <v>1</v>
      </c>
      <c r="L100" s="205" t="s">
        <v>1764</v>
      </c>
      <c r="M100" s="203" t="s">
        <v>16</v>
      </c>
      <c r="N100" s="203" t="str">
        <f>VLOOKUP(B100,'HECVAT - Full | Vendor Response'!A:E,3,FALSE)</f>
        <v>Yes</v>
      </c>
      <c r="O100" s="203" t="str">
        <f>IF(LEN(VLOOKUP(B100,'Analyst Report'!$A:$I,7,FALSE))=0,"",VLOOKUP(B100,'Analyst Report'!$A:$I,7,FALSE))</f>
        <v/>
      </c>
      <c r="P100" s="203">
        <f t="shared" si="5"/>
        <v>1</v>
      </c>
      <c r="Q100" s="203">
        <v>25</v>
      </c>
      <c r="R100" s="203">
        <f>IF(LEN(VLOOKUP(B100,'Analyst Report'!$A$30:$I$287,8,FALSE))=0,"",VLOOKUP(B100,'Analyst Report'!$A$30:$I$287,8,FALSE))</f>
        <v>25</v>
      </c>
      <c r="S100" s="203">
        <f t="shared" si="8"/>
        <v>25</v>
      </c>
      <c r="T100" s="203">
        <f t="shared" si="6"/>
        <v>25</v>
      </c>
      <c r="U100" s="202" t="s">
        <v>2399</v>
      </c>
      <c r="V100" s="202" t="s">
        <v>2399</v>
      </c>
      <c r="W100" s="202" t="s">
        <v>2399</v>
      </c>
      <c r="X100" s="202" t="s">
        <v>2399</v>
      </c>
      <c r="Y100" s="202" t="s">
        <v>2399</v>
      </c>
      <c r="Z100" s="202" t="s">
        <v>2399</v>
      </c>
      <c r="AA100" s="202" t="s">
        <v>2399</v>
      </c>
      <c r="AB100" s="202" t="s">
        <v>2399</v>
      </c>
    </row>
    <row r="101" spans="1:28" ht="240" x14ac:dyDescent="0.2">
      <c r="A101" s="210">
        <f t="shared" si="9"/>
        <v>84</v>
      </c>
      <c r="B101" s="217" t="s">
        <v>186</v>
      </c>
      <c r="C101" s="211" t="s">
        <v>98</v>
      </c>
      <c r="D101" s="211" t="str">
        <f>VLOOKUP(B101,'HECVAT - Full | Vendor Response'!A$3:D$319,4,TRUE)</f>
        <v>Instructure has a crisis response management plan and crisis response team that consists of its Human Resources, Communication, Legal, and Security teams to respond to crisis situations at Instructure office locations.</v>
      </c>
      <c r="E101" s="229" t="s">
        <v>2399</v>
      </c>
      <c r="F101" s="229" t="s">
        <v>2855</v>
      </c>
      <c r="G101" s="229" t="s">
        <v>2854</v>
      </c>
      <c r="H101" s="216" t="s">
        <v>2871</v>
      </c>
      <c r="I101" s="216" t="s">
        <v>2872</v>
      </c>
      <c r="J101" s="205" t="str">
        <f t="shared" si="7"/>
        <v>FALSE</v>
      </c>
      <c r="K101" s="214">
        <v>1</v>
      </c>
      <c r="L101" s="205" t="s">
        <v>1764</v>
      </c>
      <c r="M101" s="203" t="s">
        <v>16</v>
      </c>
      <c r="N101" s="203" t="str">
        <f>VLOOKUP(B101,'HECVAT - Full | Vendor Response'!A:E,3,FALSE)</f>
        <v>Yes</v>
      </c>
      <c r="O101" s="203" t="str">
        <f>IF(LEN(VLOOKUP(B101,'Analyst Report'!$A:$I,7,FALSE))=0,"",VLOOKUP(B101,'Analyst Report'!$A:$I,7,FALSE))</f>
        <v/>
      </c>
      <c r="P101" s="203">
        <f t="shared" si="5"/>
        <v>1</v>
      </c>
      <c r="Q101" s="203">
        <v>20</v>
      </c>
      <c r="R101" s="203">
        <f>IF(LEN(VLOOKUP(B101,'Analyst Report'!$A$30:$I$287,8,FALSE))=0,"",VLOOKUP(B101,'Analyst Report'!$A$30:$I$287,8,FALSE))</f>
        <v>20</v>
      </c>
      <c r="S101" s="203">
        <f t="shared" si="8"/>
        <v>20</v>
      </c>
      <c r="T101" s="203">
        <f t="shared" si="6"/>
        <v>20</v>
      </c>
      <c r="U101" s="202" t="s">
        <v>2399</v>
      </c>
      <c r="V101" s="202" t="s">
        <v>2399</v>
      </c>
      <c r="W101" s="202" t="s">
        <v>2399</v>
      </c>
      <c r="X101" s="202" t="s">
        <v>2399</v>
      </c>
      <c r="Y101" s="202" t="s">
        <v>2399</v>
      </c>
      <c r="Z101" s="202" t="s">
        <v>2399</v>
      </c>
      <c r="AA101" s="202" t="s">
        <v>2399</v>
      </c>
      <c r="AB101" s="202" t="s">
        <v>2399</v>
      </c>
    </row>
    <row r="102" spans="1:28" ht="180" x14ac:dyDescent="0.2">
      <c r="A102" s="210">
        <f t="shared" si="9"/>
        <v>85</v>
      </c>
      <c r="B102" s="217" t="s">
        <v>187</v>
      </c>
      <c r="C102" s="211" t="s">
        <v>97</v>
      </c>
      <c r="D102" s="211" t="str">
        <f>VLOOKUP(B102,'HECVAT - Full | Vendor Response'!A$3:D$319,4,TRUE)</f>
        <v>Instructure engages in crisis training and exercises for office-based staff that include, for example, emergency drills.</v>
      </c>
      <c r="E102" s="229" t="s">
        <v>2399</v>
      </c>
      <c r="F102" s="229" t="s">
        <v>2857</v>
      </c>
      <c r="G102" s="229" t="s">
        <v>2856</v>
      </c>
      <c r="H102" s="216" t="s">
        <v>2873</v>
      </c>
      <c r="I102" s="216" t="s">
        <v>2874</v>
      </c>
      <c r="J102" s="205" t="str">
        <f t="shared" si="7"/>
        <v>FALSE</v>
      </c>
      <c r="K102" s="214">
        <v>1</v>
      </c>
      <c r="L102" s="205" t="s">
        <v>1764</v>
      </c>
      <c r="M102" s="203" t="s">
        <v>16</v>
      </c>
      <c r="N102" s="203" t="str">
        <f>VLOOKUP(B102,'HECVAT - Full | Vendor Response'!A:E,3,FALSE)</f>
        <v>Yes</v>
      </c>
      <c r="O102" s="203" t="str">
        <f>IF(LEN(VLOOKUP(B102,'Analyst Report'!$A:$I,7,FALSE))=0,"",VLOOKUP(B102,'Analyst Report'!$A:$I,7,FALSE))</f>
        <v/>
      </c>
      <c r="P102" s="203">
        <f t="shared" si="5"/>
        <v>1</v>
      </c>
      <c r="Q102" s="203">
        <v>20</v>
      </c>
      <c r="R102" s="203">
        <f>IF(LEN(VLOOKUP(B102,'Analyst Report'!$A$30:$I$287,8,FALSE))=0,"",VLOOKUP(B102,'Analyst Report'!$A$30:$I$287,8,FALSE))</f>
        <v>20</v>
      </c>
      <c r="S102" s="203">
        <f t="shared" si="8"/>
        <v>20</v>
      </c>
      <c r="T102" s="203">
        <f t="shared" si="6"/>
        <v>20</v>
      </c>
      <c r="U102" s="202" t="s">
        <v>2399</v>
      </c>
      <c r="V102" s="202" t="s">
        <v>2399</v>
      </c>
      <c r="W102" s="202" t="s">
        <v>2399</v>
      </c>
      <c r="X102" s="202" t="s">
        <v>2399</v>
      </c>
      <c r="Y102" s="202" t="s">
        <v>2399</v>
      </c>
      <c r="Z102" s="202" t="s">
        <v>2399</v>
      </c>
      <c r="AA102" s="202" t="s">
        <v>2399</v>
      </c>
      <c r="AB102" s="202" t="s">
        <v>2399</v>
      </c>
    </row>
    <row r="103" spans="1:28" ht="409.6" x14ac:dyDescent="0.2">
      <c r="A103" s="210">
        <f t="shared" si="9"/>
        <v>86</v>
      </c>
      <c r="B103" s="217" t="s">
        <v>188</v>
      </c>
      <c r="C103" s="211" t="s">
        <v>99</v>
      </c>
      <c r="D103" s="211" t="str">
        <f>VLOOKUP(B103,'HECVAT - Full | Vendor Response'!A$3:D$319,4,TRUE)</f>
        <v>Instructure personnel have the capability to work from home (WFH) in case of a disruption that affects the ability to work from one of the Instructure office locations. To ensure this practice is effective, Instructure ensures there are teleworking policies in place and communicated to all personnel, security practices are in place for accessing corporate networks, and mass communication notification services in place. Multiple providers are used to supply Instructure's offices with connectivity—allowing for quickly resumption of connectivity if one provider is found unable to provide the level of service required to sustain consistent, continual connectivity.</v>
      </c>
      <c r="E103" s="229" t="s">
        <v>2399</v>
      </c>
      <c r="F103" s="229" t="s">
        <v>2861</v>
      </c>
      <c r="G103" s="229" t="s">
        <v>2860</v>
      </c>
      <c r="H103" s="216" t="s">
        <v>2875</v>
      </c>
      <c r="I103" s="216" t="s">
        <v>2876</v>
      </c>
      <c r="J103" s="205" t="str">
        <f t="shared" si="7"/>
        <v>FALSE</v>
      </c>
      <c r="K103" s="214">
        <v>1</v>
      </c>
      <c r="L103" s="205" t="s">
        <v>1764</v>
      </c>
      <c r="M103" s="203" t="s">
        <v>16</v>
      </c>
      <c r="N103" s="203" t="str">
        <f>VLOOKUP(B103,'HECVAT - Full | Vendor Response'!A:E,3,FALSE)</f>
        <v>Yes</v>
      </c>
      <c r="O103" s="203" t="str">
        <f>IF(LEN(VLOOKUP(B103,'Analyst Report'!$A:$I,7,FALSE))=0,"",VLOOKUP(B103,'Analyst Report'!$A:$I,7,FALSE))</f>
        <v/>
      </c>
      <c r="P103" s="203">
        <f t="shared" si="5"/>
        <v>1</v>
      </c>
      <c r="Q103" s="203">
        <v>20</v>
      </c>
      <c r="R103" s="203">
        <f>IF(LEN(VLOOKUP(B103,'Analyst Report'!$A$30:$I$287,8,FALSE))=0,"",VLOOKUP(B103,'Analyst Report'!$A$30:$I$287,8,FALSE))</f>
        <v>20</v>
      </c>
      <c r="S103" s="203">
        <f t="shared" si="8"/>
        <v>20</v>
      </c>
      <c r="T103" s="203">
        <f t="shared" si="6"/>
        <v>20</v>
      </c>
      <c r="U103" s="202" t="s">
        <v>2399</v>
      </c>
      <c r="V103" s="202" t="s">
        <v>2399</v>
      </c>
      <c r="W103" s="202" t="s">
        <v>2399</v>
      </c>
      <c r="X103" s="202" t="s">
        <v>2399</v>
      </c>
      <c r="Y103" s="202" t="s">
        <v>2399</v>
      </c>
      <c r="Z103" s="202" t="s">
        <v>2399</v>
      </c>
      <c r="AA103" s="202" t="s">
        <v>2399</v>
      </c>
      <c r="AB103" s="202" t="s">
        <v>2399</v>
      </c>
    </row>
    <row r="104" spans="1:28" ht="210" x14ac:dyDescent="0.2">
      <c r="A104" s="210">
        <f t="shared" si="9"/>
        <v>87</v>
      </c>
      <c r="B104" s="217" t="s">
        <v>189</v>
      </c>
      <c r="C104" s="211" t="s">
        <v>2287</v>
      </c>
      <c r="D104" s="211" t="str">
        <f>VLOOKUP(B104,'HECVAT - Full | Vendor Response'!A$3:D$319,4,TRUE)</f>
        <v>As part of Instructure's annual business continuity tabletop testing, use cases can include events that affect remote employees, Instructure office relocation, and communication procedures.</v>
      </c>
      <c r="E104" s="229" t="s">
        <v>2399</v>
      </c>
      <c r="F104" s="229" t="s">
        <v>2859</v>
      </c>
      <c r="G104" s="229" t="s">
        <v>2858</v>
      </c>
      <c r="H104" s="216" t="s">
        <v>2877</v>
      </c>
      <c r="I104" s="216" t="s">
        <v>2870</v>
      </c>
      <c r="J104" s="205" t="str">
        <f t="shared" si="7"/>
        <v>FALSE</v>
      </c>
      <c r="K104" s="214">
        <v>1</v>
      </c>
      <c r="L104" s="205" t="s">
        <v>1764</v>
      </c>
      <c r="M104" s="203" t="s">
        <v>16</v>
      </c>
      <c r="N104" s="203" t="str">
        <f>VLOOKUP(B104,'HECVAT - Full | Vendor Response'!A:E,3,FALSE)</f>
        <v>Yes</v>
      </c>
      <c r="O104" s="203" t="str">
        <f>IF(LEN(VLOOKUP(B104,'Analyst Report'!$A:$I,7,FALSE))=0,"",VLOOKUP(B104,'Analyst Report'!$A:$I,7,FALSE))</f>
        <v/>
      </c>
      <c r="P104" s="203">
        <f t="shared" si="5"/>
        <v>1</v>
      </c>
      <c r="Q104" s="203">
        <v>20</v>
      </c>
      <c r="R104" s="203">
        <f>IF(LEN(VLOOKUP(B104,'Analyst Report'!$A$30:$I$287,8,FALSE))=0,"",VLOOKUP(B104,'Analyst Report'!$A$30:$I$287,8,FALSE))</f>
        <v>20</v>
      </c>
      <c r="S104" s="203">
        <f t="shared" si="8"/>
        <v>20</v>
      </c>
      <c r="T104" s="203">
        <f t="shared" si="6"/>
        <v>20</v>
      </c>
      <c r="U104" s="202" t="s">
        <v>2399</v>
      </c>
      <c r="V104" s="202" t="s">
        <v>2399</v>
      </c>
      <c r="W104" s="202" t="s">
        <v>2399</v>
      </c>
      <c r="X104" s="202" t="s">
        <v>2399</v>
      </c>
      <c r="Y104" s="202" t="s">
        <v>2399</v>
      </c>
      <c r="Z104" s="202" t="s">
        <v>2399</v>
      </c>
      <c r="AA104" s="202" t="s">
        <v>2399</v>
      </c>
      <c r="AB104" s="202" t="s">
        <v>2399</v>
      </c>
    </row>
    <row r="105" spans="1:28" ht="255" x14ac:dyDescent="0.2">
      <c r="A105" s="210">
        <f t="shared" si="9"/>
        <v>88</v>
      </c>
      <c r="B105" s="217" t="s">
        <v>190</v>
      </c>
      <c r="C105" s="211" t="s">
        <v>1794</v>
      </c>
      <c r="D105" s="211" t="str">
        <f>VLOOKUP(B105,'HECVAT - Full | Vendor Response'!A$3:D$319,4,TRUE)</f>
        <v>Canvas is our flagship product and top priority, with nearly 7,000 clients worldwide in over 100 different countries. We host over tens of millions users on our platform and, to date, have supported close to 6 million concurrent users on our platform.</v>
      </c>
      <c r="E105" s="229" t="s">
        <v>2399</v>
      </c>
      <c r="F105" s="229" t="s">
        <v>2862</v>
      </c>
      <c r="G105" s="229" t="s">
        <v>2863</v>
      </c>
      <c r="H105" s="216" t="s">
        <v>2878</v>
      </c>
      <c r="I105" s="216" t="s">
        <v>2879</v>
      </c>
      <c r="J105" s="205" t="str">
        <f t="shared" si="7"/>
        <v>FALSE</v>
      </c>
      <c r="K105" s="214">
        <f>IF(N104="Yes",1,0)</f>
        <v>1</v>
      </c>
      <c r="L105" s="205" t="s">
        <v>1764</v>
      </c>
      <c r="M105" s="203" t="s">
        <v>16</v>
      </c>
      <c r="N105" s="203" t="str">
        <f>VLOOKUP(B105,'HECVAT - Full | Vendor Response'!A:E,3,FALSE)</f>
        <v>Yes</v>
      </c>
      <c r="O105" s="203" t="str">
        <f>IF(LEN(VLOOKUP(B105,'Analyst Report'!$A:$I,7,FALSE))=0,"",VLOOKUP(B105,'Analyst Report'!$A:$I,7,FALSE))</f>
        <v/>
      </c>
      <c r="P105" s="203">
        <f t="shared" si="5"/>
        <v>1</v>
      </c>
      <c r="Q105" s="203">
        <v>15</v>
      </c>
      <c r="R105" s="203">
        <f>IF(LEN(VLOOKUP(B105,'Analyst Report'!$A$30:$I$287,8,FALSE))=0,"",VLOOKUP(B105,'Analyst Report'!$A$30:$I$287,8,FALSE))</f>
        <v>15</v>
      </c>
      <c r="S105" s="203">
        <f t="shared" si="8"/>
        <v>15</v>
      </c>
      <c r="T105" s="203">
        <f t="shared" si="6"/>
        <v>15</v>
      </c>
      <c r="U105" s="202" t="s">
        <v>2399</v>
      </c>
      <c r="V105" s="202" t="s">
        <v>2399</v>
      </c>
      <c r="W105" s="202" t="s">
        <v>2399</v>
      </c>
      <c r="X105" s="202" t="s">
        <v>2399</v>
      </c>
      <c r="Y105" s="202" t="s">
        <v>2399</v>
      </c>
      <c r="Z105" s="202" t="s">
        <v>2399</v>
      </c>
      <c r="AA105" s="202" t="s">
        <v>2399</v>
      </c>
      <c r="AB105" s="202" t="s">
        <v>2399</v>
      </c>
    </row>
    <row r="106" spans="1:28" ht="409.6" x14ac:dyDescent="0.2">
      <c r="A106" s="210">
        <f t="shared" si="9"/>
        <v>89</v>
      </c>
      <c r="B106" s="217" t="s">
        <v>191</v>
      </c>
      <c r="C106" s="211" t="s">
        <v>2645</v>
      </c>
      <c r="D106" s="211" t="str">
        <f>VLOOKUP(B106,'HECVAT - Full | Vendor Response'!A$3:D$319,4,TRUE)</f>
        <v>The Canvas LMS architecture is resilient to failure and capable of rapid recovery from component failure. The Canvas application, its media and file storage, and its databases are each independently redundant. If an application hosting node were to fail, all traffic transfers to living nodes. If load increases, an automated provisioning system ensures that more hosting nodes are made available to handle the traffic—either in response to increased load or in predictive anticipation of future workloads. The database and file stores are also horizontally scalable, adding capacity for both additional storage and load as needed.</v>
      </c>
      <c r="E106" s="229" t="s">
        <v>2399</v>
      </c>
      <c r="F106" s="229" t="s">
        <v>2399</v>
      </c>
      <c r="G106" s="229" t="s">
        <v>2355</v>
      </c>
      <c r="H106" s="216" t="s">
        <v>2880</v>
      </c>
      <c r="I106" s="216" t="s">
        <v>2881</v>
      </c>
      <c r="J106" s="205" t="str">
        <f t="shared" si="7"/>
        <v>TRUE</v>
      </c>
      <c r="K106" s="214">
        <v>1</v>
      </c>
      <c r="L106" s="205" t="s">
        <v>1764</v>
      </c>
      <c r="M106" s="203" t="s">
        <v>16</v>
      </c>
      <c r="N106" s="203" t="str">
        <f>VLOOKUP(B106,'HECVAT - Full | Vendor Response'!A:E,3,FALSE)</f>
        <v>Yes</v>
      </c>
      <c r="O106" s="203" t="str">
        <f>IF(LEN(VLOOKUP(B106,'Analyst Report'!$A:$I,7,FALSE))=0,"",VLOOKUP(B106,'Analyst Report'!$A:$I,7,FALSE))</f>
        <v/>
      </c>
      <c r="P106" s="203">
        <f t="shared" si="5"/>
        <v>1</v>
      </c>
      <c r="Q106" s="203">
        <v>25</v>
      </c>
      <c r="R106" s="203">
        <f>IF(LEN(VLOOKUP(B106,'Analyst Report'!$A$30:$I$287,8,FALSE))=0,"",VLOOKUP(B106,'Analyst Report'!$A$30:$I$287,8,FALSE))</f>
        <v>25</v>
      </c>
      <c r="S106" s="203">
        <f t="shared" si="8"/>
        <v>25</v>
      </c>
      <c r="T106" s="203">
        <f t="shared" si="6"/>
        <v>25</v>
      </c>
      <c r="U106" s="202" t="s">
        <v>2399</v>
      </c>
      <c r="V106" s="202" t="s">
        <v>2399</v>
      </c>
      <c r="W106" s="202" t="s">
        <v>2399</v>
      </c>
      <c r="X106" s="202" t="s">
        <v>2399</v>
      </c>
      <c r="Y106" s="202" t="s">
        <v>2399</v>
      </c>
      <c r="Z106" s="202" t="s">
        <v>2399</v>
      </c>
      <c r="AA106" s="202" t="s">
        <v>2399</v>
      </c>
      <c r="AB106" s="202" t="s">
        <v>2399</v>
      </c>
    </row>
    <row r="107" spans="1:28" ht="150" x14ac:dyDescent="0.2">
      <c r="A107" s="210">
        <f t="shared" si="9"/>
        <v>90</v>
      </c>
      <c r="B107" s="217" t="s">
        <v>192</v>
      </c>
      <c r="C107" s="211" t="s">
        <v>2646</v>
      </c>
      <c r="D107" s="211" t="str">
        <f>VLOOKUP(B107,'HECVAT - Full | Vendor Response'!A$3:D$319,4,TRUE)</f>
        <v>A documented change management process is in place, which is in line with SOC 2 Type II standards. A copy of Instructure's SOC 2 Type II report is available under mutual NDA. A SOC 3 report is included with this document.</v>
      </c>
      <c r="E107" s="229" t="s">
        <v>2399</v>
      </c>
      <c r="F107" s="229" t="s">
        <v>2399</v>
      </c>
      <c r="G107" s="229" t="s">
        <v>2647</v>
      </c>
      <c r="H107" s="222" t="s">
        <v>2903</v>
      </c>
      <c r="I107" s="222" t="s">
        <v>2904</v>
      </c>
      <c r="J107" s="205" t="str">
        <f t="shared" si="7"/>
        <v>FALSE</v>
      </c>
      <c r="K107" s="214">
        <v>1</v>
      </c>
      <c r="L107" s="205" t="s">
        <v>1765</v>
      </c>
      <c r="M107" s="203" t="s">
        <v>16</v>
      </c>
      <c r="N107" s="203" t="str">
        <f>VLOOKUP(B107,'HECVAT - Full | Vendor Response'!A:E,3,FALSE)</f>
        <v>Yes</v>
      </c>
      <c r="O107" s="203" t="str">
        <f>IF(LEN(VLOOKUP(B107,'Analyst Report'!$A:$I,7,FALSE))=0,"",VLOOKUP(B107,'Analyst Report'!$A:$I,7,FALSE))</f>
        <v/>
      </c>
      <c r="P107" s="203">
        <f t="shared" si="5"/>
        <v>1</v>
      </c>
      <c r="Q107" s="203">
        <v>20</v>
      </c>
      <c r="R107" s="203">
        <f>IF(LEN(VLOOKUP(B107,'Analyst Report'!$A$30:$I$287,8,FALSE))=0,"",VLOOKUP(B107,'Analyst Report'!$A$30:$I$287,8,FALSE))</f>
        <v>20</v>
      </c>
      <c r="S107" s="203">
        <f t="shared" si="8"/>
        <v>20</v>
      </c>
      <c r="T107" s="203">
        <f t="shared" si="6"/>
        <v>20</v>
      </c>
      <c r="U107" s="202" t="s">
        <v>2399</v>
      </c>
      <c r="V107" s="202" t="s">
        <v>2399</v>
      </c>
      <c r="W107" s="202" t="s">
        <v>2399</v>
      </c>
      <c r="X107" s="202" t="s">
        <v>2399</v>
      </c>
      <c r="Y107" s="202" t="s">
        <v>2399</v>
      </c>
      <c r="Z107" s="202" t="s">
        <v>2399</v>
      </c>
      <c r="AA107" s="202" t="s">
        <v>2399</v>
      </c>
      <c r="AB107" s="202" t="s">
        <v>2399</v>
      </c>
    </row>
    <row r="108" spans="1:28" ht="180" x14ac:dyDescent="0.2">
      <c r="A108" s="210">
        <f t="shared" si="9"/>
        <v>91</v>
      </c>
      <c r="B108" s="217" t="s">
        <v>193</v>
      </c>
      <c r="C108" s="211" t="s">
        <v>2648</v>
      </c>
      <c r="D108" s="211" t="str">
        <f>VLOOKUP(B108,'HECVAT - Full | Vendor Response'!A$3:D$319,4,TRUE)</f>
        <v>As part of our SDLC, QA, and Change Management processes, each product team ensures that all required third-party libraries and dependencies are supported and functional in each release with the use of a number of different development and QA tools.</v>
      </c>
      <c r="E108" s="229" t="s">
        <v>2399</v>
      </c>
      <c r="F108" s="229" t="s">
        <v>2900</v>
      </c>
      <c r="G108" s="229" t="s">
        <v>2901</v>
      </c>
      <c r="H108" s="222" t="s">
        <v>2902</v>
      </c>
      <c r="I108" s="218" t="s">
        <v>2330</v>
      </c>
      <c r="J108" s="205" t="str">
        <f t="shared" si="7"/>
        <v>FALSE</v>
      </c>
      <c r="K108" s="214">
        <v>1</v>
      </c>
      <c r="L108" s="205" t="s">
        <v>1765</v>
      </c>
      <c r="M108" s="203" t="s">
        <v>16</v>
      </c>
      <c r="N108" s="203" t="str">
        <f>VLOOKUP(B108,'HECVAT - Full | Vendor Response'!A:E,3,FALSE)</f>
        <v>Yes</v>
      </c>
      <c r="O108" s="203" t="str">
        <f>IF(LEN(VLOOKUP(B108,'Analyst Report'!$A:$I,7,FALSE))=0,"",VLOOKUP(B108,'Analyst Report'!$A:$I,7,FALSE))</f>
        <v/>
      </c>
      <c r="P108" s="203">
        <f t="shared" si="5"/>
        <v>1</v>
      </c>
      <c r="Q108" s="203">
        <v>20</v>
      </c>
      <c r="R108" s="203">
        <f>IF(LEN(VLOOKUP(B108,'Analyst Report'!$A$30:$I$287,8,FALSE))=0,"",VLOOKUP(B108,'Analyst Report'!$A$30:$I$287,8,FALSE))</f>
        <v>20</v>
      </c>
      <c r="S108" s="203">
        <f t="shared" si="8"/>
        <v>20</v>
      </c>
      <c r="T108" s="203">
        <f t="shared" si="6"/>
        <v>20</v>
      </c>
      <c r="U108" s="202" t="s">
        <v>2399</v>
      </c>
      <c r="V108" s="202" t="s">
        <v>2399</v>
      </c>
      <c r="W108" s="202" t="s">
        <v>2399</v>
      </c>
      <c r="X108" s="202" t="s">
        <v>2399</v>
      </c>
      <c r="Y108" s="202" t="s">
        <v>2399</v>
      </c>
      <c r="Z108" s="202" t="s">
        <v>2399</v>
      </c>
      <c r="AA108" s="202" t="s">
        <v>2399</v>
      </c>
      <c r="AB108" s="202" t="s">
        <v>2399</v>
      </c>
    </row>
    <row r="109" spans="1:28" ht="300" x14ac:dyDescent="0.2">
      <c r="A109" s="210">
        <f t="shared" si="9"/>
        <v>92</v>
      </c>
      <c r="B109" s="217" t="s">
        <v>194</v>
      </c>
      <c r="C109" s="211" t="s">
        <v>2505</v>
      </c>
      <c r="D109" s="211" t="str">
        <f>VLOOKUP(B109,'HECVAT - Full | Vendor Response'!A$3:D$319,4,TRUE)</f>
        <v>Instructure emails detailed release notes to our customer’s administrators in advance of the release dates describing the new features, modified features, and/or bug fixes. Any major changes which may impact an institution's security posture will also be communicated via this method. The update/upgrade release notes are available to all Canvas users at https://community.canvaslms.com/community/answers/releases.</v>
      </c>
      <c r="E109" s="229" t="s">
        <v>2399</v>
      </c>
      <c r="F109" s="229" t="s">
        <v>2506</v>
      </c>
      <c r="G109" s="229" t="s">
        <v>2507</v>
      </c>
      <c r="H109" s="218" t="s">
        <v>2332</v>
      </c>
      <c r="I109" s="218" t="s">
        <v>2330</v>
      </c>
      <c r="J109" s="205" t="str">
        <f t="shared" si="7"/>
        <v>TRUE</v>
      </c>
      <c r="K109" s="214">
        <v>1</v>
      </c>
      <c r="L109" s="205" t="s">
        <v>1765</v>
      </c>
      <c r="M109" s="203" t="s">
        <v>16</v>
      </c>
      <c r="N109" s="203" t="str">
        <f>VLOOKUP(B109,'HECVAT - Full | Vendor Response'!A:E,3,FALSE)</f>
        <v>Yes</v>
      </c>
      <c r="O109" s="203" t="str">
        <f>IF(LEN(VLOOKUP(B109,'Analyst Report'!$A:$I,7,FALSE))=0,"",VLOOKUP(B109,'Analyst Report'!$A:$I,7,FALSE))</f>
        <v/>
      </c>
      <c r="P109" s="203">
        <f t="shared" si="5"/>
        <v>1</v>
      </c>
      <c r="Q109" s="203">
        <v>25</v>
      </c>
      <c r="R109" s="203">
        <f>IF(LEN(VLOOKUP(B109,'Analyst Report'!$A$30:$I$287,8,FALSE))=0,"",VLOOKUP(B109,'Analyst Report'!$A$30:$I$287,8,FALSE))</f>
        <v>25</v>
      </c>
      <c r="S109" s="203">
        <f t="shared" si="8"/>
        <v>25</v>
      </c>
      <c r="T109" s="203">
        <f t="shared" si="6"/>
        <v>25</v>
      </c>
      <c r="U109" s="202" t="s">
        <v>2399</v>
      </c>
      <c r="V109" s="202" t="s">
        <v>2399</v>
      </c>
      <c r="W109" s="202" t="s">
        <v>2399</v>
      </c>
      <c r="X109" s="202" t="s">
        <v>2399</v>
      </c>
      <c r="Y109" s="202" t="s">
        <v>2399</v>
      </c>
      <c r="Z109" s="202" t="s">
        <v>2399</v>
      </c>
      <c r="AA109" s="202" t="s">
        <v>2399</v>
      </c>
      <c r="AB109" s="202" t="s">
        <v>2399</v>
      </c>
    </row>
    <row r="110" spans="1:28" ht="409.6" x14ac:dyDescent="0.2">
      <c r="A110" s="210">
        <f t="shared" si="9"/>
        <v>93</v>
      </c>
      <c r="B110" s="217" t="s">
        <v>195</v>
      </c>
      <c r="C110" s="211" t="s">
        <v>77</v>
      </c>
      <c r="D110" s="211" t="str">
        <f>VLOOKUP(B110,'HECVAT - Full | Vendor Response'!A$3:D$319,4,TRUE)</f>
        <v>Wide ranging features (e.g. those that significantly update the workflow for common activities in Canvas) are deployed as Feature Options. Feature Options allow administrators to choose when they want to enable the new feature for the institution. Most institutions will pilot the feature within their non-production environment and then enable it for release between terms in order to give teachers time to understand and incorporate the feature into their everyday Canvas use. Minor updates, which include minor changes to non-critical areas of the system, are not able to be postponed since these are often required security patches, bug fixes, and miscellaneous updates between feature release drops.</v>
      </c>
      <c r="E110" s="229" t="s">
        <v>2399</v>
      </c>
      <c r="F110" s="229" t="s">
        <v>2908</v>
      </c>
      <c r="G110" s="229" t="s">
        <v>2907</v>
      </c>
      <c r="H110" s="222" t="s">
        <v>2905</v>
      </c>
      <c r="I110" s="222" t="s">
        <v>2906</v>
      </c>
      <c r="J110" s="205" t="str">
        <f t="shared" si="7"/>
        <v>FALSE</v>
      </c>
      <c r="K110" s="214">
        <v>1</v>
      </c>
      <c r="L110" s="205" t="s">
        <v>1765</v>
      </c>
      <c r="M110" s="203" t="s">
        <v>16</v>
      </c>
      <c r="N110" s="203" t="str">
        <f>VLOOKUP(B110,'HECVAT - Full | Vendor Response'!A:E,3,FALSE)</f>
        <v>Yes</v>
      </c>
      <c r="O110" s="203" t="str">
        <f>IF(LEN(VLOOKUP(B110,'Analyst Report'!$A:$I,7,FALSE))=0,"",VLOOKUP(B110,'Analyst Report'!$A:$I,7,FALSE))</f>
        <v/>
      </c>
      <c r="P110" s="203">
        <f t="shared" si="5"/>
        <v>1</v>
      </c>
      <c r="Q110" s="203">
        <v>10</v>
      </c>
      <c r="R110" s="203">
        <f>IF(LEN(VLOOKUP(B110,'Analyst Report'!$A$30:$I$287,8,FALSE))=0,"",VLOOKUP(B110,'Analyst Report'!$A$30:$I$287,8,FALSE))</f>
        <v>10</v>
      </c>
      <c r="S110" s="203">
        <f t="shared" si="8"/>
        <v>10</v>
      </c>
      <c r="T110" s="203">
        <f t="shared" si="6"/>
        <v>10</v>
      </c>
      <c r="U110" s="202" t="s">
        <v>2399</v>
      </c>
      <c r="V110" s="202" t="s">
        <v>2399</v>
      </c>
      <c r="W110" s="202" t="s">
        <v>2399</v>
      </c>
      <c r="X110" s="202" t="s">
        <v>2399</v>
      </c>
      <c r="Y110" s="202" t="s">
        <v>2399</v>
      </c>
      <c r="Z110" s="202" t="s">
        <v>2399</v>
      </c>
      <c r="AA110" s="202" t="s">
        <v>2399</v>
      </c>
      <c r="AB110" s="202" t="s">
        <v>2399</v>
      </c>
    </row>
    <row r="111" spans="1:28" ht="150" x14ac:dyDescent="0.2">
      <c r="A111" s="210">
        <f t="shared" si="9"/>
        <v>94</v>
      </c>
      <c r="B111" s="217" t="s">
        <v>196</v>
      </c>
      <c r="C111" s="211" t="s">
        <v>2649</v>
      </c>
      <c r="D111" s="211" t="str">
        <f>VLOOKUP(B111,'HECVAT - Full | Vendor Response'!A$3:D$319,4,TRUE)</f>
        <v>Canvas is a Software as a Service, and as such, all clients are on the same version.</v>
      </c>
      <c r="E111" s="229" t="s">
        <v>2650</v>
      </c>
      <c r="F111" s="229" t="s">
        <v>2399</v>
      </c>
      <c r="G111" s="229" t="s">
        <v>355</v>
      </c>
      <c r="H111" s="222" t="s">
        <v>2911</v>
      </c>
      <c r="I111" s="222" t="s">
        <v>2912</v>
      </c>
      <c r="J111" s="205" t="str">
        <f t="shared" si="7"/>
        <v>FALSE</v>
      </c>
      <c r="K111" s="214">
        <v>1</v>
      </c>
      <c r="L111" s="205" t="s">
        <v>1765</v>
      </c>
      <c r="M111" s="203" t="s">
        <v>16</v>
      </c>
      <c r="N111" s="203" t="str">
        <f>VLOOKUP(B111,'HECVAT - Full | Vendor Response'!A:E,3,FALSE)</f>
        <v>Yes</v>
      </c>
      <c r="O111" s="203" t="str">
        <f>IF(LEN(VLOOKUP(B111,'Analyst Report'!$A:$I,7,FALSE))=0,"",VLOOKUP(B111,'Analyst Report'!$A:$I,7,FALSE))</f>
        <v/>
      </c>
      <c r="P111" s="203">
        <f t="shared" si="5"/>
        <v>1</v>
      </c>
      <c r="Q111" s="203">
        <v>15</v>
      </c>
      <c r="R111" s="203">
        <f>IF(LEN(VLOOKUP(B111,'Analyst Report'!$A$30:$I$287,8,FALSE))=0,"",VLOOKUP(B111,'Analyst Report'!$A$30:$I$287,8,FALSE))</f>
        <v>15</v>
      </c>
      <c r="S111" s="203">
        <f t="shared" si="8"/>
        <v>15</v>
      </c>
      <c r="T111" s="203">
        <f t="shared" si="6"/>
        <v>15</v>
      </c>
      <c r="U111" s="202" t="s">
        <v>2399</v>
      </c>
      <c r="V111" s="202" t="s">
        <v>2399</v>
      </c>
      <c r="W111" s="202" t="s">
        <v>2399</v>
      </c>
      <c r="X111" s="202" t="s">
        <v>2399</v>
      </c>
      <c r="Y111" s="202" t="s">
        <v>2399</v>
      </c>
      <c r="Z111" s="202" t="s">
        <v>2399</v>
      </c>
      <c r="AA111" s="202" t="s">
        <v>2399</v>
      </c>
      <c r="AB111" s="202" t="s">
        <v>2399</v>
      </c>
    </row>
    <row r="112" spans="1:28" ht="240" x14ac:dyDescent="0.2">
      <c r="A112" s="210">
        <f t="shared" si="9"/>
        <v>95</v>
      </c>
      <c r="B112" s="217" t="s">
        <v>197</v>
      </c>
      <c r="C112" s="211" t="s">
        <v>1795</v>
      </c>
      <c r="D112" s="211" t="str">
        <f>VLOOKUP(B112,'HECVAT - Full | Vendor Response'!A$3:D$319,4,TRUE)</f>
        <v>Canvas does not require reconfiguration after feature releases. Customizations such as branding elements are unaffected by releases. Integrations such as LTI tools and services leveraging Canvas' API are typically unaffected as well. If any alterations to Canvas will affect LTI or API usage, advanced notice and a period for testing and performing alterations is given.</v>
      </c>
      <c r="E112" s="229" t="s">
        <v>2913</v>
      </c>
      <c r="F112" s="229" t="s">
        <v>2399</v>
      </c>
      <c r="G112" s="229" t="s">
        <v>2399</v>
      </c>
      <c r="H112" s="222" t="s">
        <v>2909</v>
      </c>
      <c r="I112" s="222" t="s">
        <v>2910</v>
      </c>
      <c r="J112" s="205" t="str">
        <f t="shared" si="7"/>
        <v>TRUE</v>
      </c>
      <c r="K112" s="214">
        <v>1</v>
      </c>
      <c r="L112" s="205" t="s">
        <v>1765</v>
      </c>
      <c r="M112" s="203" t="s">
        <v>16</v>
      </c>
      <c r="N112" s="203" t="str">
        <f>VLOOKUP(B112,'HECVAT - Full | Vendor Response'!A:E,3,FALSE)</f>
        <v>Yes</v>
      </c>
      <c r="O112" s="203" t="str">
        <f>IF(LEN(VLOOKUP(B112,'Analyst Report'!$A:$I,7,FALSE))=0,"",VLOOKUP(B112,'Analyst Report'!$A:$I,7,FALSE))</f>
        <v/>
      </c>
      <c r="P112" s="203">
        <f t="shared" si="5"/>
        <v>1</v>
      </c>
      <c r="Q112" s="203">
        <v>25</v>
      </c>
      <c r="R112" s="203">
        <f>IF(LEN(VLOOKUP(B112,'Analyst Report'!$A$30:$I$287,8,FALSE))=0,"",VLOOKUP(B112,'Analyst Report'!$A$30:$I$287,8,FALSE))</f>
        <v>25</v>
      </c>
      <c r="S112" s="203">
        <f t="shared" si="8"/>
        <v>25</v>
      </c>
      <c r="T112" s="203">
        <f t="shared" si="6"/>
        <v>25</v>
      </c>
      <c r="U112" s="202" t="s">
        <v>2399</v>
      </c>
      <c r="V112" s="202" t="s">
        <v>2399</v>
      </c>
      <c r="W112" s="202" t="s">
        <v>2399</v>
      </c>
      <c r="X112" s="202" t="s">
        <v>2399</v>
      </c>
      <c r="Y112" s="202" t="s">
        <v>2399</v>
      </c>
      <c r="Z112" s="202" t="s">
        <v>2399</v>
      </c>
      <c r="AA112" s="202" t="s">
        <v>2399</v>
      </c>
      <c r="AB112" s="202" t="s">
        <v>2399</v>
      </c>
    </row>
    <row r="113" spans="1:28" ht="409.6" x14ac:dyDescent="0.2">
      <c r="A113" s="210">
        <f t="shared" si="9"/>
        <v>96</v>
      </c>
      <c r="B113" s="217" t="s">
        <v>198</v>
      </c>
      <c r="C113" s="211" t="s">
        <v>1796</v>
      </c>
      <c r="D113" s="211" t="str">
        <f>VLOOKUP(B113,'HECVAT - Full | Vendor Response'!A$3:D$319,4,TRUE)</f>
        <v>Canvas product updates occur on the third Saturday of the month and scheduled dates are localized for all regions. A product update release represents a scheduled event when customer-affecting code is intended to be visible in a specified Canvas environment. Canvas release notes maintain a current list of features and other customer-impacting changes that will be included in an upcoming Canvas release. Changes are typically deployed to the non-production environment for a month before being released to the production environment, giving our customers opportunity to provide feedback about the upcoming/proposed changes, before production release. This also allows us to innovate as a company and quickly release updates and new features.
Additionally, Canvas is also updated twice a month with bug fixes, minor enhancements and patches, with a two-hour window of downtime twice a month between the hours of 12:05am and 4:05am in a customer's local time zone. The release window is an indication only; often fixes only take minutes to complete and little to no downtime is required. 
Instructure will also apply security-related updates when needed, in addition to the above schedules.</v>
      </c>
      <c r="E113" s="229" t="s">
        <v>2399</v>
      </c>
      <c r="F113" s="229" t="s">
        <v>2915</v>
      </c>
      <c r="G113" s="229" t="s">
        <v>2914</v>
      </c>
      <c r="H113" s="222" t="s">
        <v>2921</v>
      </c>
      <c r="I113" s="222" t="s">
        <v>2922</v>
      </c>
      <c r="J113" s="205" t="str">
        <f t="shared" si="7"/>
        <v>FALSE</v>
      </c>
      <c r="K113" s="214">
        <v>1</v>
      </c>
      <c r="L113" s="205" t="s">
        <v>1765</v>
      </c>
      <c r="M113" s="203" t="s">
        <v>16</v>
      </c>
      <c r="N113" s="203" t="str">
        <f>VLOOKUP(B113,'HECVAT - Full | Vendor Response'!A:E,3,FALSE)</f>
        <v>Yes</v>
      </c>
      <c r="O113" s="203" t="str">
        <f>IF(LEN(VLOOKUP(B113,'Analyst Report'!$A:$I,7,FALSE))=0,"",VLOOKUP(B113,'Analyst Report'!$A:$I,7,FALSE))</f>
        <v/>
      </c>
      <c r="P113" s="203">
        <f t="shared" si="5"/>
        <v>1</v>
      </c>
      <c r="Q113" s="203">
        <v>15</v>
      </c>
      <c r="R113" s="203">
        <f>IF(LEN(VLOOKUP(B113,'Analyst Report'!$A$30:$I$287,8,FALSE))=0,"",VLOOKUP(B113,'Analyst Report'!$A$30:$I$287,8,FALSE))</f>
        <v>15</v>
      </c>
      <c r="S113" s="203">
        <f t="shared" si="8"/>
        <v>15</v>
      </c>
      <c r="T113" s="203">
        <f t="shared" si="6"/>
        <v>15</v>
      </c>
      <c r="U113" s="202" t="s">
        <v>2399</v>
      </c>
      <c r="V113" s="202" t="s">
        <v>2399</v>
      </c>
      <c r="W113" s="202" t="s">
        <v>2399</v>
      </c>
      <c r="X113" s="202" t="s">
        <v>2399</v>
      </c>
      <c r="Y113" s="202" t="s">
        <v>2399</v>
      </c>
      <c r="Z113" s="202" t="s">
        <v>2399</v>
      </c>
      <c r="AA113" s="202" t="s">
        <v>2399</v>
      </c>
      <c r="AB113" s="202" t="s">
        <v>2399</v>
      </c>
    </row>
    <row r="114" spans="1:28" ht="409.6" x14ac:dyDescent="0.2">
      <c r="A114" s="210">
        <f t="shared" si="9"/>
        <v>97</v>
      </c>
      <c r="B114" s="217" t="s">
        <v>199</v>
      </c>
      <c r="C114" s="211" t="s">
        <v>2651</v>
      </c>
      <c r="D114" s="211" t="str">
        <f>VLOOKUP(B114,'HECVAT - Full | Vendor Response'!A$3:D$319,4,TRUE)</f>
        <v>Canvas has a public roadmap available to customers on our Community site at: https://roadmap.instructure.com/canvas. As Canvas changes and improves, we want our customers to not only see exactly what improvements are being made and what we are planning in each quarter, but also have a direct influence on those improvements. Our Canvas roadmap is a 'live' and evolving guide on our Community site where customers can engage with the product team on projects and initiatives in the early stages of the software development process, read their blog posts, and engage in our requests for feedback. Engagement is a critical part of the Instructure feature development process and while we don't publicly detail plans two years in advance, we are constantly planning internally this far in advance for the future path of our products.</v>
      </c>
      <c r="E114" s="229" t="s">
        <v>2399</v>
      </c>
      <c r="F114" s="229" t="s">
        <v>2917</v>
      </c>
      <c r="G114" s="229" t="s">
        <v>2916</v>
      </c>
      <c r="H114" s="222" t="s">
        <v>2923</v>
      </c>
      <c r="I114" s="222" t="s">
        <v>2924</v>
      </c>
      <c r="J114" s="205" t="str">
        <f t="shared" si="7"/>
        <v>FALSE</v>
      </c>
      <c r="K114" s="214">
        <v>1</v>
      </c>
      <c r="L114" s="205" t="s">
        <v>1765</v>
      </c>
      <c r="M114" s="203" t="s">
        <v>16</v>
      </c>
      <c r="N114" s="203" t="str">
        <f>VLOOKUP(B114,'HECVAT - Full | Vendor Response'!A:E,3,FALSE)</f>
        <v>Yes</v>
      </c>
      <c r="O114" s="203" t="str">
        <f>IF(LEN(VLOOKUP(B114,'Analyst Report'!$A:$I,7,FALSE))=0,"",VLOOKUP(B114,'Analyst Report'!$A:$I,7,FALSE))</f>
        <v/>
      </c>
      <c r="P114" s="203">
        <f t="shared" si="5"/>
        <v>1</v>
      </c>
      <c r="Q114" s="203">
        <v>15</v>
      </c>
      <c r="R114" s="203">
        <f>IF(LEN(VLOOKUP(B114,'Analyst Report'!$A$30:$I$287,8,FALSE))=0,"",VLOOKUP(B114,'Analyst Report'!$A$30:$I$287,8,FALSE))</f>
        <v>15</v>
      </c>
      <c r="S114" s="203">
        <f t="shared" si="8"/>
        <v>15</v>
      </c>
      <c r="T114" s="203">
        <f t="shared" si="6"/>
        <v>15</v>
      </c>
      <c r="U114" s="202" t="s">
        <v>2399</v>
      </c>
      <c r="V114" s="202" t="s">
        <v>2399</v>
      </c>
      <c r="W114" s="202" t="s">
        <v>2399</v>
      </c>
      <c r="X114" s="202" t="s">
        <v>2399</v>
      </c>
      <c r="Y114" s="202" t="s">
        <v>2399</v>
      </c>
      <c r="Z114" s="202" t="s">
        <v>2399</v>
      </c>
      <c r="AA114" s="202" t="s">
        <v>2399</v>
      </c>
      <c r="AB114" s="202" t="s">
        <v>2399</v>
      </c>
    </row>
    <row r="115" spans="1:28" ht="409.6" x14ac:dyDescent="0.2">
      <c r="A115" s="210">
        <f t="shared" si="9"/>
        <v>98</v>
      </c>
      <c r="B115" s="217" t="s">
        <v>200</v>
      </c>
      <c r="C115" s="211" t="s">
        <v>1797</v>
      </c>
      <c r="D115" s="211" t="str">
        <f>VLOOKUP(B115,'HECVAT - Full | Vendor Response'!A$3:D$319,4,TRUE)</f>
        <v>Updates are pushed to non-production and production environments without requiring any resource from an institution's IT staff or faculty, which means our customers can focus their time on the important task of excellence in teaching and learning instead of software maintenance. New features and major changes are first released as opt-in features, giving each institution the ability to implement or test changes on a schedule that best suits them. As versionless software, Canvas ensures all institutions have access to the same features while maintaining the flexibility to use them in a manner that best fits each organization's individual needs.</v>
      </c>
      <c r="E115" s="229" t="s">
        <v>2399</v>
      </c>
      <c r="F115" s="229" t="s">
        <v>2399</v>
      </c>
      <c r="G115" s="229" t="s">
        <v>2918</v>
      </c>
      <c r="H115" s="222" t="s">
        <v>2925</v>
      </c>
      <c r="I115" s="222" t="s">
        <v>2926</v>
      </c>
      <c r="J115" s="205" t="str">
        <f t="shared" si="7"/>
        <v>FALSE</v>
      </c>
      <c r="K115" s="214">
        <v>1</v>
      </c>
      <c r="L115" s="205" t="s">
        <v>1765</v>
      </c>
      <c r="M115" s="203" t="s">
        <v>16</v>
      </c>
      <c r="N115" s="203" t="str">
        <f>VLOOKUP(B115,'HECVAT - Full | Vendor Response'!A:E,3,FALSE)</f>
        <v>No</v>
      </c>
      <c r="O115" s="203" t="str">
        <f>IF(LEN(VLOOKUP(B115,'Analyst Report'!$A:$I,7,FALSE))=0,"",VLOOKUP(B115,'Analyst Report'!$A:$I,7,FALSE))</f>
        <v/>
      </c>
      <c r="P115" s="203">
        <f t="shared" si="5"/>
        <v>0</v>
      </c>
      <c r="Q115" s="203">
        <v>15</v>
      </c>
      <c r="R115" s="203">
        <f>IF(LEN(VLOOKUP(B115,'Analyst Report'!$A$30:$I$287,8,FALSE))=0,"",VLOOKUP(B115,'Analyst Report'!$A$30:$I$287,8,FALSE))</f>
        <v>15</v>
      </c>
      <c r="S115" s="203">
        <f t="shared" si="8"/>
        <v>15</v>
      </c>
      <c r="T115" s="203">
        <f t="shared" si="6"/>
        <v>0</v>
      </c>
      <c r="U115" s="202" t="s">
        <v>2399</v>
      </c>
      <c r="V115" s="202" t="s">
        <v>2399</v>
      </c>
      <c r="W115" s="202" t="s">
        <v>2399</v>
      </c>
      <c r="X115" s="202" t="s">
        <v>2399</v>
      </c>
      <c r="Y115" s="202" t="s">
        <v>2399</v>
      </c>
      <c r="Z115" s="202" t="s">
        <v>2399</v>
      </c>
      <c r="AA115" s="202" t="s">
        <v>2399</v>
      </c>
      <c r="AB115" s="202" t="s">
        <v>2399</v>
      </c>
    </row>
    <row r="116" spans="1:28" ht="342" x14ac:dyDescent="0.2">
      <c r="A116" s="210">
        <f t="shared" si="9"/>
        <v>99</v>
      </c>
      <c r="B116" s="217" t="s">
        <v>201</v>
      </c>
      <c r="C116" s="211" t="s">
        <v>1798</v>
      </c>
      <c r="D116" s="211" t="str">
        <f>VLOOKUP(B116,'HECVAT - Full | Vendor Response'!A$3:D$319,4,TRUE)</f>
        <v>We assess security risks based on two factors: Impact (perceived, calculated, or actual impact that might occur if the identified vulnerability is exploited) and likelihood (probability of the vulnerability being exploited). These two factors allow us to categorize the severity of issues. Our vulnerability remediation timelines are as follows:
• Critical: ASAP (within commercially reasonable timeframe, usually 24 hours)
• High: Within 30 days
• Moderate: Within 90 days
• Low: Deploy backlog</v>
      </c>
      <c r="E116" s="229" t="s">
        <v>2399</v>
      </c>
      <c r="F116" s="229" t="s">
        <v>2920</v>
      </c>
      <c r="G116" s="229" t="s">
        <v>2919</v>
      </c>
      <c r="H116" s="222" t="s">
        <v>2927</v>
      </c>
      <c r="I116" s="222" t="s">
        <v>2928</v>
      </c>
      <c r="J116" s="205" t="str">
        <f t="shared" si="7"/>
        <v>FALSE</v>
      </c>
      <c r="K116" s="214">
        <v>1</v>
      </c>
      <c r="L116" s="205" t="s">
        <v>1765</v>
      </c>
      <c r="M116" s="203" t="s">
        <v>16</v>
      </c>
      <c r="N116" s="203" t="str">
        <f>VLOOKUP(B116,'HECVAT - Full | Vendor Response'!A:E,3,FALSE)</f>
        <v>Yes</v>
      </c>
      <c r="O116" s="203" t="str">
        <f>IF(LEN(VLOOKUP(B116,'Analyst Report'!$A:$I,7,FALSE))=0,"",VLOOKUP(B116,'Analyst Report'!$A:$I,7,FALSE))</f>
        <v/>
      </c>
      <c r="P116" s="203">
        <f t="shared" si="5"/>
        <v>1</v>
      </c>
      <c r="Q116" s="203">
        <v>20</v>
      </c>
      <c r="R116" s="203">
        <f>IF(LEN(VLOOKUP(B116,'Analyst Report'!$A$30:$I$287,8,FALSE))=0,"",VLOOKUP(B116,'Analyst Report'!$A$30:$I$287,8,FALSE))</f>
        <v>20</v>
      </c>
      <c r="S116" s="203">
        <f t="shared" si="8"/>
        <v>20</v>
      </c>
      <c r="T116" s="203">
        <f t="shared" si="6"/>
        <v>20</v>
      </c>
      <c r="U116" s="202" t="s">
        <v>2399</v>
      </c>
      <c r="V116" s="202" t="s">
        <v>2399</v>
      </c>
      <c r="W116" s="202" t="s">
        <v>2399</v>
      </c>
      <c r="X116" s="202" t="s">
        <v>2399</v>
      </c>
      <c r="Y116" s="202" t="s">
        <v>2399</v>
      </c>
      <c r="Z116" s="202" t="s">
        <v>2399</v>
      </c>
      <c r="AA116" s="202" t="s">
        <v>2399</v>
      </c>
      <c r="AB116" s="202" t="s">
        <v>2399</v>
      </c>
    </row>
    <row r="117" spans="1:28" ht="409.6" x14ac:dyDescent="0.2">
      <c r="A117" s="210">
        <f t="shared" si="9"/>
        <v>100</v>
      </c>
      <c r="B117" s="217" t="s">
        <v>202</v>
      </c>
      <c r="C117" s="211" t="s">
        <v>1799</v>
      </c>
      <c r="D117" s="211" t="str">
        <f>VLOOKUP(B117,'HECVAT - Full | Vendor Response'!A$3:D$319,4,TRUE)</f>
        <v>Following NIST 800-37 ISO 27005 Instructure's policy ensures that our Security team:
1. Identifies threats and risks that may affect our assets.
2. Assesses threats, risks, and vulnerabilities, based on the probability of occurrence and the impact. Using this information we assign it an "Overall Risk" value.
3. Mitigates risks according to each risk's respective Overall Risk value.
4. Monitors mitigation mechanisms to determine the effectiveness of each mitigation plan on each risk over time. Additional mitigation mechanisms may be required to continue to drive down the likelihood and/or impact of each risk.</v>
      </c>
      <c r="E117" s="206" t="s">
        <v>2399</v>
      </c>
      <c r="F117" s="206" t="s">
        <v>2508</v>
      </c>
      <c r="G117" s="206" t="s">
        <v>2509</v>
      </c>
      <c r="H117" s="218" t="s">
        <v>2360</v>
      </c>
      <c r="I117" s="218" t="s">
        <v>2333</v>
      </c>
      <c r="J117" s="205" t="str">
        <f t="shared" si="7"/>
        <v>FALSE</v>
      </c>
      <c r="K117" s="214">
        <v>1</v>
      </c>
      <c r="L117" s="205" t="s">
        <v>1765</v>
      </c>
      <c r="M117" s="203" t="s">
        <v>16</v>
      </c>
      <c r="N117" s="203" t="str">
        <f>VLOOKUP(B117,'HECVAT - Full | Vendor Response'!A:E,3,FALSE)</f>
        <v>Yes</v>
      </c>
      <c r="O117" s="203" t="str">
        <f>IF(LEN(VLOOKUP(B117,'Analyst Report'!$A:$I,7,FALSE))=0,"",VLOOKUP(B117,'Analyst Report'!$A:$I,7,FALSE))</f>
        <v/>
      </c>
      <c r="P117" s="203">
        <f t="shared" si="5"/>
        <v>1</v>
      </c>
      <c r="Q117" s="203">
        <v>20</v>
      </c>
      <c r="R117" s="203">
        <f>IF(LEN(VLOOKUP(B117,'Analyst Report'!$A$30:$I$287,8,FALSE))=0,"",VLOOKUP(B117,'Analyst Report'!$A$30:$I$287,8,FALSE))</f>
        <v>20</v>
      </c>
      <c r="S117" s="203">
        <f t="shared" si="8"/>
        <v>20</v>
      </c>
      <c r="T117" s="203">
        <f t="shared" si="6"/>
        <v>20</v>
      </c>
      <c r="U117" s="202" t="s">
        <v>2399</v>
      </c>
      <c r="V117" s="202" t="s">
        <v>2399</v>
      </c>
      <c r="W117" s="202" t="s">
        <v>2399</v>
      </c>
      <c r="X117" s="202" t="s">
        <v>2399</v>
      </c>
      <c r="Y117" s="202" t="s">
        <v>2399</v>
      </c>
      <c r="Z117" s="202" t="s">
        <v>2399</v>
      </c>
      <c r="AA117" s="202" t="s">
        <v>2399</v>
      </c>
      <c r="AB117" s="202" t="s">
        <v>2399</v>
      </c>
    </row>
    <row r="118" spans="1:28" ht="210" x14ac:dyDescent="0.2">
      <c r="A118" s="210">
        <f t="shared" si="9"/>
        <v>101</v>
      </c>
      <c r="B118" s="217" t="s">
        <v>203</v>
      </c>
      <c r="C118" s="211" t="s">
        <v>80</v>
      </c>
      <c r="D118" s="211" t="str">
        <f>VLOOKUP(B118,'HECVAT - Full | Vendor Response'!A$3:D$319,4,TRUE)</f>
        <v>Canvas is upgraded twice a month, with a two-hour window of maintenance between the hours of 12:05am and 4:05am in a customer's local time zone. The maintenance window is an indication only; often updates only take minutes to complete with little to no downtime required. If there are no updates, no maintenance is performed.</v>
      </c>
      <c r="E118" s="229" t="s">
        <v>2399</v>
      </c>
      <c r="F118" s="229" t="s">
        <v>2939</v>
      </c>
      <c r="G118" s="229" t="s">
        <v>2938</v>
      </c>
      <c r="H118" s="222" t="s">
        <v>2929</v>
      </c>
      <c r="I118" s="222" t="s">
        <v>2904</v>
      </c>
      <c r="J118" s="205" t="str">
        <f t="shared" si="7"/>
        <v>FALSE</v>
      </c>
      <c r="K118" s="214">
        <v>1</v>
      </c>
      <c r="L118" s="205" t="s">
        <v>1765</v>
      </c>
      <c r="M118" s="203" t="s">
        <v>16</v>
      </c>
      <c r="N118" s="203" t="str">
        <f>VLOOKUP(B118,'HECVAT - Full | Vendor Response'!A:E,3,FALSE)</f>
        <v>Yes</v>
      </c>
      <c r="O118" s="203" t="str">
        <f>IF(LEN(VLOOKUP(B118,'Analyst Report'!$A:$I,7,FALSE))=0,"",VLOOKUP(B118,'Analyst Report'!$A:$I,7,FALSE))</f>
        <v/>
      </c>
      <c r="P118" s="203">
        <f t="shared" si="5"/>
        <v>1</v>
      </c>
      <c r="Q118" s="203">
        <v>15</v>
      </c>
      <c r="R118" s="203">
        <f>IF(LEN(VLOOKUP(B118,'Analyst Report'!$A$30:$I$287,8,FALSE))=0,"",VLOOKUP(B118,'Analyst Report'!$A$30:$I$287,8,FALSE))</f>
        <v>15</v>
      </c>
      <c r="S118" s="203">
        <f t="shared" si="8"/>
        <v>15</v>
      </c>
      <c r="T118" s="203">
        <f t="shared" si="6"/>
        <v>15</v>
      </c>
      <c r="U118" s="202" t="s">
        <v>2399</v>
      </c>
      <c r="V118" s="202" t="s">
        <v>2399</v>
      </c>
      <c r="W118" s="202" t="s">
        <v>2399</v>
      </c>
      <c r="X118" s="202" t="s">
        <v>2399</v>
      </c>
      <c r="Y118" s="202" t="s">
        <v>2399</v>
      </c>
      <c r="Z118" s="202" t="s">
        <v>2399</v>
      </c>
      <c r="AA118" s="202" t="s">
        <v>2399</v>
      </c>
      <c r="AB118" s="202" t="s">
        <v>2399</v>
      </c>
    </row>
    <row r="119" spans="1:28" ht="195" x14ac:dyDescent="0.2">
      <c r="A119" s="210">
        <f t="shared" si="9"/>
        <v>102</v>
      </c>
      <c r="B119" s="217" t="s">
        <v>204</v>
      </c>
      <c r="C119" s="211" t="s">
        <v>81</v>
      </c>
      <c r="D119" s="211" t="str">
        <f>VLOOKUP(B119,'HECVAT - Full | Vendor Response'!A$3:D$319,4,TRUE)</f>
        <v>Emergency changes follow our standard code change process, including documenting changes, authorization, and testing. Canvas code changes are well documented and versioned. Deployments can only be performed by authorized individuals through use of keys and any changes are logged.</v>
      </c>
      <c r="E119" s="229" t="s">
        <v>2399</v>
      </c>
      <c r="F119" s="229" t="s">
        <v>2937</v>
      </c>
      <c r="G119" s="229" t="s">
        <v>2936</v>
      </c>
      <c r="H119" s="222" t="s">
        <v>2930</v>
      </c>
      <c r="I119" s="222" t="s">
        <v>2931</v>
      </c>
      <c r="J119" s="205" t="str">
        <f t="shared" si="7"/>
        <v>FALSE</v>
      </c>
      <c r="K119" s="214">
        <v>1</v>
      </c>
      <c r="L119" s="205" t="s">
        <v>1765</v>
      </c>
      <c r="M119" s="203" t="s">
        <v>16</v>
      </c>
      <c r="N119" s="203" t="str">
        <f>VLOOKUP(B119,'HECVAT - Full | Vendor Response'!A:E,3,FALSE)</f>
        <v>Yes</v>
      </c>
      <c r="O119" s="203" t="str">
        <f>IF(LEN(VLOOKUP(B119,'Analyst Report'!$A:$I,7,FALSE))=0,"",VLOOKUP(B119,'Analyst Report'!$A:$I,7,FALSE))</f>
        <v/>
      </c>
      <c r="P119" s="203">
        <f t="shared" si="5"/>
        <v>1</v>
      </c>
      <c r="Q119" s="203">
        <v>15</v>
      </c>
      <c r="R119" s="203">
        <f>IF(LEN(VLOOKUP(B119,'Analyst Report'!$A$30:$I$287,8,FALSE))=0,"",VLOOKUP(B119,'Analyst Report'!$A$30:$I$287,8,FALSE))</f>
        <v>15</v>
      </c>
      <c r="S119" s="203">
        <f t="shared" si="8"/>
        <v>15</v>
      </c>
      <c r="T119" s="203">
        <f t="shared" si="6"/>
        <v>15</v>
      </c>
      <c r="U119" s="202" t="s">
        <v>2399</v>
      </c>
      <c r="V119" s="202" t="s">
        <v>2399</v>
      </c>
      <c r="W119" s="202" t="s">
        <v>2399</v>
      </c>
      <c r="X119" s="202" t="s">
        <v>2399</v>
      </c>
      <c r="Y119" s="202" t="s">
        <v>2399</v>
      </c>
      <c r="Z119" s="202" t="s">
        <v>2399</v>
      </c>
      <c r="AA119" s="202" t="s">
        <v>2399</v>
      </c>
      <c r="AB119" s="202" t="s">
        <v>2399</v>
      </c>
    </row>
    <row r="120" spans="1:28" ht="225" x14ac:dyDescent="0.2">
      <c r="A120" s="210">
        <f t="shared" si="9"/>
        <v>103</v>
      </c>
      <c r="B120" s="211" t="s">
        <v>205</v>
      </c>
      <c r="C120" s="211" t="s">
        <v>437</v>
      </c>
      <c r="D120" s="211" t="str">
        <f>VLOOKUP(B120,'HECVAT - Full | Vendor Response'!A$3:D$319,4,TRUE)</f>
        <v>Instructure deploys a configuration management system which monitors for file drift or skew and will replace a skewed file with a gold copy on a regular basis.</v>
      </c>
      <c r="E120" s="204" t="s">
        <v>2399</v>
      </c>
      <c r="F120" s="204" t="s">
        <v>2932</v>
      </c>
      <c r="G120" s="204" t="s">
        <v>2933</v>
      </c>
      <c r="H120" s="216" t="s">
        <v>2934</v>
      </c>
      <c r="I120" s="216" t="s">
        <v>2935</v>
      </c>
      <c r="J120" s="205" t="str">
        <f>IF(S120&gt;20,"TRUE","FALSE")</f>
        <v>TRUE</v>
      </c>
      <c r="K120" s="214">
        <v>1</v>
      </c>
      <c r="L120" s="205" t="s">
        <v>1765</v>
      </c>
      <c r="M120" s="203" t="s">
        <v>16</v>
      </c>
      <c r="N120" s="203" t="str">
        <f>VLOOKUP(B120,'HECVAT - Full | Vendor Response'!A:E,3,FALSE)</f>
        <v>Yes</v>
      </c>
      <c r="O120" s="203" t="str">
        <f>IF(LEN(VLOOKUP(B120,'Analyst Report'!$A:$I,7,FALSE))=0,"",VLOOKUP(B120,'Analyst Report'!$A:$I,7,FALSE))</f>
        <v/>
      </c>
      <c r="P120" s="203">
        <f>IF((O120=""),(IF(ISNUMBER(FIND(M120,N120)),1,0)),(IF(ISNUMBER(FIND(M120,O120)),1,0)))</f>
        <v>1</v>
      </c>
      <c r="Q120" s="203">
        <v>25</v>
      </c>
      <c r="R120" s="203">
        <f>IF(LEN(VLOOKUP(B120,'Analyst Report'!$A$30:$I$287,8,FALSE))=0,"",VLOOKUP(B120,'Analyst Report'!$A$30:$I$287,8,FALSE))</f>
        <v>25</v>
      </c>
      <c r="S120" s="203">
        <f t="shared" si="8"/>
        <v>25</v>
      </c>
      <c r="T120" s="203">
        <f>P120*S120</f>
        <v>25</v>
      </c>
      <c r="U120" s="202" t="s">
        <v>2399</v>
      </c>
      <c r="V120" s="202" t="s">
        <v>2399</v>
      </c>
      <c r="W120" s="202" t="s">
        <v>2399</v>
      </c>
      <c r="X120" s="202" t="s">
        <v>2399</v>
      </c>
      <c r="Y120" s="202" t="s">
        <v>2399</v>
      </c>
      <c r="Z120" s="202" t="s">
        <v>2399</v>
      </c>
      <c r="AA120" s="202" t="s">
        <v>2399</v>
      </c>
      <c r="AB120" s="202" t="s">
        <v>2399</v>
      </c>
    </row>
    <row r="121" spans="1:28" ht="255" x14ac:dyDescent="0.2">
      <c r="A121" s="210">
        <f t="shared" si="9"/>
        <v>104</v>
      </c>
      <c r="B121" s="211" t="s">
        <v>206</v>
      </c>
      <c r="C121" s="211" t="s">
        <v>2548</v>
      </c>
      <c r="D121" s="211" t="str">
        <f>VLOOKUP(B121,'HECVAT - Full | Vendor Response'!A$3:D$319,4,TRUE)</f>
        <v>Instructure maintains both a Network Security Policy and a IT Acceptable Use Policy which outline procedures, processed and policies for all endpoints on both production and corporate networks and includes Instructure-owned and BYOD devices. These policies are evaluated against both SOC 2 and ISO 27001 standards.</v>
      </c>
      <c r="E121" s="204" t="s">
        <v>2399</v>
      </c>
      <c r="F121" s="204" t="s">
        <v>2549</v>
      </c>
      <c r="G121" s="204" t="s">
        <v>2550</v>
      </c>
      <c r="H121" s="216" t="s">
        <v>2490</v>
      </c>
      <c r="I121" s="216" t="s">
        <v>2344</v>
      </c>
      <c r="J121" s="205" t="str">
        <f>IF(S121&gt;20,"TRUE","FALSE")</f>
        <v>FALSE</v>
      </c>
      <c r="K121" s="214">
        <v>1</v>
      </c>
      <c r="L121" s="205" t="s">
        <v>1772</v>
      </c>
      <c r="M121" s="203" t="s">
        <v>16</v>
      </c>
      <c r="N121" s="203" t="str">
        <f>VLOOKUP(B121,'HECVAT - Full | Vendor Response'!A:E,3,FALSE)</f>
        <v>Yes</v>
      </c>
      <c r="O121" s="203" t="str">
        <f>IF(LEN(VLOOKUP(B121,'Analyst Report'!$A:$I,7,FALSE))=0,"",VLOOKUP(B121,'Analyst Report'!$A:$I,7,FALSE))</f>
        <v/>
      </c>
      <c r="P121" s="203">
        <f>IF((O121=""),(IF(ISNUMBER(FIND(M121,N121)),1,0)),(IF(ISNUMBER(FIND(M121,O121)),1,0)))</f>
        <v>1</v>
      </c>
      <c r="Q121" s="203">
        <v>15</v>
      </c>
      <c r="R121" s="203" t="str">
        <f>IF(LEN(VLOOKUP(B121,'Analyst Report'!$A$30:$I$287,8,FALSE))=0,"",VLOOKUP(B121,'Analyst Report'!$A$30:$I$287,8,FALSE))</f>
        <v/>
      </c>
      <c r="S121" s="203">
        <f t="shared" si="8"/>
        <v>15</v>
      </c>
      <c r="T121" s="203">
        <f>P121*S121</f>
        <v>15</v>
      </c>
      <c r="U121" s="202" t="s">
        <v>2399</v>
      </c>
      <c r="V121" s="202" t="s">
        <v>2399</v>
      </c>
      <c r="W121" s="202" t="s">
        <v>2399</v>
      </c>
      <c r="X121" s="202" t="s">
        <v>2399</v>
      </c>
      <c r="Y121" s="202" t="s">
        <v>2399</v>
      </c>
      <c r="Z121" s="202" t="s">
        <v>2399</v>
      </c>
      <c r="AA121" s="202" t="s">
        <v>2399</v>
      </c>
      <c r="AB121" s="202" t="s">
        <v>2399</v>
      </c>
    </row>
    <row r="122" spans="1:28" ht="409.6" x14ac:dyDescent="0.2">
      <c r="A122" s="210">
        <f t="shared" si="9"/>
        <v>105</v>
      </c>
      <c r="B122" s="211" t="s">
        <v>207</v>
      </c>
      <c r="C122" s="211" t="s">
        <v>2501</v>
      </c>
      <c r="D122" s="211" t="str">
        <f>VLOOKUP(B122,'HECVAT - Full | Vendor Response'!A$3:D$319,4,TRUE)</f>
        <v>Separation of tenants is accomplished via logical separation in what is natively multi-tenant software. Customer data is segregated via database partitioning. This partitioning is based on real-world aspect of the data (e.g. segmented by customer) and data cannot leak from one partition to another, nor can clients gain access to data in another partition as the method of inferring the client partition is accomplished after authentication. As client credentials are only valid for a single account, and therefore partition, user authentication is intrinsically tied to the partition identity. Validation of segregated client data occurs during weekly disaster recovery testing.</v>
      </c>
      <c r="E122" s="229" t="s">
        <v>2399</v>
      </c>
      <c r="F122" s="206" t="s">
        <v>2502</v>
      </c>
      <c r="G122" s="206" t="s">
        <v>2503</v>
      </c>
      <c r="H122" s="218" t="s">
        <v>2504</v>
      </c>
      <c r="I122" s="222" t="s">
        <v>2399</v>
      </c>
      <c r="J122" s="205" t="str">
        <f t="shared" si="7"/>
        <v>FALSE</v>
      </c>
      <c r="K122" s="214">
        <v>1</v>
      </c>
      <c r="L122" s="205" t="s">
        <v>1766</v>
      </c>
      <c r="M122" s="203" t="s">
        <v>16</v>
      </c>
      <c r="N122" s="203" t="str">
        <f>VLOOKUP(B122,'HECVAT - Full | Vendor Response'!A:E,3,FALSE)</f>
        <v>No</v>
      </c>
      <c r="O122" s="203" t="str">
        <f>IF(LEN(VLOOKUP(B122,'Analyst Report'!$A:$I,7,FALSE))=0,"",VLOOKUP(B122,'Analyst Report'!$A:$I,7,FALSE))</f>
        <v/>
      </c>
      <c r="P122" s="203">
        <f t="shared" si="5"/>
        <v>0</v>
      </c>
      <c r="Q122" s="203">
        <v>15</v>
      </c>
      <c r="R122" s="203">
        <f>IF(LEN(VLOOKUP(B122,'Analyst Report'!$A$30:$I$287,8,FALSE))=0,"",VLOOKUP(B122,'Analyst Report'!$A$30:$I$287,8,FALSE))</f>
        <v>15</v>
      </c>
      <c r="S122" s="203">
        <f t="shared" si="8"/>
        <v>15</v>
      </c>
      <c r="T122" s="203">
        <f t="shared" si="6"/>
        <v>0</v>
      </c>
      <c r="U122" s="202" t="s">
        <v>2399</v>
      </c>
      <c r="V122" s="202" t="s">
        <v>2399</v>
      </c>
      <c r="W122" s="202" t="s">
        <v>2399</v>
      </c>
      <c r="X122" s="202" t="s">
        <v>2399</v>
      </c>
      <c r="Y122" s="202" t="s">
        <v>2399</v>
      </c>
      <c r="Z122" s="202" t="s">
        <v>2399</v>
      </c>
      <c r="AA122" s="202" t="s">
        <v>2399</v>
      </c>
      <c r="AB122" s="202" t="s">
        <v>2399</v>
      </c>
    </row>
    <row r="123" spans="1:28" ht="210" x14ac:dyDescent="0.2">
      <c r="A123" s="210">
        <f t="shared" si="9"/>
        <v>106</v>
      </c>
      <c r="B123" s="211" t="s">
        <v>208</v>
      </c>
      <c r="C123" s="211" t="s">
        <v>428</v>
      </c>
      <c r="D123" s="211" t="str">
        <f>VLOOKUP(B123,'HECVAT - Full | Vendor Response'!A$3:D$319,4,TRUE)</f>
        <v>Customer data is not stored on devices configured with non-RFC 1918/4193 (publicly routable) IP addresses.</v>
      </c>
      <c r="E123" s="229" t="s">
        <v>2399</v>
      </c>
      <c r="F123" s="229" t="s">
        <v>2399</v>
      </c>
      <c r="G123" s="229" t="s">
        <v>2715</v>
      </c>
      <c r="H123" s="222" t="s">
        <v>2967</v>
      </c>
      <c r="I123" s="222" t="s">
        <v>2968</v>
      </c>
      <c r="J123" s="205" t="str">
        <f t="shared" si="7"/>
        <v>TRUE</v>
      </c>
      <c r="K123" s="214">
        <v>1</v>
      </c>
      <c r="L123" s="205" t="s">
        <v>1766</v>
      </c>
      <c r="M123" s="203" t="s">
        <v>19</v>
      </c>
      <c r="N123" s="203" t="str">
        <f>VLOOKUP(B123,'HECVAT - Full | Vendor Response'!A:E,3,FALSE)</f>
        <v>No</v>
      </c>
      <c r="O123" s="203" t="str">
        <f>IF(LEN(VLOOKUP(B123,'Analyst Report'!$A:$I,7,FALSE))=0,"",VLOOKUP(B123,'Analyst Report'!$A:$I,7,FALSE))</f>
        <v/>
      </c>
      <c r="P123" s="203">
        <f t="shared" si="5"/>
        <v>1</v>
      </c>
      <c r="Q123" s="203">
        <v>25</v>
      </c>
      <c r="R123" s="203">
        <f>IF(LEN(VLOOKUP(B123,'Analyst Report'!$A$30:$I$287,8,FALSE))=0,"",VLOOKUP(B123,'Analyst Report'!$A$30:$I$287,8,FALSE))</f>
        <v>25</v>
      </c>
      <c r="S123" s="203">
        <f t="shared" si="8"/>
        <v>25</v>
      </c>
      <c r="T123" s="203">
        <f t="shared" si="6"/>
        <v>25</v>
      </c>
      <c r="U123" s="202" t="s">
        <v>2399</v>
      </c>
      <c r="V123" s="202" t="s">
        <v>2399</v>
      </c>
      <c r="W123" s="202" t="s">
        <v>2399</v>
      </c>
      <c r="X123" s="202" t="s">
        <v>2399</v>
      </c>
      <c r="Y123" s="202" t="s">
        <v>2399</v>
      </c>
      <c r="Z123" s="202" t="s">
        <v>2399</v>
      </c>
      <c r="AA123" s="202" t="s">
        <v>2399</v>
      </c>
      <c r="AB123" s="202" t="s">
        <v>2399</v>
      </c>
    </row>
    <row r="124" spans="1:28" ht="285" x14ac:dyDescent="0.2">
      <c r="A124" s="210">
        <f t="shared" si="9"/>
        <v>107</v>
      </c>
      <c r="B124" s="211" t="s">
        <v>209</v>
      </c>
      <c r="C124" s="211" t="s">
        <v>2510</v>
      </c>
      <c r="D124" s="211" t="str">
        <f>VLOOKUP(B124,'HECVAT - Full | Vendor Response'!A$3:D$319,4,TRUE)</f>
        <v>All data is encrypted in transport. Inbound and outbound traffic is encrypted using TLS 1.2 forward-secrecy-compliant ciphers whenever possible (e.g. ECDHE-ECDSA-AES128-GCM-SHA256) to ensure that all sensitive, personally-identifiable information, credentials exchange, page requests, and session data is secure. The acceptable cipher list is constantly maintained to ensure that no vulnerabilities are present.</v>
      </c>
      <c r="E124" s="206" t="s">
        <v>2399</v>
      </c>
      <c r="F124" s="206" t="s">
        <v>2511</v>
      </c>
      <c r="G124" s="206" t="s">
        <v>2512</v>
      </c>
      <c r="H124" s="218" t="s">
        <v>2334</v>
      </c>
      <c r="I124" s="218" t="s">
        <v>2335</v>
      </c>
      <c r="J124" s="205" t="str">
        <f t="shared" si="7"/>
        <v>TRUE</v>
      </c>
      <c r="K124" s="214">
        <v>1</v>
      </c>
      <c r="L124" s="205" t="s">
        <v>1766</v>
      </c>
      <c r="M124" s="203" t="s">
        <v>16</v>
      </c>
      <c r="N124" s="203" t="str">
        <f>VLOOKUP(B124,'HECVAT - Full | Vendor Response'!A:E,3,FALSE)</f>
        <v>Yes</v>
      </c>
      <c r="O124" s="203" t="str">
        <f>IF(LEN(VLOOKUP(B124,'Analyst Report'!$A:$I,7,FALSE))=0,"",VLOOKUP(B124,'Analyst Report'!$A:$I,7,FALSE))</f>
        <v/>
      </c>
      <c r="P124" s="203">
        <f t="shared" si="5"/>
        <v>1</v>
      </c>
      <c r="Q124" s="203">
        <v>40</v>
      </c>
      <c r="R124" s="203">
        <f>IF(LEN(VLOOKUP(B124,'Analyst Report'!$A$30:$I$287,8,FALSE))=0,"",VLOOKUP(B124,'Analyst Report'!$A$30:$I$287,8,FALSE))</f>
        <v>40</v>
      </c>
      <c r="S124" s="203">
        <f t="shared" si="8"/>
        <v>40</v>
      </c>
      <c r="T124" s="203">
        <f t="shared" si="6"/>
        <v>40</v>
      </c>
      <c r="U124" s="202" t="s">
        <v>2399</v>
      </c>
      <c r="V124" s="202" t="s">
        <v>2399</v>
      </c>
      <c r="W124" s="202" t="s">
        <v>2399</v>
      </c>
      <c r="X124" s="202" t="s">
        <v>2399</v>
      </c>
      <c r="Y124" s="202" t="s">
        <v>2399</v>
      </c>
      <c r="Z124" s="202" t="s">
        <v>2399</v>
      </c>
      <c r="AA124" s="202" t="s">
        <v>2399</v>
      </c>
      <c r="AB124" s="202" t="s">
        <v>2399</v>
      </c>
    </row>
    <row r="125" spans="1:28" ht="165" x14ac:dyDescent="0.2">
      <c r="A125" s="210">
        <f t="shared" si="9"/>
        <v>108</v>
      </c>
      <c r="B125" s="211" t="s">
        <v>210</v>
      </c>
      <c r="C125" s="211" t="s">
        <v>2513</v>
      </c>
      <c r="D125" s="211" t="str">
        <f>VLOOKUP(B125,'HECVAT - Full | Vendor Response'!A$3:D$319,4,TRUE)</f>
        <v>All data is stored at rest within encrypted volumes using AES 256.</v>
      </c>
      <c r="E125" s="206" t="s">
        <v>2399</v>
      </c>
      <c r="F125" s="206" t="s">
        <v>2514</v>
      </c>
      <c r="G125" s="206" t="s">
        <v>2515</v>
      </c>
      <c r="H125" s="218" t="s">
        <v>2329</v>
      </c>
      <c r="I125" s="218" t="s">
        <v>2336</v>
      </c>
      <c r="J125" s="205" t="str">
        <f t="shared" si="7"/>
        <v>TRUE</v>
      </c>
      <c r="K125" s="214">
        <v>1</v>
      </c>
      <c r="L125" s="205" t="s">
        <v>1766</v>
      </c>
      <c r="M125" s="203" t="s">
        <v>16</v>
      </c>
      <c r="N125" s="203" t="str">
        <f>VLOOKUP(B125,'HECVAT - Full | Vendor Response'!A:E,3,FALSE)</f>
        <v>Yes</v>
      </c>
      <c r="O125" s="203" t="str">
        <f>IF(LEN(VLOOKUP(B125,'Analyst Report'!$A:$I,7,FALSE))=0,"",VLOOKUP(B125,'Analyst Report'!$A:$I,7,FALSE))</f>
        <v/>
      </c>
      <c r="P125" s="203">
        <f t="shared" si="5"/>
        <v>1</v>
      </c>
      <c r="Q125" s="203">
        <v>25</v>
      </c>
      <c r="R125" s="203">
        <f>IF(LEN(VLOOKUP(B125,'Analyst Report'!$A$30:$I$287,8,FALSE))=0,"",VLOOKUP(B125,'Analyst Report'!$A$30:$I$287,8,FALSE))</f>
        <v>25</v>
      </c>
      <c r="S125" s="203">
        <f t="shared" si="8"/>
        <v>25</v>
      </c>
      <c r="T125" s="203">
        <f t="shared" si="6"/>
        <v>25</v>
      </c>
      <c r="U125" s="202" t="s">
        <v>2399</v>
      </c>
      <c r="V125" s="202" t="s">
        <v>2399</v>
      </c>
      <c r="W125" s="202" t="s">
        <v>2399</v>
      </c>
      <c r="X125" s="202" t="s">
        <v>2399</v>
      </c>
      <c r="Y125" s="202" t="s">
        <v>2399</v>
      </c>
      <c r="Z125" s="202" t="s">
        <v>2399</v>
      </c>
      <c r="AA125" s="202" t="s">
        <v>2399</v>
      </c>
      <c r="AB125" s="202" t="s">
        <v>2399</v>
      </c>
    </row>
    <row r="126" spans="1:28" ht="240" x14ac:dyDescent="0.2">
      <c r="A126" s="210">
        <f t="shared" si="9"/>
        <v>109</v>
      </c>
      <c r="B126" s="211" t="s">
        <v>211</v>
      </c>
      <c r="C126" s="211" t="s">
        <v>2652</v>
      </c>
      <c r="D126" s="211" t="str">
        <f>VLOOKUP(B126,'HECVAT - Full | Vendor Response'!A$3:D$319,4,TRUE)</f>
        <v>Instructure utilizes AES with at least 128 bits to encrypt data in transit and to encrypt volumes for data at rest. AES conforms to Annex A to FIPS PUB 140-2. Instructure's cryptographic implementations are not FIPS validated.</v>
      </c>
      <c r="E126" s="229" t="s">
        <v>2399</v>
      </c>
      <c r="F126" s="206" t="s">
        <v>2716</v>
      </c>
      <c r="G126" s="229"/>
      <c r="H126" s="222" t="s">
        <v>2969</v>
      </c>
      <c r="I126" s="222" t="s">
        <v>2970</v>
      </c>
      <c r="J126" s="205" t="str">
        <f t="shared" si="7"/>
        <v>TRUE</v>
      </c>
      <c r="K126" s="214">
        <v>1</v>
      </c>
      <c r="L126" s="205" t="s">
        <v>1766</v>
      </c>
      <c r="M126" s="203" t="s">
        <v>16</v>
      </c>
      <c r="N126" s="203" t="str">
        <f>VLOOKUP(B126,'HECVAT - Full | Vendor Response'!A:E,3,FALSE)</f>
        <v>Yes</v>
      </c>
      <c r="O126" s="203" t="str">
        <f>IF(LEN(VLOOKUP(B126,'Analyst Report'!$A:$I,7,FALSE))=0,"",VLOOKUP(B126,'Analyst Report'!$A:$I,7,FALSE))</f>
        <v/>
      </c>
      <c r="P126" s="203">
        <f t="shared" si="5"/>
        <v>1</v>
      </c>
      <c r="Q126" s="203">
        <v>25</v>
      </c>
      <c r="R126" s="203">
        <f>IF(LEN(VLOOKUP(B126,'Analyst Report'!$A$30:$I$287,8,FALSE))=0,"",VLOOKUP(B126,'Analyst Report'!$A$30:$I$287,8,FALSE))</f>
        <v>25</v>
      </c>
      <c r="S126" s="203">
        <f t="shared" si="8"/>
        <v>25</v>
      </c>
      <c r="T126" s="203">
        <f t="shared" si="6"/>
        <v>25</v>
      </c>
      <c r="U126" s="202" t="s">
        <v>2399</v>
      </c>
      <c r="V126" s="202" t="s">
        <v>2399</v>
      </c>
      <c r="W126" s="202" t="s">
        <v>2399</v>
      </c>
      <c r="X126" s="202" t="s">
        <v>2399</v>
      </c>
      <c r="Y126" s="202" t="s">
        <v>2399</v>
      </c>
      <c r="Z126" s="202" t="s">
        <v>2399</v>
      </c>
      <c r="AA126" s="202" t="s">
        <v>2399</v>
      </c>
      <c r="AB126" s="202" t="s">
        <v>2399</v>
      </c>
    </row>
    <row r="127" spans="1:28" ht="409.6" x14ac:dyDescent="0.2">
      <c r="A127" s="210">
        <f t="shared" si="9"/>
        <v>110</v>
      </c>
      <c r="B127" s="211" t="s">
        <v>212</v>
      </c>
      <c r="C127" s="211" t="s">
        <v>2653</v>
      </c>
      <c r="D127" s="211" t="str">
        <f>VLOOKUP(B127,'HECVAT - Full | Vendor Response'!A$3:D$319,4,TRUE)</f>
        <v>Customers have the ability to export data at any time during the contract directly through the UI (and up to 90 days after the end of the contract). Courses and course content can be exported in the IMS Common Cartridge format. Quizzes can be exported in the IMS QTI format. Additional course data, such as grades, submissions, and files, can also be downloaded or exported as needed. Files can be downloaded in their original format. Canvas Data functionality can also be used as a full extraction tool of your data at termination. On termination or expiration of your agreement with us, Instructure employs industry best practices to ensure customer data is removed from the system in order to prevent unauthorized or inadvertent access.</v>
      </c>
      <c r="E127" s="229" t="s">
        <v>2399</v>
      </c>
      <c r="F127" s="206" t="s">
        <v>2717</v>
      </c>
      <c r="G127" s="229" t="s">
        <v>2720</v>
      </c>
      <c r="H127" s="222" t="s">
        <v>2971</v>
      </c>
      <c r="I127" s="222" t="s">
        <v>2337</v>
      </c>
      <c r="J127" s="205" t="str">
        <f t="shared" si="7"/>
        <v>FALSE</v>
      </c>
      <c r="K127" s="214">
        <v>1</v>
      </c>
      <c r="L127" s="205" t="s">
        <v>1766</v>
      </c>
      <c r="M127" s="203" t="s">
        <v>16</v>
      </c>
      <c r="N127" s="203" t="str">
        <f>VLOOKUP(B127,'HECVAT - Full | Vendor Response'!A:E,3,FALSE)</f>
        <v>Yes</v>
      </c>
      <c r="O127" s="203" t="str">
        <f>IF(LEN(VLOOKUP(B127,'Analyst Report'!$A:$I,7,FALSE))=0,"",VLOOKUP(B127,'Analyst Report'!$A:$I,7,FALSE))</f>
        <v/>
      </c>
      <c r="P127" s="203">
        <f t="shared" si="5"/>
        <v>1</v>
      </c>
      <c r="Q127" s="203">
        <v>20</v>
      </c>
      <c r="R127" s="203">
        <f>IF(LEN(VLOOKUP(B127,'Analyst Report'!$A$30:$I$287,8,FALSE))=0,"",VLOOKUP(B127,'Analyst Report'!$A$30:$I$287,8,FALSE))</f>
        <v>20</v>
      </c>
      <c r="S127" s="203">
        <f t="shared" si="8"/>
        <v>20</v>
      </c>
      <c r="T127" s="203">
        <f t="shared" si="6"/>
        <v>20</v>
      </c>
      <c r="U127" s="202" t="s">
        <v>2399</v>
      </c>
      <c r="V127" s="202" t="s">
        <v>2399</v>
      </c>
      <c r="W127" s="202" t="s">
        <v>2399</v>
      </c>
      <c r="X127" s="202" t="s">
        <v>2399</v>
      </c>
      <c r="Y127" s="202" t="s">
        <v>2399</v>
      </c>
      <c r="Z127" s="202" t="s">
        <v>2399</v>
      </c>
      <c r="AA127" s="202" t="s">
        <v>2399</v>
      </c>
      <c r="AB127" s="202" t="s">
        <v>2399</v>
      </c>
    </row>
    <row r="128" spans="1:28" ht="195" x14ac:dyDescent="0.2">
      <c r="A128" s="210">
        <f t="shared" si="9"/>
        <v>111</v>
      </c>
      <c r="B128" s="211" t="s">
        <v>213</v>
      </c>
      <c r="C128" s="211" t="s">
        <v>2255</v>
      </c>
      <c r="D128" s="211" t="str">
        <f>VLOOKUP(B128,'HECVAT - Full | Vendor Response'!A$3:D$319,4,TRUE)</f>
        <v>Per Instructure's standard Terms and Conditions, all data is available for 90 days following expiration or termination of the contract.</v>
      </c>
      <c r="E128" s="229" t="s">
        <v>2399</v>
      </c>
      <c r="F128" s="206" t="s">
        <v>2719</v>
      </c>
      <c r="G128" s="229" t="s">
        <v>2718</v>
      </c>
      <c r="H128" s="222" t="s">
        <v>2971</v>
      </c>
      <c r="I128" s="222" t="s">
        <v>2337</v>
      </c>
      <c r="J128" s="205" t="str">
        <f t="shared" si="7"/>
        <v>TRUE</v>
      </c>
      <c r="K128" s="214">
        <v>1</v>
      </c>
      <c r="L128" s="205" t="s">
        <v>1766</v>
      </c>
      <c r="M128" s="203" t="s">
        <v>16</v>
      </c>
      <c r="N128" s="203" t="str">
        <f>VLOOKUP(B128,'HECVAT - Full | Vendor Response'!A:E,3,FALSE)</f>
        <v>Yes</v>
      </c>
      <c r="O128" s="203" t="str">
        <f>IF(LEN(VLOOKUP(B128,'Analyst Report'!$A:$I,7,FALSE))=0,"",VLOOKUP(B128,'Analyst Report'!$A:$I,7,FALSE))</f>
        <v>Yes</v>
      </c>
      <c r="P128" s="203">
        <f t="shared" si="5"/>
        <v>1</v>
      </c>
      <c r="Q128" s="203">
        <v>25</v>
      </c>
      <c r="R128" s="203">
        <f>IF(LEN(VLOOKUP(B128,'Analyst Report'!$A$30:$I$287,8,FALSE))=0,"",VLOOKUP(B128,'Analyst Report'!$A$30:$I$287,8,FALSE))</f>
        <v>25</v>
      </c>
      <c r="S128" s="203">
        <f t="shared" si="8"/>
        <v>25</v>
      </c>
      <c r="T128" s="203">
        <f t="shared" si="6"/>
        <v>25</v>
      </c>
      <c r="U128" s="202" t="s">
        <v>2399</v>
      </c>
      <c r="V128" s="202" t="s">
        <v>2399</v>
      </c>
      <c r="W128" s="202" t="s">
        <v>2399</v>
      </c>
      <c r="X128" s="202" t="s">
        <v>2399</v>
      </c>
      <c r="Y128" s="202" t="s">
        <v>2399</v>
      </c>
      <c r="Z128" s="202" t="s">
        <v>2399</v>
      </c>
      <c r="AA128" s="202" t="s">
        <v>2399</v>
      </c>
      <c r="AB128" s="202" t="s">
        <v>2399</v>
      </c>
    </row>
    <row r="129" spans="1:28" ht="342" x14ac:dyDescent="0.2">
      <c r="A129" s="210">
        <f t="shared" si="9"/>
        <v>112</v>
      </c>
      <c r="B129" s="211" t="s">
        <v>214</v>
      </c>
      <c r="C129" s="211" t="s">
        <v>2516</v>
      </c>
      <c r="D129" s="211" t="str">
        <f>VLOOKUP(B129,'HECVAT - Full | Vendor Response'!A$3:D$319,4,TRUE)</f>
        <v>All past and current Canvas course data and content is maintained and remains fully accessible online. There is no additional cost for maintaining past Canvas course data and content online or for downloading partial backups.
For full backups Canvas provides all the tools necessary to backup your data. Content export tools are available directly within the user interface, and through the API. Canvas' RESTful API is extremely robust and enables clients to programmatically extract data.</v>
      </c>
      <c r="E129" s="206" t="s">
        <v>2399</v>
      </c>
      <c r="F129" s="206" t="s">
        <v>2517</v>
      </c>
      <c r="G129" s="206" t="s">
        <v>2518</v>
      </c>
      <c r="H129" s="218" t="s">
        <v>2361</v>
      </c>
      <c r="I129" s="218" t="s">
        <v>2337</v>
      </c>
      <c r="J129" s="205" t="str">
        <f t="shared" si="7"/>
        <v>FALSE</v>
      </c>
      <c r="K129" s="214">
        <v>1</v>
      </c>
      <c r="L129" s="205" t="s">
        <v>1766</v>
      </c>
      <c r="M129" s="203" t="s">
        <v>16</v>
      </c>
      <c r="N129" s="203" t="str">
        <f>VLOOKUP(B129,'HECVAT - Full | Vendor Response'!A:E,3,FALSE)</f>
        <v>Yes</v>
      </c>
      <c r="O129" s="203" t="str">
        <f>IF(LEN(VLOOKUP(B129,'Analyst Report'!$A:$I,7,FALSE))=0,"",VLOOKUP(B129,'Analyst Report'!$A:$I,7,FALSE))</f>
        <v/>
      </c>
      <c r="P129" s="203">
        <f t="shared" si="5"/>
        <v>1</v>
      </c>
      <c r="Q129" s="203">
        <v>20</v>
      </c>
      <c r="R129" s="203">
        <f>IF(LEN(VLOOKUP(B129,'Analyst Report'!$A$30:$I$287,8,FALSE))=0,"",VLOOKUP(B129,'Analyst Report'!$A$30:$I$287,8,FALSE))</f>
        <v>20</v>
      </c>
      <c r="S129" s="203">
        <f t="shared" si="8"/>
        <v>20</v>
      </c>
      <c r="T129" s="203">
        <f t="shared" si="6"/>
        <v>20</v>
      </c>
      <c r="U129" s="202" t="s">
        <v>2399</v>
      </c>
      <c r="V129" s="202" t="s">
        <v>2399</v>
      </c>
      <c r="W129" s="202" t="s">
        <v>2399</v>
      </c>
      <c r="X129" s="202" t="s">
        <v>2399</v>
      </c>
      <c r="Y129" s="202" t="s">
        <v>2399</v>
      </c>
      <c r="Z129" s="202" t="s">
        <v>2399</v>
      </c>
      <c r="AA129" s="202" t="s">
        <v>2399</v>
      </c>
      <c r="AB129" s="202" t="s">
        <v>2399</v>
      </c>
    </row>
    <row r="130" spans="1:28" ht="356" x14ac:dyDescent="0.2">
      <c r="A130" s="210">
        <f t="shared" si="9"/>
        <v>113</v>
      </c>
      <c r="B130" s="211" t="s">
        <v>215</v>
      </c>
      <c r="C130" s="211" t="s">
        <v>2256</v>
      </c>
      <c r="D130" s="211" t="str">
        <f>VLOOKUP(B130,'HECVAT - Full | Vendor Response'!A$3:D$319,4,TRUE)</f>
        <v>We do not claim ownership to any customer content. All customer content, including text, files, links, images, photos, videos, audio files, notes, metadata, data results, or any other materials uploaded by a user, remain the sole property of the customer. Like most Internet services, Instructure may collect, use and own anonymized, aggregate data generated by the system in accordance with Instructure's Terms and Conditions for the sole purpose of providing and improving the Canvas service for our customers.</v>
      </c>
      <c r="E130" s="229" t="s">
        <v>2399</v>
      </c>
      <c r="F130" s="229" t="s">
        <v>2721</v>
      </c>
      <c r="G130" s="229" t="s">
        <v>2722</v>
      </c>
      <c r="H130" s="222" t="s">
        <v>2972</v>
      </c>
      <c r="I130" s="222" t="s">
        <v>2973</v>
      </c>
      <c r="J130" s="205" t="str">
        <f t="shared" si="7"/>
        <v>FALSE</v>
      </c>
      <c r="K130" s="214">
        <v>1</v>
      </c>
      <c r="L130" s="205" t="s">
        <v>1766</v>
      </c>
      <c r="M130" s="203" t="s">
        <v>16</v>
      </c>
      <c r="N130" s="203" t="str">
        <f>VLOOKUP(B130,'HECVAT - Full | Vendor Response'!A:E,3,FALSE)</f>
        <v>Yes</v>
      </c>
      <c r="O130" s="203" t="str">
        <f>IF(LEN(VLOOKUP(B130,'Analyst Report'!$A:$I,7,FALSE))=0,"",VLOOKUP(B130,'Analyst Report'!$A:$I,7,FALSE))</f>
        <v/>
      </c>
      <c r="P130" s="203">
        <f t="shared" si="5"/>
        <v>1</v>
      </c>
      <c r="Q130" s="203">
        <v>15</v>
      </c>
      <c r="R130" s="203">
        <f>IF(LEN(VLOOKUP(B130,'Analyst Report'!$A$30:$I$287,8,FALSE))=0,"",VLOOKUP(B130,'Analyst Report'!$A$30:$I$287,8,FALSE))</f>
        <v>15</v>
      </c>
      <c r="S130" s="203">
        <f t="shared" si="8"/>
        <v>15</v>
      </c>
      <c r="T130" s="203">
        <f t="shared" si="6"/>
        <v>15</v>
      </c>
      <c r="U130" s="202" t="s">
        <v>2399</v>
      </c>
      <c r="V130" s="202" t="s">
        <v>2399</v>
      </c>
      <c r="W130" s="202" t="s">
        <v>2399</v>
      </c>
      <c r="X130" s="202" t="s">
        <v>2399</v>
      </c>
      <c r="Y130" s="202" t="s">
        <v>2399</v>
      </c>
      <c r="Z130" s="202" t="s">
        <v>2399</v>
      </c>
      <c r="AA130" s="202" t="s">
        <v>2399</v>
      </c>
      <c r="AB130" s="202" t="s">
        <v>2399</v>
      </c>
    </row>
    <row r="131" spans="1:28" ht="370" x14ac:dyDescent="0.2">
      <c r="A131" s="210">
        <f t="shared" si="9"/>
        <v>114</v>
      </c>
      <c r="B131" s="211" t="s">
        <v>216</v>
      </c>
      <c r="C131" s="211" t="s">
        <v>78</v>
      </c>
      <c r="D131" s="211" t="str">
        <f>VLOOKUP(B131,'HECVAT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1" s="229" t="s">
        <v>2399</v>
      </c>
      <c r="F131" s="229" t="s">
        <v>2723</v>
      </c>
      <c r="G131" s="229" t="s">
        <v>2724</v>
      </c>
      <c r="H131" s="222" t="s">
        <v>2974</v>
      </c>
      <c r="I131" s="222" t="s">
        <v>2973</v>
      </c>
      <c r="J131" s="205" t="str">
        <f t="shared" si="7"/>
        <v>TRUE</v>
      </c>
      <c r="K131" s="214">
        <v>1</v>
      </c>
      <c r="L131" s="205" t="s">
        <v>1766</v>
      </c>
      <c r="M131" s="203" t="s">
        <v>16</v>
      </c>
      <c r="N131" s="203" t="str">
        <f>VLOOKUP(B131,'HECVAT - Full | Vendor Response'!A:E,3,FALSE)</f>
        <v>Yes</v>
      </c>
      <c r="O131" s="203" t="str">
        <f>IF(LEN(VLOOKUP(B131,'Analyst Report'!$A:$I,7,FALSE))=0,"",VLOOKUP(B131,'Analyst Report'!$A:$I,7,FALSE))</f>
        <v/>
      </c>
      <c r="P131" s="203">
        <f t="shared" si="5"/>
        <v>1</v>
      </c>
      <c r="Q131" s="203">
        <v>25</v>
      </c>
      <c r="R131" s="203">
        <f>IF(LEN(VLOOKUP(B131,'Analyst Report'!$A$30:$I$287,8,FALSE))=0,"",VLOOKUP(B131,'Analyst Report'!$A$30:$I$287,8,FALSE))</f>
        <v>25</v>
      </c>
      <c r="S131" s="203">
        <f t="shared" si="8"/>
        <v>25</v>
      </c>
      <c r="T131" s="203">
        <f t="shared" si="6"/>
        <v>25</v>
      </c>
      <c r="U131" s="202" t="s">
        <v>2399</v>
      </c>
      <c r="V131" s="202" t="s">
        <v>2399</v>
      </c>
      <c r="W131" s="202" t="s">
        <v>2399</v>
      </c>
      <c r="X131" s="202" t="s">
        <v>2399</v>
      </c>
      <c r="Y131" s="202" t="s">
        <v>2399</v>
      </c>
      <c r="Z131" s="202" t="s">
        <v>2399</v>
      </c>
      <c r="AA131" s="202" t="s">
        <v>2399</v>
      </c>
      <c r="AB131" s="202" t="s">
        <v>2399</v>
      </c>
    </row>
    <row r="132" spans="1:28" ht="370" x14ac:dyDescent="0.2">
      <c r="A132" s="210">
        <f t="shared" si="9"/>
        <v>115</v>
      </c>
      <c r="B132" s="211" t="s">
        <v>217</v>
      </c>
      <c r="C132" s="211" t="s">
        <v>79</v>
      </c>
      <c r="D132" s="211" t="str">
        <f>VLOOKUP(B132,'HECVAT - Full | Vendor Response'!A$3:D$319,4,TRUE)</f>
        <v>Per Instructure's Terms and Conditions, all data is available for 90 days following expiration or termination of the contract. This remains the case in the event of bankruptcy, closing or business, or retirement of service.
In the event of imminent termination, necessary personnel will be notified through appropriate means, including through email notification or phone call a dedicated Customer Success Manager. Additional notices may also be provided through mailing lists, the Instructure Status page, or Canvas Community.</v>
      </c>
      <c r="E132" s="229" t="s">
        <v>2399</v>
      </c>
      <c r="F132" s="229" t="s">
        <v>2725</v>
      </c>
      <c r="G132" s="229" t="s">
        <v>2726</v>
      </c>
      <c r="H132" s="222" t="s">
        <v>2974</v>
      </c>
      <c r="I132" s="222" t="s">
        <v>2973</v>
      </c>
      <c r="J132" s="205" t="str">
        <f t="shared" si="7"/>
        <v>FALSE</v>
      </c>
      <c r="K132" s="214">
        <v>1</v>
      </c>
      <c r="L132" s="205" t="s">
        <v>1766</v>
      </c>
      <c r="M132" s="203" t="s">
        <v>16</v>
      </c>
      <c r="N132" s="203" t="str">
        <f>VLOOKUP(B132,'HECVAT - Full | Vendor Response'!A:E,3,FALSE)</f>
        <v>Yes</v>
      </c>
      <c r="O132" s="203" t="str">
        <f>IF(LEN(VLOOKUP(B132,'Analyst Report'!$A:$I,7,FALSE))=0,"",VLOOKUP(B132,'Analyst Report'!$A:$I,7,FALSE))</f>
        <v/>
      </c>
      <c r="P132" s="203">
        <f t="shared" si="5"/>
        <v>1</v>
      </c>
      <c r="Q132" s="203">
        <v>15</v>
      </c>
      <c r="R132" s="203">
        <f>IF(LEN(VLOOKUP(B132,'Analyst Report'!$A$30:$I$287,8,FALSE))=0,"",VLOOKUP(B132,'Analyst Report'!$A$30:$I$287,8,FALSE))</f>
        <v>15</v>
      </c>
      <c r="S132" s="203">
        <f t="shared" si="8"/>
        <v>15</v>
      </c>
      <c r="T132" s="203">
        <f t="shared" si="6"/>
        <v>15</v>
      </c>
      <c r="U132" s="202" t="s">
        <v>2399</v>
      </c>
      <c r="V132" s="202" t="s">
        <v>2399</v>
      </c>
      <c r="W132" s="202" t="s">
        <v>2399</v>
      </c>
      <c r="X132" s="202" t="s">
        <v>2399</v>
      </c>
      <c r="Y132" s="202" t="s">
        <v>2399</v>
      </c>
      <c r="Z132" s="202" t="s">
        <v>2399</v>
      </c>
      <c r="AA132" s="202" t="s">
        <v>2399</v>
      </c>
      <c r="AB132" s="202" t="s">
        <v>2399</v>
      </c>
    </row>
    <row r="133" spans="1:28" ht="285" x14ac:dyDescent="0.2">
      <c r="A133" s="210">
        <f t="shared" si="9"/>
        <v>116</v>
      </c>
      <c r="B133" s="211" t="s">
        <v>218</v>
      </c>
      <c r="C133" s="211" t="s">
        <v>2519</v>
      </c>
      <c r="D133" s="211" t="str">
        <f>VLOOKUP(B133,'HECVAT - Full | Vendor Response'!A$3:D$319,4,TRUE)</f>
        <v>Canvas client data is backed-up automatically both in real-time and on a 24 hour schedule to multiple geographic locations within a customer's AWS hosting region, ensuring the security and reliability of data in the event of a disaster or outage of any scale. Database backups are done from one live database to another with no additional load on the system. Static files are stored on secure, geographically redundant storage systems.</v>
      </c>
      <c r="E133" s="206" t="s">
        <v>2654</v>
      </c>
      <c r="F133" s="206" t="s">
        <v>2520</v>
      </c>
      <c r="G133" s="206" t="s">
        <v>2254</v>
      </c>
      <c r="H133" s="218" t="s">
        <v>2521</v>
      </c>
      <c r="I133" s="218" t="s">
        <v>2338</v>
      </c>
      <c r="J133" s="205" t="str">
        <f t="shared" si="7"/>
        <v>FALSE</v>
      </c>
      <c r="K133" s="214">
        <f>IF(N132="Yes",1,0)</f>
        <v>1</v>
      </c>
      <c r="L133" s="205" t="s">
        <v>1766</v>
      </c>
      <c r="M133" s="203" t="s">
        <v>16</v>
      </c>
      <c r="N133" s="203" t="str">
        <f>VLOOKUP(B133,'HECVAT - Full | Vendor Response'!A:E,3,FALSE)</f>
        <v>Yes</v>
      </c>
      <c r="O133" s="203" t="str">
        <f>IF(LEN(VLOOKUP(B133,'Analyst Report'!$A:$I,7,FALSE))=0,"",VLOOKUP(B133,'Analyst Report'!$A:$I,7,FALSE))</f>
        <v/>
      </c>
      <c r="P133" s="203">
        <f t="shared" si="5"/>
        <v>1</v>
      </c>
      <c r="Q133" s="203">
        <v>15</v>
      </c>
      <c r="R133" s="203">
        <f>IF(LEN(VLOOKUP(B133,'Analyst Report'!$A$30:$I$287,8,FALSE))=0,"",VLOOKUP(B133,'Analyst Report'!$A$30:$I$287,8,FALSE))</f>
        <v>15</v>
      </c>
      <c r="S133" s="203">
        <f t="shared" si="8"/>
        <v>15</v>
      </c>
      <c r="T133" s="203">
        <f t="shared" si="6"/>
        <v>15</v>
      </c>
      <c r="U133" s="202" t="s">
        <v>2399</v>
      </c>
      <c r="V133" s="202" t="s">
        <v>2399</v>
      </c>
      <c r="W133" s="202" t="s">
        <v>2399</v>
      </c>
      <c r="X133" s="202" t="s">
        <v>2399</v>
      </c>
      <c r="Y133" s="202" t="s">
        <v>2399</v>
      </c>
      <c r="Z133" s="202" t="s">
        <v>2399</v>
      </c>
      <c r="AA133" s="202" t="s">
        <v>2399</v>
      </c>
      <c r="AB133" s="202" t="s">
        <v>2399</v>
      </c>
    </row>
    <row r="134" spans="1:28" ht="409.6" x14ac:dyDescent="0.2">
      <c r="A134" s="210">
        <f t="shared" si="9"/>
        <v>117</v>
      </c>
      <c r="B134" s="211" t="s">
        <v>219</v>
      </c>
      <c r="C134" s="211" t="s">
        <v>430</v>
      </c>
      <c r="D134" s="211" t="str">
        <f>VLOOKUP(B134,'HECVAT - Full | Vendor Response'!A$3:D$319,4,TRUE)</f>
        <v>Most structured data such as courses, user information, and assignments are stored in a relational, PostgreSQL database. Each database cluster has a primary and a secondary database, located in geographically separate sites. The data from each primary is replicated asynchronously in near-real time to its corresponding secondary. Each primary is also backed up completely every 24 hours, and the backup is stored in a third geographically separate site. These backups are retained for a minimum of four (4) months. Files for static assets from courses and assignments are stored on a scalable, protected, geographically redundant storage system (Amazon S3). Multiple copies are stored by Instructure as backups.</v>
      </c>
      <c r="E134" s="229" t="s">
        <v>2399</v>
      </c>
      <c r="F134" s="229" t="s">
        <v>2727</v>
      </c>
      <c r="G134" s="229" t="s">
        <v>2728</v>
      </c>
      <c r="H134" s="222" t="s">
        <v>2975</v>
      </c>
      <c r="I134" s="222" t="s">
        <v>2976</v>
      </c>
      <c r="J134" s="205" t="str">
        <f t="shared" si="7"/>
        <v>FALSE</v>
      </c>
      <c r="K134" s="214">
        <v>1</v>
      </c>
      <c r="L134" s="205" t="s">
        <v>1766</v>
      </c>
      <c r="M134" s="203" t="s">
        <v>16</v>
      </c>
      <c r="N134" s="203" t="str">
        <f>VLOOKUP(B134,'HECVAT - Full | Vendor Response'!A:E,3,FALSE)</f>
        <v>Yes</v>
      </c>
      <c r="O134" s="203" t="str">
        <f>IF(LEN(VLOOKUP(B134,'Analyst Report'!$A:$I,7,FALSE))=0,"",VLOOKUP(B134,'Analyst Report'!$A:$I,7,FALSE))</f>
        <v/>
      </c>
      <c r="P134" s="203">
        <f t="shared" si="5"/>
        <v>1</v>
      </c>
      <c r="Q134" s="203">
        <v>20</v>
      </c>
      <c r="R134" s="203">
        <f>IF(LEN(VLOOKUP(B134,'Analyst Report'!$A$30:$I$287,8,FALSE))=0,"",VLOOKUP(B134,'Analyst Report'!$A$30:$I$287,8,FALSE))</f>
        <v>20</v>
      </c>
      <c r="S134" s="203">
        <f t="shared" si="8"/>
        <v>20</v>
      </c>
      <c r="T134" s="203">
        <f t="shared" si="6"/>
        <v>20</v>
      </c>
      <c r="U134" s="202" t="s">
        <v>2399</v>
      </c>
      <c r="V134" s="202" t="s">
        <v>2399</v>
      </c>
      <c r="W134" s="202" t="s">
        <v>2399</v>
      </c>
      <c r="X134" s="202" t="s">
        <v>2399</v>
      </c>
      <c r="Y134" s="202" t="s">
        <v>2399</v>
      </c>
      <c r="Z134" s="202" t="s">
        <v>2399</v>
      </c>
      <c r="AA134" s="202" t="s">
        <v>2399</v>
      </c>
      <c r="AB134" s="202" t="s">
        <v>2399</v>
      </c>
    </row>
    <row r="135" spans="1:28" ht="210" x14ac:dyDescent="0.2">
      <c r="A135" s="210">
        <f t="shared" si="9"/>
        <v>118</v>
      </c>
      <c r="B135" s="211" t="s">
        <v>220</v>
      </c>
      <c r="C135" s="211" t="s">
        <v>2257</v>
      </c>
      <c r="D135" s="211" t="str">
        <f>VLOOKUP(B135,'HECVAT - Full | Vendor Response'!A$3:D$319,4,TRUE)</f>
        <v>Digitally moved off-site recovery backups are immutable, encrypted using the AES-GCM 256-bit algorithm, and stored within a highly secured location.</v>
      </c>
      <c r="E135" s="229" t="s">
        <v>2399</v>
      </c>
      <c r="F135" s="229" t="s">
        <v>2732</v>
      </c>
      <c r="G135" s="229" t="s">
        <v>2729</v>
      </c>
      <c r="H135" s="222" t="s">
        <v>2977</v>
      </c>
      <c r="I135" s="222" t="s">
        <v>2978</v>
      </c>
      <c r="J135" s="205" t="str">
        <f t="shared" si="7"/>
        <v>FALSE</v>
      </c>
      <c r="K135" s="214">
        <v>1</v>
      </c>
      <c r="L135" s="205" t="s">
        <v>1766</v>
      </c>
      <c r="M135" s="203" t="s">
        <v>16</v>
      </c>
      <c r="N135" s="203" t="str">
        <f>VLOOKUP(B135,'HECVAT - Full | Vendor Response'!A:E,3,FALSE)</f>
        <v>Yes</v>
      </c>
      <c r="O135" s="203" t="str">
        <f>IF(LEN(VLOOKUP(B135,'Analyst Report'!$A:$I,7,FALSE))=0,"",VLOOKUP(B135,'Analyst Report'!$A:$I,7,FALSE))</f>
        <v>Yes</v>
      </c>
      <c r="P135" s="203">
        <f t="shared" si="5"/>
        <v>1</v>
      </c>
      <c r="Q135" s="203">
        <v>20</v>
      </c>
      <c r="R135" s="203">
        <f>IF(LEN(VLOOKUP(B135,'Analyst Report'!$A$30:$I$287,8,FALSE))=0,"",VLOOKUP(B135,'Analyst Report'!$A$30:$I$287,8,FALSE))</f>
        <v>20</v>
      </c>
      <c r="S135" s="203">
        <f t="shared" si="8"/>
        <v>20</v>
      </c>
      <c r="T135" s="203">
        <f t="shared" si="6"/>
        <v>20</v>
      </c>
      <c r="U135" s="202" t="s">
        <v>2399</v>
      </c>
      <c r="V135" s="202" t="s">
        <v>2399</v>
      </c>
      <c r="W135" s="202" t="s">
        <v>2399</v>
      </c>
      <c r="X135" s="202" t="s">
        <v>2399</v>
      </c>
      <c r="Y135" s="202" t="s">
        <v>2399</v>
      </c>
      <c r="Z135" s="202" t="s">
        <v>2399</v>
      </c>
      <c r="AA135" s="202" t="s">
        <v>2399</v>
      </c>
      <c r="AB135" s="202" t="s">
        <v>2399</v>
      </c>
    </row>
    <row r="136" spans="1:28" ht="165" x14ac:dyDescent="0.2">
      <c r="A136" s="210">
        <f t="shared" si="9"/>
        <v>119</v>
      </c>
      <c r="B136" s="211" t="s">
        <v>221</v>
      </c>
      <c r="C136" s="211" t="s">
        <v>431</v>
      </c>
      <c r="D136" s="211">
        <f>VLOOKUP(B136,'HECVAT - Full | Vendor Response'!A$3:D$319,4,TRUE)</f>
        <v>0</v>
      </c>
      <c r="E136" s="229" t="s">
        <v>2399</v>
      </c>
      <c r="F136" s="229" t="s">
        <v>2730</v>
      </c>
      <c r="G136" s="229" t="s">
        <v>2731</v>
      </c>
      <c r="H136" s="222" t="s">
        <v>2979</v>
      </c>
      <c r="I136" s="222" t="s">
        <v>2980</v>
      </c>
      <c r="J136" s="205" t="str">
        <f t="shared" si="7"/>
        <v>FALSE</v>
      </c>
      <c r="K136" s="214"/>
      <c r="L136" s="205"/>
      <c r="M136" s="203" t="s">
        <v>16</v>
      </c>
      <c r="N136" s="203" t="str">
        <f>VLOOKUP(B136,'HECVAT - Full | Vendor Response'!A:E,3,FALSE)</f>
        <v>No</v>
      </c>
      <c r="O136" s="203" t="str">
        <f>IF(LEN(VLOOKUP(B136,'Analyst Report'!$A:$I,7,FALSE))=0,"",VLOOKUP(B136,'Analyst Report'!$A:$I,7,FALSE))</f>
        <v/>
      </c>
      <c r="P136" s="203">
        <f t="shared" si="5"/>
        <v>0</v>
      </c>
      <c r="Q136" s="203">
        <v>20</v>
      </c>
      <c r="R136" s="203">
        <f>IF(LEN(VLOOKUP(B136,'Analyst Report'!$A$30:$I$287,8,FALSE))=0,"",VLOOKUP(B136,'Analyst Report'!$A$30:$I$287,8,FALSE))</f>
        <v>20</v>
      </c>
      <c r="S136" s="203">
        <f t="shared" si="8"/>
        <v>0</v>
      </c>
      <c r="T136" s="203">
        <f t="shared" si="6"/>
        <v>0</v>
      </c>
      <c r="U136" s="202" t="s">
        <v>2399</v>
      </c>
      <c r="V136" s="202" t="s">
        <v>2399</v>
      </c>
      <c r="W136" s="202" t="s">
        <v>2399</v>
      </c>
      <c r="X136" s="202" t="s">
        <v>2399</v>
      </c>
      <c r="Y136" s="202" t="s">
        <v>2399</v>
      </c>
      <c r="Z136" s="202" t="s">
        <v>2399</v>
      </c>
      <c r="AA136" s="202" t="s">
        <v>2399</v>
      </c>
      <c r="AB136" s="202" t="s">
        <v>2399</v>
      </c>
    </row>
    <row r="137" spans="1:28" ht="225" x14ac:dyDescent="0.2">
      <c r="A137" s="210">
        <f t="shared" si="9"/>
        <v>120</v>
      </c>
      <c r="B137" s="211" t="s">
        <v>222</v>
      </c>
      <c r="C137" s="211" t="s">
        <v>2282</v>
      </c>
      <c r="D137" s="211">
        <f>VLOOKUP(B137,'HECVAT - Full | Vendor Response'!A$3:D$319,4,TRUE)</f>
        <v>0</v>
      </c>
      <c r="E137" s="229" t="s">
        <v>2399</v>
      </c>
      <c r="F137" s="229" t="s">
        <v>2399</v>
      </c>
      <c r="G137" s="229" t="s">
        <v>2733</v>
      </c>
      <c r="H137" s="222" t="s">
        <v>2981</v>
      </c>
      <c r="I137" s="222" t="s">
        <v>2982</v>
      </c>
      <c r="J137" s="205" t="str">
        <f t="shared" si="7"/>
        <v>TRUE</v>
      </c>
      <c r="K137" s="214">
        <v>1</v>
      </c>
      <c r="L137" s="205" t="s">
        <v>1766</v>
      </c>
      <c r="M137" s="203" t="s">
        <v>19</v>
      </c>
      <c r="N137" s="203" t="str">
        <f>VLOOKUP(B137,'HECVAT - Full | Vendor Response'!A:E,3,FALSE)</f>
        <v>No</v>
      </c>
      <c r="O137" s="203" t="str">
        <f>IF(LEN(VLOOKUP(B137,'Analyst Report'!$A:$I,7,FALSE))=0,"",VLOOKUP(B137,'Analyst Report'!$A:$I,7,FALSE))</f>
        <v>Yes</v>
      </c>
      <c r="P137" s="203">
        <f t="shared" si="5"/>
        <v>0</v>
      </c>
      <c r="Q137" s="203">
        <v>25</v>
      </c>
      <c r="R137" s="203">
        <f>IF(LEN(VLOOKUP(B137,'Analyst Report'!$A$30:$I$287,8,FALSE))=0,"",VLOOKUP(B137,'Analyst Report'!$A$30:$I$287,8,FALSE))</f>
        <v>25</v>
      </c>
      <c r="S137" s="203">
        <f t="shared" si="8"/>
        <v>25</v>
      </c>
      <c r="T137" s="203">
        <f t="shared" si="6"/>
        <v>0</v>
      </c>
      <c r="U137" s="202" t="s">
        <v>2399</v>
      </c>
      <c r="V137" s="202" t="s">
        <v>2399</v>
      </c>
      <c r="W137" s="202" t="s">
        <v>2399</v>
      </c>
      <c r="X137" s="202" t="s">
        <v>2399</v>
      </c>
      <c r="Y137" s="202" t="s">
        <v>2399</v>
      </c>
      <c r="Z137" s="202" t="s">
        <v>2399</v>
      </c>
      <c r="AA137" s="202" t="s">
        <v>2399</v>
      </c>
      <c r="AB137" s="202" t="s">
        <v>2399</v>
      </c>
    </row>
    <row r="138" spans="1:28" ht="49.5" customHeight="1" x14ac:dyDescent="0.2">
      <c r="A138" s="210">
        <f t="shared" si="9"/>
        <v>121</v>
      </c>
      <c r="B138" s="211" t="s">
        <v>223</v>
      </c>
      <c r="C138" s="211" t="s">
        <v>429</v>
      </c>
      <c r="D138" s="211" t="str">
        <f>VLOOKUP(B138,'HECVAT - Full | Vendor Response'!A$3:D$319,4,TRUE)</f>
        <v>Digital off-site recovery backups are immutable, encrypted using the AES-GCM 256-bit algorithm, and stored within a highly secured location.</v>
      </c>
      <c r="E138" s="229" t="s">
        <v>2399</v>
      </c>
      <c r="F138" s="229" t="s">
        <v>2734</v>
      </c>
      <c r="G138" s="229" t="s">
        <v>2735</v>
      </c>
      <c r="H138" s="222" t="s">
        <v>2983</v>
      </c>
      <c r="I138" s="222" t="s">
        <v>2984</v>
      </c>
      <c r="J138" s="205" t="str">
        <f t="shared" si="7"/>
        <v>FALSE</v>
      </c>
      <c r="K138" s="214">
        <v>1</v>
      </c>
      <c r="L138" s="205" t="s">
        <v>1766</v>
      </c>
      <c r="M138" s="203" t="s">
        <v>16</v>
      </c>
      <c r="N138" s="203" t="str">
        <f>VLOOKUP(B138,'HECVAT - Full | Vendor Response'!A:E,3,FALSE)</f>
        <v>Yes</v>
      </c>
      <c r="O138" s="203" t="str">
        <f>IF(LEN(VLOOKUP(B138,'Analyst Report'!$A:$I,7,FALSE))=0,"",VLOOKUP(B138,'Analyst Report'!$A:$I,7,FALSE))</f>
        <v/>
      </c>
      <c r="P138" s="203">
        <f t="shared" si="5"/>
        <v>1</v>
      </c>
      <c r="Q138" s="203">
        <v>15</v>
      </c>
      <c r="R138" s="203">
        <f>IF(LEN(VLOOKUP(B138,'Analyst Report'!$A$30:$I$287,8,FALSE))=0,"",VLOOKUP(B138,'Analyst Report'!$A$30:$I$287,8,FALSE))</f>
        <v>15</v>
      </c>
      <c r="S138" s="203">
        <f t="shared" si="8"/>
        <v>15</v>
      </c>
      <c r="T138" s="203">
        <f t="shared" si="6"/>
        <v>15</v>
      </c>
      <c r="U138" s="202" t="s">
        <v>2399</v>
      </c>
      <c r="V138" s="202" t="s">
        <v>2399</v>
      </c>
      <c r="W138" s="202" t="s">
        <v>2399</v>
      </c>
      <c r="X138" s="202" t="s">
        <v>2399</v>
      </c>
      <c r="Y138" s="202" t="s">
        <v>2399</v>
      </c>
      <c r="Z138" s="202" t="s">
        <v>2399</v>
      </c>
      <c r="AA138" s="202" t="s">
        <v>2399</v>
      </c>
      <c r="AB138" s="202" t="s">
        <v>2399</v>
      </c>
    </row>
    <row r="139" spans="1:28" ht="328" x14ac:dyDescent="0.2">
      <c r="A139" s="210">
        <f t="shared" si="9"/>
        <v>122</v>
      </c>
      <c r="B139" s="211" t="s">
        <v>224</v>
      </c>
      <c r="C139" s="211" t="s">
        <v>2288</v>
      </c>
      <c r="D139" s="211" t="str">
        <f>VLOOKUP(B139,'HECVAT - Full | Vendor Response'!A$3:D$319,4,TRUE)</f>
        <v>Access to Instructure's architecture components are secured using AWS’s Key Management Service (KMS),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v>
      </c>
      <c r="E139" s="229" t="s">
        <v>2399</v>
      </c>
      <c r="F139" s="229" t="s">
        <v>2736</v>
      </c>
      <c r="G139" s="229" t="s">
        <v>2736</v>
      </c>
      <c r="H139" s="222" t="s">
        <v>2985</v>
      </c>
      <c r="I139" s="222" t="s">
        <v>2986</v>
      </c>
      <c r="J139" s="205" t="str">
        <f t="shared" si="7"/>
        <v>FALSE</v>
      </c>
      <c r="K139" s="214">
        <v>1</v>
      </c>
      <c r="L139" s="205" t="s">
        <v>1766</v>
      </c>
      <c r="M139" s="203" t="s">
        <v>16</v>
      </c>
      <c r="N139" s="203" t="str">
        <f>VLOOKUP(B139,'HECVAT - Full | Vendor Response'!A:E,3,FALSE)</f>
        <v>Yes</v>
      </c>
      <c r="O139" s="203" t="str">
        <f>IF(LEN(VLOOKUP(B139,'Analyst Report'!$A:$I,7,FALSE))=0,"",VLOOKUP(B139,'Analyst Report'!$A:$I,7,FALSE))</f>
        <v/>
      </c>
      <c r="P139" s="203">
        <f t="shared" si="5"/>
        <v>1</v>
      </c>
      <c r="Q139" s="203">
        <v>10</v>
      </c>
      <c r="R139" s="203">
        <f>IF(LEN(VLOOKUP(B139,'Analyst Report'!$A$30:$I$287,8,FALSE))=0,"",VLOOKUP(B139,'Analyst Report'!$A$30:$I$287,8,FALSE))</f>
        <v>10</v>
      </c>
      <c r="S139" s="203">
        <f t="shared" si="8"/>
        <v>10</v>
      </c>
      <c r="T139" s="203">
        <f t="shared" si="6"/>
        <v>10</v>
      </c>
      <c r="U139" s="202" t="s">
        <v>2399</v>
      </c>
      <c r="V139" s="202" t="s">
        <v>2399</v>
      </c>
      <c r="W139" s="202" t="s">
        <v>2399</v>
      </c>
      <c r="X139" s="202" t="s">
        <v>2399</v>
      </c>
      <c r="Y139" s="202" t="s">
        <v>2399</v>
      </c>
      <c r="Z139" s="202" t="s">
        <v>2399</v>
      </c>
      <c r="AA139" s="202" t="s">
        <v>2399</v>
      </c>
      <c r="AB139" s="202" t="s">
        <v>2399</v>
      </c>
    </row>
    <row r="140" spans="1:28" ht="356" x14ac:dyDescent="0.2">
      <c r="A140" s="210">
        <f t="shared" si="9"/>
        <v>123</v>
      </c>
      <c r="B140" s="211" t="s">
        <v>225</v>
      </c>
      <c r="C140" s="211" t="s">
        <v>2522</v>
      </c>
      <c r="D140" s="211" t="str">
        <f>VLOOKUP(B140,'HECVAT - Full | Vendor Response'!A$3:D$319,4,TRUE)</f>
        <v>As part of our Data Handling and Classification policy, data is classified as one or more of the following: Public, Internal, Confidential. All customer data is categorized as confidential and Canvas data types are grouped into the following business classification scheme categories: User Data, Institution Data, System Data, Analytics Data, and Business Intelligence Data. The policy contains details on data in transit, data at rest, access controls, data retention, and data destruction and is aligned with ISO 27001 and SOC 2 standards.</v>
      </c>
      <c r="E140" s="206" t="s">
        <v>2399</v>
      </c>
      <c r="F140" s="206" t="s">
        <v>2523</v>
      </c>
      <c r="G140" s="206" t="s">
        <v>2524</v>
      </c>
      <c r="H140" s="218" t="s">
        <v>2525</v>
      </c>
      <c r="I140" s="218" t="s">
        <v>2339</v>
      </c>
      <c r="J140" s="205" t="str">
        <f t="shared" si="7"/>
        <v>FALSE</v>
      </c>
      <c r="K140" s="214">
        <v>1</v>
      </c>
      <c r="L140" s="205" t="s">
        <v>1766</v>
      </c>
      <c r="M140" s="203" t="s">
        <v>16</v>
      </c>
      <c r="N140" s="203" t="str">
        <f>VLOOKUP(B140,'HECVAT - Full | Vendor Response'!A:E,3,FALSE)</f>
        <v>Yes</v>
      </c>
      <c r="O140" s="203" t="str">
        <f>IF(LEN(VLOOKUP(B140,'Analyst Report'!$A:$I,7,FALSE))=0,"",VLOOKUP(B140,'Analyst Report'!$A:$I,7,FALSE))</f>
        <v/>
      </c>
      <c r="P140" s="203">
        <f t="shared" si="5"/>
        <v>1</v>
      </c>
      <c r="Q140" s="203">
        <v>20</v>
      </c>
      <c r="R140" s="203">
        <f>IF(LEN(VLOOKUP(B140,'Analyst Report'!$A$30:$I$287,8,FALSE))=0,"",VLOOKUP(B140,'Analyst Report'!$A$30:$I$287,8,FALSE))</f>
        <v>20</v>
      </c>
      <c r="S140" s="203">
        <f t="shared" si="8"/>
        <v>20</v>
      </c>
      <c r="T140" s="203">
        <f t="shared" si="6"/>
        <v>20</v>
      </c>
      <c r="U140" s="202" t="s">
        <v>2399</v>
      </c>
      <c r="V140" s="202" t="s">
        <v>2399</v>
      </c>
      <c r="W140" s="202" t="s">
        <v>2399</v>
      </c>
      <c r="X140" s="202" t="s">
        <v>2399</v>
      </c>
      <c r="Y140" s="202" t="s">
        <v>2399</v>
      </c>
      <c r="Z140" s="202" t="s">
        <v>2399</v>
      </c>
      <c r="AA140" s="202" t="s">
        <v>2399</v>
      </c>
      <c r="AB140" s="202" t="s">
        <v>2399</v>
      </c>
    </row>
    <row r="141" spans="1:28" ht="210" x14ac:dyDescent="0.2">
      <c r="A141" s="210">
        <f t="shared" si="9"/>
        <v>124</v>
      </c>
      <c r="B141" s="211" t="s">
        <v>226</v>
      </c>
      <c r="C141" s="211" t="s">
        <v>2710</v>
      </c>
      <c r="D141" s="211" t="str">
        <f>VLOOKUP(B141,'HECVAT - Full | Vendor Response'!A$3:D$319,4,TRUE)</f>
        <v>AWS uses  techniques detailed in DoD 5220.22-M or NIST SP 800-88 to destroy data as part of the decommissioning process. If a hardware device is unable to be decommissioned using these procedures, the device will be degaussed or physically destroyed in accordance with industry-standard practices.</v>
      </c>
      <c r="E141" s="229" t="s">
        <v>2399</v>
      </c>
      <c r="F141" s="229" t="s">
        <v>2737</v>
      </c>
      <c r="G141" s="229"/>
      <c r="H141" s="222" t="s">
        <v>2987</v>
      </c>
      <c r="I141" s="222" t="s">
        <v>2988</v>
      </c>
      <c r="J141" s="205" t="str">
        <f t="shared" si="7"/>
        <v>FALSE</v>
      </c>
      <c r="K141" s="214"/>
      <c r="L141" s="205"/>
      <c r="M141" s="203" t="s">
        <v>16</v>
      </c>
      <c r="N141" s="203" t="str">
        <f>VLOOKUP(B141,'HECVAT - Full | Vendor Response'!A:E,3,FALSE)</f>
        <v>Yes</v>
      </c>
      <c r="O141" s="203" t="str">
        <f>IF(LEN(VLOOKUP(B141,'Analyst Report'!$A:$I,7,FALSE))=0,"",VLOOKUP(B141,'Analyst Report'!$A:$I,7,FALSE))</f>
        <v/>
      </c>
      <c r="P141" s="203">
        <f t="shared" ref="P141:P184" si="10">IF((O141=""),(IF(ISNUMBER(FIND(M141,N141)),1,0)),(IF(ISNUMBER(FIND(M141,O141)),1,0)))</f>
        <v>1</v>
      </c>
      <c r="Q141" s="203">
        <v>20</v>
      </c>
      <c r="R141" s="203">
        <f>IF(LEN(VLOOKUP(B141,'Analyst Report'!$A$30:$I$287,8,FALSE))=0,"",VLOOKUP(B141,'Analyst Report'!$A$30:$I$287,8,FALSE))</f>
        <v>20</v>
      </c>
      <c r="S141" s="203">
        <f t="shared" si="8"/>
        <v>0</v>
      </c>
      <c r="T141" s="203">
        <f t="shared" ref="T141:T184" si="11">P141*S141</f>
        <v>0</v>
      </c>
      <c r="U141" s="202" t="s">
        <v>2399</v>
      </c>
      <c r="V141" s="202" t="s">
        <v>2399</v>
      </c>
      <c r="W141" s="202" t="s">
        <v>2399</v>
      </c>
      <c r="X141" s="202" t="s">
        <v>2399</v>
      </c>
      <c r="Y141" s="202" t="s">
        <v>2399</v>
      </c>
      <c r="Z141" s="202" t="s">
        <v>2399</v>
      </c>
      <c r="AA141" s="202" t="s">
        <v>2399</v>
      </c>
      <c r="AB141" s="202" t="s">
        <v>2399</v>
      </c>
    </row>
    <row r="142" spans="1:28" ht="225" x14ac:dyDescent="0.2">
      <c r="A142" s="210">
        <f t="shared" si="9"/>
        <v>125</v>
      </c>
      <c r="B142" s="211" t="s">
        <v>227</v>
      </c>
      <c r="C142" s="211" t="s">
        <v>83</v>
      </c>
      <c r="D142" s="211" t="str">
        <f>VLOOKUP(B142,'HECVAT - Full | Vendor Response'!A$3:D$319,4,TRUE)</f>
        <v>Instructure ensures data is properly treated and protected according to its classification and retention schedule. Records no longer routinely referenced, but that must be retained, are stored in long-term storage that ensures their integrity, security and confidentiality. Client data is always stored securely using AES 256-bit encryption.</v>
      </c>
      <c r="E142" s="229" t="s">
        <v>2399</v>
      </c>
      <c r="F142" s="229" t="s">
        <v>2739</v>
      </c>
      <c r="G142" s="229" t="s">
        <v>2738</v>
      </c>
      <c r="H142" s="222" t="s">
        <v>2987</v>
      </c>
      <c r="I142" s="222" t="s">
        <v>2339</v>
      </c>
      <c r="J142" s="205" t="str">
        <f t="shared" si="7"/>
        <v>TRUE</v>
      </c>
      <c r="K142" s="214">
        <v>1</v>
      </c>
      <c r="L142" s="205" t="s">
        <v>1766</v>
      </c>
      <c r="M142" s="203" t="s">
        <v>16</v>
      </c>
      <c r="N142" s="203" t="str">
        <f>VLOOKUP(B142,'HECVAT - Full | Vendor Response'!A:E,3,FALSE)</f>
        <v>Yes</v>
      </c>
      <c r="O142" s="203" t="str">
        <f>IF(LEN(VLOOKUP(B142,'Analyst Report'!$A:$I,7,FALSE))=0,"",VLOOKUP(B142,'Analyst Report'!$A:$I,7,FALSE))</f>
        <v/>
      </c>
      <c r="P142" s="203">
        <f t="shared" si="10"/>
        <v>1</v>
      </c>
      <c r="Q142" s="203">
        <v>25</v>
      </c>
      <c r="R142" s="203">
        <f>IF(LEN(VLOOKUP(B142,'Analyst Report'!$A$30:$I$287,8,FALSE))=0,"",VLOOKUP(B142,'Analyst Report'!$A$30:$I$287,8,FALSE))</f>
        <v>25</v>
      </c>
      <c r="S142" s="203">
        <f t="shared" si="8"/>
        <v>25</v>
      </c>
      <c r="T142" s="203">
        <f t="shared" si="11"/>
        <v>25</v>
      </c>
      <c r="U142" s="202" t="s">
        <v>2399</v>
      </c>
      <c r="V142" s="202" t="s">
        <v>2399</v>
      </c>
      <c r="W142" s="202" t="s">
        <v>2399</v>
      </c>
      <c r="X142" s="202" t="s">
        <v>2399</v>
      </c>
      <c r="Y142" s="202" t="s">
        <v>2399</v>
      </c>
      <c r="Z142" s="202" t="s">
        <v>2399</v>
      </c>
      <c r="AA142" s="202" t="s">
        <v>2399</v>
      </c>
      <c r="AB142" s="202" t="s">
        <v>2399</v>
      </c>
    </row>
    <row r="143" spans="1:28" ht="30.75" customHeight="1" x14ac:dyDescent="0.2">
      <c r="A143" s="210">
        <f t="shared" si="9"/>
        <v>126</v>
      </c>
      <c r="B143" s="211" t="s">
        <v>228</v>
      </c>
      <c r="C143" s="211" t="s">
        <v>22</v>
      </c>
      <c r="D143" s="211" t="str">
        <f>VLOOKUP(B143,'HECVAT - Full | Vendor Response'!A$3:D$319,4,TRUE)</f>
        <v>Canvas was built to comply with FERPA by design, and readily integrates with other systems to prevent unauthorized access to FERPA-protected data. Whether implemented as a standalone system or as a fully integrated component of the campus IT/IS infrastructure, Canvas provides educational institutions and agencies with multiple mechanisms and technologies to manage, enforce, and comply with the provisions of FERPA and to fulfill their responsibilities under its requirements.</v>
      </c>
      <c r="E143" s="229" t="s">
        <v>2399</v>
      </c>
      <c r="F143" s="229" t="s">
        <v>2741</v>
      </c>
      <c r="G143" s="229" t="s">
        <v>2740</v>
      </c>
      <c r="H143" s="222" t="s">
        <v>2989</v>
      </c>
      <c r="I143" s="222" t="s">
        <v>2990</v>
      </c>
      <c r="J143" s="205" t="str">
        <f t="shared" si="7"/>
        <v>FALSE</v>
      </c>
      <c r="K143" s="214">
        <v>1</v>
      </c>
      <c r="L143" s="205" t="s">
        <v>1766</v>
      </c>
      <c r="M143" s="203" t="s">
        <v>16</v>
      </c>
      <c r="N143" s="203" t="str">
        <f>VLOOKUP(B143,'HECVAT - Full | Vendor Response'!A:E,3,FALSE)</f>
        <v>Yes</v>
      </c>
      <c r="O143" s="203" t="str">
        <f>IF(LEN(VLOOKUP(B143,'Analyst Report'!$A:$I,7,FALSE))=0,"",VLOOKUP(B143,'Analyst Report'!$A:$I,7,FALSE))</f>
        <v/>
      </c>
      <c r="P143" s="203">
        <f t="shared" si="10"/>
        <v>1</v>
      </c>
      <c r="Q143" s="203">
        <v>15</v>
      </c>
      <c r="R143" s="203">
        <f>IF(LEN(VLOOKUP(B143,'Analyst Report'!$A$30:$I$287,8,FALSE))=0,"",VLOOKUP(B143,'Analyst Report'!$A$30:$I$287,8,FALSE))</f>
        <v>15</v>
      </c>
      <c r="S143" s="203">
        <f t="shared" si="8"/>
        <v>15</v>
      </c>
      <c r="T143" s="203">
        <f t="shared" si="11"/>
        <v>15</v>
      </c>
      <c r="U143" s="202" t="s">
        <v>2399</v>
      </c>
      <c r="V143" s="202" t="s">
        <v>2399</v>
      </c>
      <c r="W143" s="202" t="s">
        <v>2399</v>
      </c>
      <c r="X143" s="202" t="s">
        <v>2399</v>
      </c>
      <c r="Y143" s="202" t="s">
        <v>2399</v>
      </c>
      <c r="Z143" s="202" t="s">
        <v>2399</v>
      </c>
      <c r="AA143" s="202" t="s">
        <v>2399</v>
      </c>
      <c r="AB143" s="202" t="s">
        <v>2399</v>
      </c>
    </row>
    <row r="144" spans="1:28" ht="409.6" x14ac:dyDescent="0.2">
      <c r="A144" s="210">
        <f t="shared" si="9"/>
        <v>127</v>
      </c>
      <c r="B144" s="211" t="s">
        <v>229</v>
      </c>
      <c r="C144" s="211" t="s">
        <v>2655</v>
      </c>
      <c r="D144" s="211" t="str">
        <f>VLOOKUP(B144,'HECVAT - Full | Vendor Response'!A$3:D$319,4,TRUE)</f>
        <v>Our customer support and engineering staff have access to customer data to be able to provide customer support and the service. Access is strictly controlled, granted, revoked, and logged. Access to customer data is via multi-factor authentication using an SSO system.
Our Data Handling and Classification Policy, along with Information Security, is included in our employment terms and conditions, and all employees are required to undertake comprehensive training both at hire and annually thereafter. There is a formal disciplinary process in place to enforce data handling (and all security policies), and actions are taken up to and including dismissal depending on the severity of the issue. We use a number of internal tools and platforms to ensure access rights integrity, including ensuring that only approved staff have access to customer data where absolutely necessary.</v>
      </c>
      <c r="E144" s="206" t="s">
        <v>2399</v>
      </c>
      <c r="F144" s="206"/>
      <c r="G144" s="206" t="s">
        <v>2526</v>
      </c>
      <c r="H144" s="218" t="s">
        <v>2527</v>
      </c>
      <c r="I144" s="218" t="s">
        <v>2528</v>
      </c>
      <c r="J144" s="205" t="str">
        <f t="shared" si="7"/>
        <v>FALSE</v>
      </c>
      <c r="K144" s="214">
        <v>1</v>
      </c>
      <c r="L144" s="205" t="s">
        <v>1766</v>
      </c>
      <c r="M144" s="203" t="s">
        <v>16</v>
      </c>
      <c r="N144" s="203" t="str">
        <f>VLOOKUP(B144,'HECVAT - Full | Vendor Response'!A:E,3,FALSE)</f>
        <v>Yes</v>
      </c>
      <c r="O144" s="203" t="str">
        <f>IF(LEN(VLOOKUP(B144,'Analyst Report'!$A:$I,7,FALSE))=0,"",VLOOKUP(B144,'Analyst Report'!$A:$I,7,FALSE))</f>
        <v/>
      </c>
      <c r="P144" s="203">
        <f t="shared" si="10"/>
        <v>1</v>
      </c>
      <c r="Q144" s="203">
        <v>20</v>
      </c>
      <c r="R144" s="203">
        <f>IF(LEN(VLOOKUP(B144,'Analyst Report'!$A$30:$I$287,8,FALSE))=0,"",VLOOKUP(B144,'Analyst Report'!$A$30:$I$287,8,FALSE))</f>
        <v>20</v>
      </c>
      <c r="S144" s="203">
        <f t="shared" si="8"/>
        <v>20</v>
      </c>
      <c r="T144" s="203">
        <f t="shared" si="11"/>
        <v>20</v>
      </c>
      <c r="U144" s="202" t="s">
        <v>2399</v>
      </c>
      <c r="V144" s="202" t="s">
        <v>2399</v>
      </c>
      <c r="W144" s="202" t="s">
        <v>2399</v>
      </c>
      <c r="X144" s="202" t="s">
        <v>2399</v>
      </c>
      <c r="Y144" s="202" t="s">
        <v>2399</v>
      </c>
      <c r="Z144" s="202" t="s">
        <v>2399</v>
      </c>
      <c r="AA144" s="202" t="s">
        <v>2399</v>
      </c>
      <c r="AB144" s="202" t="s">
        <v>2399</v>
      </c>
    </row>
    <row r="145" spans="1:28" ht="285" x14ac:dyDescent="0.2">
      <c r="A145" s="210">
        <f t="shared" si="9"/>
        <v>128</v>
      </c>
      <c r="B145" s="211" t="s">
        <v>230</v>
      </c>
      <c r="C145" s="211" t="s">
        <v>2622</v>
      </c>
      <c r="D145" s="211" t="str">
        <f>VLOOKUP(B145,'HECVAT - Full | Vendor Response'!A$3:D$319,4,TRUE)</f>
        <v>Instructure maintains an IT Acceptable Use Policy that addresses the acceptable use of work from home (WFH) devices and outlines prohibited uses such as jailbroken devices, storing of customer data, or using devices without Instructure's DM-profile present. Instructure's DM platforms (Jamf &amp; Azure), can track, manage, and secure Instructure owned devices remotely on demand.</v>
      </c>
      <c r="E145" s="229" t="s">
        <v>2399</v>
      </c>
      <c r="F145" s="229"/>
      <c r="G145" s="229" t="s">
        <v>2993</v>
      </c>
      <c r="H145" s="222" t="s">
        <v>2991</v>
      </c>
      <c r="I145" s="230" t="s">
        <v>2992</v>
      </c>
      <c r="J145" s="205" t="str">
        <f t="shared" si="7"/>
        <v>FALSE</v>
      </c>
      <c r="K145" s="214">
        <v>1</v>
      </c>
      <c r="L145" s="205" t="s">
        <v>1766</v>
      </c>
      <c r="M145" s="203" t="s">
        <v>16</v>
      </c>
      <c r="N145" s="203" t="str">
        <f>VLOOKUP(B145,'HECVAT - Full | Vendor Response'!A:E,3,FALSE)</f>
        <v>Yes</v>
      </c>
      <c r="O145" s="203" t="str">
        <f>IF(LEN(VLOOKUP(B145,'Analyst Report'!$A:$I,7,FALSE))=0,"",VLOOKUP(B145,'Analyst Report'!$A:$I,7,FALSE))</f>
        <v/>
      </c>
      <c r="P145" s="203">
        <f t="shared" si="10"/>
        <v>1</v>
      </c>
      <c r="Q145" s="203">
        <v>20</v>
      </c>
      <c r="R145" s="203">
        <f>IF(LEN(VLOOKUP(B145,'Analyst Report'!$A$30:$I$287,8,FALSE))=0,"",VLOOKUP(B145,'Analyst Report'!$A$30:$I$287,8,FALSE))</f>
        <v>20</v>
      </c>
      <c r="S145" s="203">
        <f t="shared" si="8"/>
        <v>20</v>
      </c>
      <c r="T145" s="203">
        <f t="shared" si="11"/>
        <v>20</v>
      </c>
      <c r="U145" s="202" t="s">
        <v>2399</v>
      </c>
      <c r="V145" s="202" t="s">
        <v>2399</v>
      </c>
      <c r="W145" s="202" t="s">
        <v>2399</v>
      </c>
      <c r="X145" s="202" t="s">
        <v>2399</v>
      </c>
      <c r="Y145" s="202" t="s">
        <v>2399</v>
      </c>
      <c r="Z145" s="202" t="s">
        <v>2399</v>
      </c>
      <c r="AA145" s="202" t="s">
        <v>2399</v>
      </c>
      <c r="AB145" s="202" t="s">
        <v>2399</v>
      </c>
    </row>
    <row r="146" spans="1:28" ht="409.6" x14ac:dyDescent="0.2">
      <c r="A146" s="210">
        <f t="shared" si="9"/>
        <v>129</v>
      </c>
      <c r="B146" s="211" t="s">
        <v>231</v>
      </c>
      <c r="C146" s="211" t="s">
        <v>404</v>
      </c>
      <c r="D146" s="211">
        <f>VLOOKUP(B146,'HECVAT - Full | Vendor Response'!A$3:D$319,4,TRUE)</f>
        <v>0</v>
      </c>
      <c r="E146" s="204" t="s">
        <v>2399</v>
      </c>
      <c r="F146" s="204"/>
      <c r="G146" s="204" t="s">
        <v>2742</v>
      </c>
      <c r="H146" s="216" t="s">
        <v>2994</v>
      </c>
      <c r="I146" s="239" t="s">
        <v>2995</v>
      </c>
      <c r="J146" s="205" t="str">
        <f t="shared" ref="J146:J184" si="12">IF(S146&gt;20,"TRUE","FALSE")</f>
        <v>FALSE</v>
      </c>
      <c r="K146" s="214">
        <f>IF(OR(N$24="2",N$24="3",N$24="7"),1,0)</f>
        <v>0</v>
      </c>
      <c r="L146" s="205" t="s">
        <v>1767</v>
      </c>
      <c r="M146" s="203" t="s">
        <v>16</v>
      </c>
      <c r="N146" s="203">
        <f>VLOOKUP(B146,'HECVAT - Full | Vendor Response'!A:E,3,FALSE)</f>
        <v>0</v>
      </c>
      <c r="O146" s="203" t="str">
        <f>IF(LEN(VLOOKUP(B146,'Analyst Report'!$A:$I,7,FALSE))=0,"",VLOOKUP(B146,'Analyst Report'!$A:$I,7,FALSE))</f>
        <v/>
      </c>
      <c r="P146" s="203">
        <f t="shared" si="10"/>
        <v>0</v>
      </c>
      <c r="Q146" s="203">
        <v>20</v>
      </c>
      <c r="R146" s="203">
        <f>IF(LEN(VLOOKUP(B146,'Analyst Report'!$A$30:$I$287,8,FALSE))=0,"",VLOOKUP(B146,'Analyst Report'!$A$30:$I$287,8,FALSE))</f>
        <v>20</v>
      </c>
      <c r="S146" s="203">
        <f t="shared" si="8"/>
        <v>0</v>
      </c>
      <c r="T146" s="203">
        <f t="shared" si="11"/>
        <v>0</v>
      </c>
      <c r="U146" s="202" t="s">
        <v>2399</v>
      </c>
      <c r="V146" s="202" t="s">
        <v>2399</v>
      </c>
      <c r="W146" s="202" t="s">
        <v>2399</v>
      </c>
      <c r="X146" s="202" t="s">
        <v>2399</v>
      </c>
      <c r="Y146" s="202" t="s">
        <v>2399</v>
      </c>
      <c r="Z146" s="202" t="s">
        <v>2399</v>
      </c>
      <c r="AA146" s="202" t="s">
        <v>2399</v>
      </c>
      <c r="AB146" s="202" t="s">
        <v>2399</v>
      </c>
    </row>
    <row r="147" spans="1:28" ht="384" x14ac:dyDescent="0.2">
      <c r="A147" s="210">
        <f t="shared" si="9"/>
        <v>130</v>
      </c>
      <c r="B147" s="211" t="s">
        <v>232</v>
      </c>
      <c r="C147" s="211" t="s">
        <v>2804</v>
      </c>
      <c r="D147" s="211" t="str">
        <f>VLOOKUP(B147,'HECVAT - Full | Vendor Response'!A$3:D$319,4,TRUE)</f>
        <v>Customer's data in Canvas does not leave their geographic region. For example, our U.S. customers' data resides in the United States. Canadian customer data resides in Canada. Latin America customer data resides in the United States. United Kingdom and European Union customer data resides in the EU. And, lastly, Asia Pacific customer data resides in Asia Pacific. Some non-Canvas customer data such as that required for providing sales and technical support in Salesforce, may reside in the U.S. - out of region. For example, LoginID, IP Address, Name, and Email.</v>
      </c>
      <c r="E147" s="206" t="s">
        <v>2603</v>
      </c>
      <c r="F147" s="206" t="s">
        <v>2604</v>
      </c>
      <c r="G147" s="229"/>
      <c r="H147" s="218" t="s">
        <v>2805</v>
      </c>
      <c r="I147" s="218" t="s">
        <v>2806</v>
      </c>
      <c r="J147" s="205" t="str">
        <f t="shared" si="12"/>
        <v>FALSE</v>
      </c>
      <c r="K147" s="214">
        <v>1</v>
      </c>
      <c r="L147" s="205" t="s">
        <v>1767</v>
      </c>
      <c r="M147" s="203" t="s">
        <v>16</v>
      </c>
      <c r="N147" s="203" t="str">
        <f>VLOOKUP(B147,'HECVAT - Full | Vendor Response'!A:E,3,FALSE)</f>
        <v>Yes</v>
      </c>
      <c r="O147" s="203" t="str">
        <f>IF(LEN(VLOOKUP(B147,'Analyst Report'!$A:$I,7,FALSE))=0,"",VLOOKUP(B147,'Analyst Report'!$A:$I,7,FALSE))</f>
        <v/>
      </c>
      <c r="P147" s="203">
        <f t="shared" si="10"/>
        <v>1</v>
      </c>
      <c r="Q147" s="203">
        <v>20</v>
      </c>
      <c r="R147" s="203">
        <f>IF(LEN(VLOOKUP(B147,'Analyst Report'!$A$30:$I$287,8,FALSE))=0,"",VLOOKUP(B147,'Analyst Report'!$A$30:$I$287,8,FALSE))</f>
        <v>20</v>
      </c>
      <c r="S147" s="203">
        <f t="shared" si="8"/>
        <v>20</v>
      </c>
      <c r="T147" s="203">
        <f t="shared" si="11"/>
        <v>20</v>
      </c>
      <c r="U147" s="202" t="s">
        <v>2399</v>
      </c>
      <c r="V147" s="202" t="s">
        <v>2399</v>
      </c>
      <c r="W147" s="202" t="s">
        <v>2399</v>
      </c>
      <c r="X147" s="202" t="s">
        <v>2399</v>
      </c>
      <c r="Y147" s="202" t="s">
        <v>2399</v>
      </c>
      <c r="Z147" s="202" t="s">
        <v>2399</v>
      </c>
      <c r="AA147" s="202" t="s">
        <v>2399</v>
      </c>
      <c r="AB147" s="202" t="s">
        <v>2399</v>
      </c>
    </row>
    <row r="148" spans="1:28" ht="195" x14ac:dyDescent="0.2">
      <c r="A148" s="210">
        <f t="shared" si="9"/>
        <v>131</v>
      </c>
      <c r="B148" s="211" t="s">
        <v>233</v>
      </c>
      <c r="C148" s="211" t="s">
        <v>2353</v>
      </c>
      <c r="D148" s="211">
        <f>VLOOKUP(B148,'HECVAT - Full | Vendor Response'!A$3:D$319,4,TRUE)</f>
        <v>0</v>
      </c>
      <c r="E148" s="204" t="s">
        <v>2399</v>
      </c>
      <c r="F148" s="204" t="s">
        <v>2744</v>
      </c>
      <c r="G148" s="204" t="s">
        <v>2743</v>
      </c>
      <c r="H148" s="216" t="s">
        <v>2996</v>
      </c>
      <c r="I148" s="216" t="s">
        <v>2997</v>
      </c>
      <c r="J148" s="205" t="str">
        <f t="shared" si="12"/>
        <v>FALSE</v>
      </c>
      <c r="K148" s="214">
        <f>IF(OR(N$24="1",N$24="2"),1,0)</f>
        <v>0</v>
      </c>
      <c r="L148" s="205" t="s">
        <v>1767</v>
      </c>
      <c r="M148" s="203" t="s">
        <v>16</v>
      </c>
      <c r="N148" s="203">
        <f>VLOOKUP(B148,'HECVAT - Full | Vendor Response'!A:E,3,FALSE)</f>
        <v>0</v>
      </c>
      <c r="O148" s="203" t="str">
        <f>IF(LEN(VLOOKUP(B148,'Analyst Report'!$A:$I,7,FALSE))=0,"",VLOOKUP(B148,'Analyst Report'!$A:$I,7,FALSE))</f>
        <v/>
      </c>
      <c r="P148" s="203">
        <f t="shared" si="10"/>
        <v>0</v>
      </c>
      <c r="Q148" s="203">
        <v>20</v>
      </c>
      <c r="R148" s="203">
        <f>IF(LEN(VLOOKUP(B148,'Analyst Report'!$A$30:$I$287,8,FALSE))=0,"",VLOOKUP(B148,'Analyst Report'!$A$30:$I$287,8,FALSE))</f>
        <v>20</v>
      </c>
      <c r="S148" s="203">
        <f t="shared" si="8"/>
        <v>0</v>
      </c>
      <c r="T148" s="203">
        <f t="shared" si="11"/>
        <v>0</v>
      </c>
      <c r="U148" s="202" t="s">
        <v>2399</v>
      </c>
      <c r="V148" s="202" t="s">
        <v>2399</v>
      </c>
      <c r="W148" s="202" t="s">
        <v>2399</v>
      </c>
      <c r="X148" s="202" t="s">
        <v>2399</v>
      </c>
      <c r="Y148" s="202" t="s">
        <v>2399</v>
      </c>
      <c r="Z148" s="202" t="s">
        <v>2399</v>
      </c>
      <c r="AA148" s="202" t="s">
        <v>2399</v>
      </c>
      <c r="AB148" s="202" t="s">
        <v>2399</v>
      </c>
    </row>
    <row r="149" spans="1:28" ht="240" x14ac:dyDescent="0.2">
      <c r="A149" s="210">
        <f t="shared" si="9"/>
        <v>132</v>
      </c>
      <c r="B149" s="211" t="s">
        <v>234</v>
      </c>
      <c r="C149" s="211" t="s">
        <v>23</v>
      </c>
      <c r="D149" s="211">
        <f>VLOOKUP(B149,'HECVAT - Full | Vendor Response'!A$3:D$319,4,TRUE)</f>
        <v>0</v>
      </c>
      <c r="E149" s="204" t="s">
        <v>2399</v>
      </c>
      <c r="F149" s="204" t="s">
        <v>2746</v>
      </c>
      <c r="G149" s="204" t="s">
        <v>2745</v>
      </c>
      <c r="H149" s="216" t="s">
        <v>2998</v>
      </c>
      <c r="I149" s="216" t="s">
        <v>2999</v>
      </c>
      <c r="J149" s="205" t="str">
        <f t="shared" si="12"/>
        <v>FALSE</v>
      </c>
      <c r="K149" s="214">
        <f>IF(OR(N$24="1",N$24="2"),1,0)</f>
        <v>0</v>
      </c>
      <c r="L149" s="205" t="s">
        <v>1767</v>
      </c>
      <c r="M149" s="203" t="s">
        <v>16</v>
      </c>
      <c r="N149" s="203">
        <f>VLOOKUP(B149,'HECVAT - Full | Vendor Response'!A:E,3,FALSE)</f>
        <v>0</v>
      </c>
      <c r="O149" s="203" t="str">
        <f>IF(LEN(VLOOKUP(B149,'Analyst Report'!$A:$I,7,FALSE))=0,"",VLOOKUP(B149,'Analyst Report'!$A:$I,7,FALSE))</f>
        <v/>
      </c>
      <c r="P149" s="203">
        <f t="shared" si="10"/>
        <v>0</v>
      </c>
      <c r="Q149" s="203">
        <v>20</v>
      </c>
      <c r="R149" s="203">
        <f>IF(LEN(VLOOKUP(B149,'Analyst Report'!$A$30:$I$287,8,FALSE))=0,"",VLOOKUP(B149,'Analyst Report'!$A$30:$I$287,8,FALSE))</f>
        <v>20</v>
      </c>
      <c r="S149" s="203">
        <f t="shared" si="8"/>
        <v>0</v>
      </c>
      <c r="T149" s="203">
        <f t="shared" si="11"/>
        <v>0</v>
      </c>
      <c r="U149" s="202" t="s">
        <v>2399</v>
      </c>
      <c r="V149" s="202" t="s">
        <v>2399</v>
      </c>
      <c r="W149" s="202" t="s">
        <v>2399</v>
      </c>
      <c r="X149" s="202" t="s">
        <v>2399</v>
      </c>
      <c r="Y149" s="202" t="s">
        <v>2399</v>
      </c>
      <c r="Z149" s="202" t="s">
        <v>2399</v>
      </c>
      <c r="AA149" s="202" t="s">
        <v>2399</v>
      </c>
      <c r="AB149" s="202" t="s">
        <v>2399</v>
      </c>
    </row>
    <row r="150" spans="1:28" ht="240" x14ac:dyDescent="0.2">
      <c r="A150" s="210">
        <f t="shared" si="9"/>
        <v>133</v>
      </c>
      <c r="B150" s="211" t="s">
        <v>235</v>
      </c>
      <c r="C150" s="211" t="s">
        <v>2289</v>
      </c>
      <c r="D150" s="211">
        <f>VLOOKUP(B150,'HECVAT - Full | Vendor Response'!A$3:D$319,4,TRUE)</f>
        <v>0</v>
      </c>
      <c r="E150" s="204" t="s">
        <v>2399</v>
      </c>
      <c r="F150" s="204" t="s">
        <v>2747</v>
      </c>
      <c r="G150" s="204"/>
      <c r="H150" s="216" t="s">
        <v>2998</v>
      </c>
      <c r="I150" s="216" t="s">
        <v>2999</v>
      </c>
      <c r="J150" s="205" t="str">
        <f t="shared" si="12"/>
        <v>FALSE</v>
      </c>
      <c r="K150" s="214">
        <f>IF(OR(N$24="1",N$24="2"),1,0)</f>
        <v>0</v>
      </c>
      <c r="L150" s="205" t="s">
        <v>1767</v>
      </c>
      <c r="M150" s="203" t="s">
        <v>16</v>
      </c>
      <c r="N150" s="203">
        <f>VLOOKUP(B150,'HECVAT - Full | Vendor Response'!A:E,3,FALSE)</f>
        <v>0</v>
      </c>
      <c r="O150" s="203" t="str">
        <f>IF(LEN(VLOOKUP(B150,'Analyst Report'!$A:$I,7,FALSE))=0,"",VLOOKUP(B150,'Analyst Report'!$A:$I,7,FALSE))</f>
        <v/>
      </c>
      <c r="P150" s="203">
        <f t="shared" si="10"/>
        <v>0</v>
      </c>
      <c r="Q150" s="203">
        <v>25</v>
      </c>
      <c r="R150" s="203">
        <f>IF(LEN(VLOOKUP(B150,'Analyst Report'!$A$30:$I$287,8,FALSE))=0,"",VLOOKUP(B150,'Analyst Report'!$A$30:$I$287,8,FALSE))</f>
        <v>25</v>
      </c>
      <c r="S150" s="203">
        <f t="shared" si="8"/>
        <v>0</v>
      </c>
      <c r="T150" s="203">
        <f t="shared" si="11"/>
        <v>0</v>
      </c>
      <c r="U150" s="202" t="s">
        <v>2399</v>
      </c>
      <c r="V150" s="202" t="s">
        <v>2399</v>
      </c>
      <c r="W150" s="202" t="s">
        <v>2399</v>
      </c>
      <c r="X150" s="202" t="s">
        <v>2399</v>
      </c>
      <c r="Y150" s="202" t="s">
        <v>2399</v>
      </c>
      <c r="Z150" s="202" t="s">
        <v>2399</v>
      </c>
      <c r="AA150" s="202" t="s">
        <v>2399</v>
      </c>
      <c r="AB150" s="202" t="s">
        <v>2399</v>
      </c>
    </row>
    <row r="151" spans="1:28" ht="135" x14ac:dyDescent="0.2">
      <c r="A151" s="210">
        <f t="shared" ref="A151:A214" si="13">A150+1</f>
        <v>134</v>
      </c>
      <c r="B151" s="211" t="s">
        <v>236</v>
      </c>
      <c r="C151" s="211" t="s">
        <v>24</v>
      </c>
      <c r="D151" s="211" t="str">
        <f>VLOOKUP(B151,'HECVAT - Full | Vendor Response'!A$3:D$319,4,TRUE)</f>
        <v>All data for our customers is hosted within their geographical AWS region, and for the purposes of disaster recovery, in each region we operate, we utilize 3 geographically diverse Availability Zones (AZ).</v>
      </c>
      <c r="E151" s="204" t="s">
        <v>2399</v>
      </c>
      <c r="F151" s="204" t="s">
        <v>2749</v>
      </c>
      <c r="G151" s="204" t="s">
        <v>2748</v>
      </c>
      <c r="H151" s="216" t="s">
        <v>2399</v>
      </c>
      <c r="I151" s="216" t="s">
        <v>2399</v>
      </c>
      <c r="J151" s="205" t="str">
        <f t="shared" si="12"/>
        <v>FALSE</v>
      </c>
      <c r="K151" s="214">
        <v>1</v>
      </c>
      <c r="L151" s="205" t="s">
        <v>1767</v>
      </c>
      <c r="M151" s="203" t="s">
        <v>16</v>
      </c>
      <c r="N151" s="203" t="str">
        <f>VLOOKUP(B151,'HECVAT - Full | Vendor Response'!A:E,3,FALSE)</f>
        <v>Yes</v>
      </c>
      <c r="O151" s="203" t="str">
        <f>IF(LEN(VLOOKUP(B151,'Analyst Report'!$A:$I,7,FALSE))=0,"",VLOOKUP(B151,'Analyst Report'!$A:$I,7,FALSE))</f>
        <v/>
      </c>
      <c r="P151" s="203">
        <f t="shared" si="10"/>
        <v>1</v>
      </c>
      <c r="Q151" s="203">
        <v>20</v>
      </c>
      <c r="R151" s="203">
        <f>IF(LEN(VLOOKUP(B151,'Analyst Report'!$A$30:$I$287,8,FALSE))=0,"",VLOOKUP(B151,'Analyst Report'!$A$30:$I$287,8,FALSE))</f>
        <v>20</v>
      </c>
      <c r="S151" s="203">
        <f t="shared" ref="S151:S211" si="14">(IF((ISNUMBER(R151)),R151,Q151))*K151</f>
        <v>20</v>
      </c>
      <c r="T151" s="203">
        <f t="shared" si="11"/>
        <v>20</v>
      </c>
      <c r="U151" s="202" t="s">
        <v>2399</v>
      </c>
      <c r="V151" s="202" t="s">
        <v>2399</v>
      </c>
      <c r="W151" s="202" t="s">
        <v>2399</v>
      </c>
      <c r="X151" s="202" t="s">
        <v>2399</v>
      </c>
      <c r="Y151" s="202" t="s">
        <v>2399</v>
      </c>
      <c r="Z151" s="202" t="s">
        <v>2399</v>
      </c>
      <c r="AA151" s="202" t="s">
        <v>2399</v>
      </c>
      <c r="AB151" s="202" t="s">
        <v>2399</v>
      </c>
    </row>
    <row r="152" spans="1:28" ht="225" x14ac:dyDescent="0.2">
      <c r="A152" s="210">
        <f t="shared" si="13"/>
        <v>135</v>
      </c>
      <c r="B152" s="211" t="s">
        <v>237</v>
      </c>
      <c r="C152" s="211" t="s">
        <v>2271</v>
      </c>
      <c r="D152" s="211" t="str">
        <f>VLOOKUP(B152,'HECVAT - Full | Vendor Response'!A$3:D$319,4,TRUE)</f>
        <v>Instructure has complete control over the data hosting model. All data resides within our customers' geographical region.</v>
      </c>
      <c r="E152" s="204" t="s">
        <v>2399</v>
      </c>
      <c r="F152" s="204" t="s">
        <v>2399</v>
      </c>
      <c r="G152" s="204" t="s">
        <v>2750</v>
      </c>
      <c r="H152" s="216" t="s">
        <v>2981</v>
      </c>
      <c r="I152" s="216" t="s">
        <v>2982</v>
      </c>
      <c r="J152" s="205" t="str">
        <f t="shared" si="12"/>
        <v>FALSE</v>
      </c>
      <c r="K152" s="214">
        <f>IF(N$24="1",0,1)</f>
        <v>1</v>
      </c>
      <c r="L152" s="205" t="s">
        <v>1767</v>
      </c>
      <c r="M152" s="203" t="s">
        <v>16</v>
      </c>
      <c r="N152" s="203" t="str">
        <f>VLOOKUP(B152,'HECVAT - Full | Vendor Response'!A:E,3,FALSE)</f>
        <v>Yes</v>
      </c>
      <c r="O152" s="203" t="str">
        <f>IF(LEN(VLOOKUP(B152,'Analyst Report'!$A:$I,7,FALSE))=0,"",VLOOKUP(B152,'Analyst Report'!$A:$I,7,FALSE))</f>
        <v/>
      </c>
      <c r="P152" s="203">
        <f t="shared" si="10"/>
        <v>1</v>
      </c>
      <c r="Q152" s="203">
        <v>20</v>
      </c>
      <c r="R152" s="203">
        <f>IF(LEN(VLOOKUP(B152,'Analyst Report'!$A$30:$I$287,8,FALSE))=0,"",VLOOKUP(B152,'Analyst Report'!$A$30:$I$287,8,FALSE))</f>
        <v>20</v>
      </c>
      <c r="S152" s="203">
        <f t="shared" si="14"/>
        <v>20</v>
      </c>
      <c r="T152" s="203">
        <f t="shared" si="11"/>
        <v>20</v>
      </c>
      <c r="U152" s="202" t="s">
        <v>2399</v>
      </c>
      <c r="V152" s="202" t="s">
        <v>2399</v>
      </c>
      <c r="W152" s="202" t="s">
        <v>2399</v>
      </c>
      <c r="X152" s="202" t="s">
        <v>2399</v>
      </c>
      <c r="Y152" s="202" t="s">
        <v>2399</v>
      </c>
      <c r="Z152" s="202" t="s">
        <v>2399</v>
      </c>
      <c r="AA152" s="202" t="s">
        <v>2399</v>
      </c>
      <c r="AB152" s="202" t="s">
        <v>2399</v>
      </c>
    </row>
    <row r="153" spans="1:28" ht="105" x14ac:dyDescent="0.2">
      <c r="A153" s="210">
        <f t="shared" si="13"/>
        <v>136</v>
      </c>
      <c r="B153" s="211" t="s">
        <v>238</v>
      </c>
      <c r="C153" s="211" t="s">
        <v>82</v>
      </c>
      <c r="D153" s="211">
        <f>VLOOKUP(B153,'HECVAT - Full | Vendor Response'!A$3:D$319,4,TRUE)</f>
        <v>0</v>
      </c>
      <c r="E153" s="204" t="s">
        <v>2751</v>
      </c>
      <c r="F153" s="204" t="s">
        <v>2399</v>
      </c>
      <c r="G153" s="204" t="s">
        <v>2399</v>
      </c>
      <c r="H153" s="216" t="s">
        <v>3000</v>
      </c>
      <c r="I153" s="216" t="s">
        <v>3001</v>
      </c>
      <c r="J153" s="205" t="str">
        <f t="shared" si="12"/>
        <v>FALSE</v>
      </c>
      <c r="K153" s="214">
        <f>IF(OR(N$24="1",N$24="2"),1,0)</f>
        <v>0</v>
      </c>
      <c r="L153" s="205" t="s">
        <v>1767</v>
      </c>
      <c r="M153" s="203" t="s">
        <v>16</v>
      </c>
      <c r="N153" s="203">
        <f>VLOOKUP(B153,'HECVAT - Full | Vendor Response'!A:E,3,FALSE)</f>
        <v>0</v>
      </c>
      <c r="O153" s="203" t="str">
        <f>IF(LEN(VLOOKUP(B153,'Analyst Report'!$A:$I,7,FALSE))=0,"",VLOOKUP(B153,'Analyst Report'!$A:$I,7,FALSE))</f>
        <v/>
      </c>
      <c r="P153" s="203">
        <f t="shared" si="10"/>
        <v>0</v>
      </c>
      <c r="Q153" s="203">
        <v>20</v>
      </c>
      <c r="R153" s="203">
        <f>IF(LEN(VLOOKUP(B153,'Analyst Report'!$A$30:$I$287,8,FALSE))=0,"",VLOOKUP(B153,'Analyst Report'!$A$30:$I$287,8,FALSE))</f>
        <v>20</v>
      </c>
      <c r="S153" s="203">
        <f t="shared" si="14"/>
        <v>0</v>
      </c>
      <c r="T153" s="203">
        <f t="shared" si="11"/>
        <v>0</v>
      </c>
      <c r="U153" s="202" t="s">
        <v>2399</v>
      </c>
      <c r="V153" s="202" t="s">
        <v>2399</v>
      </c>
      <c r="W153" s="202" t="s">
        <v>2399</v>
      </c>
      <c r="X153" s="202" t="s">
        <v>2399</v>
      </c>
      <c r="Y153" s="202" t="s">
        <v>2399</v>
      </c>
      <c r="Z153" s="202" t="s">
        <v>2399</v>
      </c>
      <c r="AA153" s="202" t="s">
        <v>2399</v>
      </c>
      <c r="AB153" s="202" t="s">
        <v>2399</v>
      </c>
    </row>
    <row r="154" spans="1:28" ht="328" x14ac:dyDescent="0.2">
      <c r="A154" s="210">
        <f t="shared" si="13"/>
        <v>137</v>
      </c>
      <c r="B154" s="211" t="s">
        <v>239</v>
      </c>
      <c r="C154" s="211" t="s">
        <v>370</v>
      </c>
      <c r="D154" s="211" t="str">
        <f>VLOOKUP(B154,'HECVAT - Full | Vendor Response'!A$3:D$319,4,TRUE)</f>
        <v>Canvas LMS is hosted in a high availability environment provided by AWS.  This allows Canvas to provide automated provisioning under heavy load, data redundancy and failover across geographies, and hands-free updates that rarely require downtime. The Canvas application is designed to make full use of the real-time redundancy and capacity capabilities offered by AWS, running across multiple availability zones in regions throughout the world. We both guarantee and consistently deliver a 99.9% annual uptime.</v>
      </c>
      <c r="E154" s="204" t="s">
        <v>2399</v>
      </c>
      <c r="F154" s="204" t="s">
        <v>2753</v>
      </c>
      <c r="G154" s="204" t="s">
        <v>2752</v>
      </c>
      <c r="H154" s="216" t="s">
        <v>2880</v>
      </c>
      <c r="I154" s="216" t="s">
        <v>2881</v>
      </c>
      <c r="J154" s="205" t="str">
        <f t="shared" si="12"/>
        <v>FALSE</v>
      </c>
      <c r="K154" s="214">
        <v>1</v>
      </c>
      <c r="L154" s="205" t="s">
        <v>1767</v>
      </c>
      <c r="M154" s="203" t="s">
        <v>16</v>
      </c>
      <c r="N154" s="203" t="str">
        <f>VLOOKUP(B154,'HECVAT - Full | Vendor Response'!A:E,3,FALSE)</f>
        <v>Yes</v>
      </c>
      <c r="O154" s="203" t="str">
        <f>IF(LEN(VLOOKUP(B154,'Analyst Report'!$A:$I,7,FALSE))=0,"",VLOOKUP(B154,'Analyst Report'!$A:$I,7,FALSE))</f>
        <v/>
      </c>
      <c r="P154" s="203">
        <f t="shared" si="10"/>
        <v>1</v>
      </c>
      <c r="Q154" s="203">
        <v>20</v>
      </c>
      <c r="R154" s="203">
        <f>IF(LEN(VLOOKUP(B154,'Analyst Report'!$A$30:$I$287,8,FALSE))=0,"",VLOOKUP(B154,'Analyst Report'!$A$30:$I$287,8,FALSE))</f>
        <v>20</v>
      </c>
      <c r="S154" s="203">
        <f t="shared" si="14"/>
        <v>20</v>
      </c>
      <c r="T154" s="203">
        <f t="shared" si="11"/>
        <v>20</v>
      </c>
      <c r="U154" s="202" t="s">
        <v>2399</v>
      </c>
      <c r="V154" s="202" t="s">
        <v>2399</v>
      </c>
      <c r="W154" s="202" t="s">
        <v>2399</v>
      </c>
      <c r="X154" s="202" t="s">
        <v>2399</v>
      </c>
      <c r="Y154" s="202" t="s">
        <v>2399</v>
      </c>
      <c r="Z154" s="202" t="s">
        <v>2399</v>
      </c>
      <c r="AA154" s="202" t="s">
        <v>2399</v>
      </c>
      <c r="AB154" s="202" t="s">
        <v>2399</v>
      </c>
    </row>
    <row r="155" spans="1:28" ht="90" x14ac:dyDescent="0.2">
      <c r="A155" s="210">
        <f t="shared" si="13"/>
        <v>138</v>
      </c>
      <c r="B155" s="211" t="s">
        <v>240</v>
      </c>
      <c r="C155" s="211" t="s">
        <v>414</v>
      </c>
      <c r="D155" s="211">
        <f>VLOOKUP(B155,'HECVAT - Full | Vendor Response'!A$3:D$319,4,TRUE)</f>
        <v>0</v>
      </c>
      <c r="E155" s="204" t="s">
        <v>2399</v>
      </c>
      <c r="F155" s="204" t="s">
        <v>2753</v>
      </c>
      <c r="G155" s="204" t="s">
        <v>2754</v>
      </c>
      <c r="H155" s="216" t="s">
        <v>2880</v>
      </c>
      <c r="I155" s="216" t="s">
        <v>2881</v>
      </c>
      <c r="J155" s="205" t="str">
        <f t="shared" si="12"/>
        <v>FALSE</v>
      </c>
      <c r="K155" s="214">
        <f>IF(OR(N$24="1",N$24="2"),1,0)</f>
        <v>0</v>
      </c>
      <c r="L155" s="205" t="s">
        <v>1767</v>
      </c>
      <c r="M155" s="203" t="s">
        <v>16</v>
      </c>
      <c r="N155" s="203">
        <f>VLOOKUP(B155,'HECVAT - Full | Vendor Response'!A:E,3,FALSE)</f>
        <v>0</v>
      </c>
      <c r="O155" s="203" t="str">
        <f>IF(LEN(VLOOKUP(B155,'Analyst Report'!$A:$I,7,FALSE))=0,"",VLOOKUP(B155,'Analyst Report'!$A:$I,7,FALSE))</f>
        <v/>
      </c>
      <c r="P155" s="203">
        <f t="shared" si="10"/>
        <v>0</v>
      </c>
      <c r="Q155" s="203">
        <v>20</v>
      </c>
      <c r="R155" s="203">
        <f>IF(LEN(VLOOKUP(B155,'Analyst Report'!$A$30:$I$287,8,FALSE))=0,"",VLOOKUP(B155,'Analyst Report'!$A$30:$I$287,8,FALSE))</f>
        <v>20</v>
      </c>
      <c r="S155" s="203">
        <f t="shared" si="14"/>
        <v>0</v>
      </c>
      <c r="T155" s="203">
        <f t="shared" si="11"/>
        <v>0</v>
      </c>
      <c r="U155" s="202" t="s">
        <v>2399</v>
      </c>
      <c r="V155" s="202" t="s">
        <v>2399</v>
      </c>
      <c r="W155" s="202" t="s">
        <v>2399</v>
      </c>
      <c r="X155" s="202" t="s">
        <v>2399</v>
      </c>
      <c r="Y155" s="202" t="s">
        <v>2399</v>
      </c>
      <c r="Z155" s="202" t="s">
        <v>2399</v>
      </c>
      <c r="AA155" s="202" t="s">
        <v>2399</v>
      </c>
      <c r="AB155" s="202" t="s">
        <v>2399</v>
      </c>
    </row>
    <row r="156" spans="1:28" ht="210" x14ac:dyDescent="0.2">
      <c r="A156" s="210">
        <f t="shared" si="13"/>
        <v>139</v>
      </c>
      <c r="B156" s="211" t="s">
        <v>241</v>
      </c>
      <c r="C156" s="211" t="s">
        <v>2258</v>
      </c>
      <c r="D156" s="211">
        <f>VLOOKUP(B156,'HECVAT - Full | Vendor Response'!A$3:D$319,4,TRUE)</f>
        <v>0</v>
      </c>
      <c r="E156" s="204" t="s">
        <v>2399</v>
      </c>
      <c r="F156" s="204" t="s">
        <v>2756</v>
      </c>
      <c r="G156" s="204" t="s">
        <v>2755</v>
      </c>
      <c r="H156" s="216" t="s">
        <v>3002</v>
      </c>
      <c r="I156" s="216" t="s">
        <v>3003</v>
      </c>
      <c r="J156" s="205" t="str">
        <f t="shared" si="12"/>
        <v>FALSE</v>
      </c>
      <c r="K156" s="214">
        <f>IF(OR(N$24="1",N$24="2"),1,0)</f>
        <v>0</v>
      </c>
      <c r="L156" s="205" t="s">
        <v>1767</v>
      </c>
      <c r="M156" s="203" t="s">
        <v>16</v>
      </c>
      <c r="N156" s="203">
        <f>VLOOKUP(B156,'HECVAT - Full | Vendor Response'!A:E,3,FALSE)</f>
        <v>0</v>
      </c>
      <c r="O156" s="203" t="str">
        <f>IF(LEN(VLOOKUP(B156,'Analyst Report'!$A:$I,7,FALSE))=0,"",VLOOKUP(B156,'Analyst Report'!$A:$I,7,FALSE))</f>
        <v/>
      </c>
      <c r="P156" s="203">
        <f t="shared" si="10"/>
        <v>0</v>
      </c>
      <c r="Q156" s="203">
        <v>25</v>
      </c>
      <c r="R156" s="203">
        <f>IF(LEN(VLOOKUP(B156,'Analyst Report'!$A$30:$I$287,8,FALSE))=0,"",VLOOKUP(B156,'Analyst Report'!$A$30:$I$287,8,FALSE))</f>
        <v>25</v>
      </c>
      <c r="S156" s="203">
        <f t="shared" si="14"/>
        <v>0</v>
      </c>
      <c r="T156" s="203">
        <f t="shared" si="11"/>
        <v>0</v>
      </c>
      <c r="U156" s="202" t="s">
        <v>2399</v>
      </c>
      <c r="V156" s="202" t="s">
        <v>2399</v>
      </c>
      <c r="W156" s="202" t="s">
        <v>2399</v>
      </c>
      <c r="X156" s="202" t="s">
        <v>2399</v>
      </c>
      <c r="Y156" s="202" t="s">
        <v>2399</v>
      </c>
      <c r="Z156" s="202" t="s">
        <v>2399</v>
      </c>
      <c r="AA156" s="202" t="s">
        <v>2399</v>
      </c>
      <c r="AB156" s="202" t="s">
        <v>2399</v>
      </c>
    </row>
    <row r="157" spans="1:28" ht="60" x14ac:dyDescent="0.2">
      <c r="A157" s="210">
        <f t="shared" si="13"/>
        <v>140</v>
      </c>
      <c r="B157" s="211" t="s">
        <v>242</v>
      </c>
      <c r="C157" s="211" t="s">
        <v>415</v>
      </c>
      <c r="D157" s="211">
        <f>VLOOKUP(B157,'HECVAT - Full | Vendor Response'!A$3:D$319,4,TRUE)</f>
        <v>0</v>
      </c>
      <c r="E157" s="204" t="s">
        <v>2757</v>
      </c>
      <c r="F157" s="204"/>
      <c r="G157" s="204"/>
      <c r="H157" s="216" t="s">
        <v>2399</v>
      </c>
      <c r="I157" s="216" t="s">
        <v>2399</v>
      </c>
      <c r="J157" s="205" t="str">
        <f t="shared" si="12"/>
        <v>FALSE</v>
      </c>
      <c r="K157" s="214">
        <f>IF(OR(N$24="1",N$24="2"),1,0)</f>
        <v>0</v>
      </c>
      <c r="L157" s="205" t="s">
        <v>1767</v>
      </c>
      <c r="M157" s="203" t="s">
        <v>16</v>
      </c>
      <c r="N157" s="203">
        <f>VLOOKUP(B157,'HECVAT - Full | Vendor Response'!A:E,3,FALSE)</f>
        <v>0</v>
      </c>
      <c r="O157" s="203" t="str">
        <f>IF(LEN(VLOOKUP(B157,'Analyst Report'!$A:$I,7,FALSE))=0,"",VLOOKUP(B157,'Analyst Report'!$A:$I,7,FALSE))</f>
        <v/>
      </c>
      <c r="P157" s="203">
        <f t="shared" si="10"/>
        <v>0</v>
      </c>
      <c r="Q157" s="203">
        <v>20</v>
      </c>
      <c r="R157" s="203">
        <f>IF(LEN(VLOOKUP(B157,'Analyst Report'!$A$30:$I$287,8,FALSE))=0,"",VLOOKUP(B157,'Analyst Report'!$A$30:$I$287,8,FALSE))</f>
        <v>20</v>
      </c>
      <c r="S157" s="203">
        <f t="shared" si="14"/>
        <v>0</v>
      </c>
      <c r="T157" s="203">
        <f t="shared" si="11"/>
        <v>0</v>
      </c>
      <c r="U157" s="202" t="s">
        <v>2399</v>
      </c>
      <c r="V157" s="202" t="s">
        <v>2399</v>
      </c>
      <c r="W157" s="202" t="s">
        <v>2399</v>
      </c>
      <c r="X157" s="202" t="s">
        <v>2399</v>
      </c>
      <c r="Y157" s="202" t="s">
        <v>2399</v>
      </c>
      <c r="Z157" s="202" t="s">
        <v>2399</v>
      </c>
      <c r="AA157" s="202" t="s">
        <v>2399</v>
      </c>
      <c r="AB157" s="202" t="s">
        <v>2399</v>
      </c>
    </row>
    <row r="158" spans="1:28" ht="90" x14ac:dyDescent="0.2">
      <c r="A158" s="210">
        <f t="shared" si="13"/>
        <v>141</v>
      </c>
      <c r="B158" s="211" t="s">
        <v>243</v>
      </c>
      <c r="C158" s="211" t="s">
        <v>2605</v>
      </c>
      <c r="D158" s="211">
        <f>VLOOKUP(B158,'HECVAT - Full | Vendor Response'!A$3:D$319,4,TRUE)</f>
        <v>0</v>
      </c>
      <c r="E158" s="204" t="s">
        <v>2758</v>
      </c>
      <c r="F158" s="204"/>
      <c r="G158" s="204" t="s">
        <v>432</v>
      </c>
      <c r="H158" s="216" t="s">
        <v>2880</v>
      </c>
      <c r="I158" s="216" t="s">
        <v>2881</v>
      </c>
      <c r="J158" s="205" t="str">
        <f t="shared" si="12"/>
        <v>FALSE</v>
      </c>
      <c r="K158" s="214">
        <f>IF(OR(N$24="1",N$24="2"),1,0)</f>
        <v>0</v>
      </c>
      <c r="L158" s="205" t="s">
        <v>1767</v>
      </c>
      <c r="M158" s="203" t="s">
        <v>16</v>
      </c>
      <c r="N158" s="203">
        <f>VLOOKUP(B158,'HECVAT - Full | Vendor Response'!A:E,3,FALSE)</f>
        <v>0</v>
      </c>
      <c r="O158" s="203" t="str">
        <f>IF(LEN(VLOOKUP(B158,'Analyst Report'!$A:$I,7,FALSE))=0,"",VLOOKUP(B158,'Analyst Report'!$A:$I,7,FALSE))</f>
        <v/>
      </c>
      <c r="P158" s="203">
        <f t="shared" si="10"/>
        <v>0</v>
      </c>
      <c r="Q158" s="203">
        <v>20</v>
      </c>
      <c r="R158" s="203">
        <f>IF(LEN(VLOOKUP(B158,'Analyst Report'!$A$30:$I$287,8,FALSE))=0,"",VLOOKUP(B158,'Analyst Report'!$A$30:$I$287,8,FALSE))</f>
        <v>20</v>
      </c>
      <c r="S158" s="203">
        <f t="shared" si="14"/>
        <v>0</v>
      </c>
      <c r="T158" s="203">
        <f t="shared" si="11"/>
        <v>0</v>
      </c>
      <c r="U158" s="202" t="s">
        <v>2399</v>
      </c>
      <c r="V158" s="202" t="s">
        <v>2399</v>
      </c>
      <c r="W158" s="202" t="s">
        <v>2399</v>
      </c>
      <c r="X158" s="202" t="s">
        <v>2399</v>
      </c>
      <c r="Y158" s="202" t="s">
        <v>2399</v>
      </c>
      <c r="Z158" s="202" t="s">
        <v>2399</v>
      </c>
      <c r="AA158" s="202" t="s">
        <v>2399</v>
      </c>
      <c r="AB158" s="202" t="s">
        <v>2399</v>
      </c>
    </row>
    <row r="159" spans="1:28" ht="90" x14ac:dyDescent="0.2">
      <c r="A159" s="210">
        <f t="shared" si="13"/>
        <v>142</v>
      </c>
      <c r="B159" s="211" t="s">
        <v>244</v>
      </c>
      <c r="C159" s="211" t="s">
        <v>433</v>
      </c>
      <c r="D159" s="211">
        <f>VLOOKUP(B159,'HECVAT - Full | Vendor Response'!A$3:D$319,4,TRUE)</f>
        <v>0</v>
      </c>
      <c r="E159" s="204" t="s">
        <v>2399</v>
      </c>
      <c r="F159" s="204" t="s">
        <v>2760</v>
      </c>
      <c r="G159" s="204" t="s">
        <v>2759</v>
      </c>
      <c r="H159" s="216" t="s">
        <v>2880</v>
      </c>
      <c r="I159" s="216" t="s">
        <v>2881</v>
      </c>
      <c r="J159" s="205" t="str">
        <f t="shared" si="12"/>
        <v>FALSE</v>
      </c>
      <c r="K159" s="214">
        <f>IF(OR(N$24="1",N$24="2"),1,0)</f>
        <v>0</v>
      </c>
      <c r="L159" s="205" t="s">
        <v>1767</v>
      </c>
      <c r="M159" s="203" t="s">
        <v>16</v>
      </c>
      <c r="N159" s="203">
        <f>VLOOKUP(B159,'HECVAT - Full | Vendor Response'!A:E,3,FALSE)</f>
        <v>0</v>
      </c>
      <c r="O159" s="203" t="str">
        <f>IF(LEN(VLOOKUP(B159,'Analyst Report'!$A:$I,7,FALSE))=0,"",VLOOKUP(B159,'Analyst Report'!$A:$I,7,FALSE))</f>
        <v/>
      </c>
      <c r="P159" s="203">
        <f t="shared" si="10"/>
        <v>0</v>
      </c>
      <c r="Q159" s="203">
        <v>20</v>
      </c>
      <c r="R159" s="203">
        <f>IF(LEN(VLOOKUP(B159,'Analyst Report'!$A$30:$I$287,8,FALSE))=0,"",VLOOKUP(B159,'Analyst Report'!$A$30:$I$287,8,FALSE))</f>
        <v>20</v>
      </c>
      <c r="S159" s="203">
        <f t="shared" si="14"/>
        <v>0</v>
      </c>
      <c r="T159" s="203">
        <f t="shared" si="11"/>
        <v>0</v>
      </c>
      <c r="U159" s="202" t="s">
        <v>2399</v>
      </c>
      <c r="V159" s="202" t="s">
        <v>2399</v>
      </c>
      <c r="W159" s="202" t="s">
        <v>2399</v>
      </c>
      <c r="X159" s="202" t="s">
        <v>2399</v>
      </c>
      <c r="Y159" s="202" t="s">
        <v>2399</v>
      </c>
      <c r="Z159" s="202" t="s">
        <v>2399</v>
      </c>
      <c r="AA159" s="202" t="s">
        <v>2399</v>
      </c>
      <c r="AB159" s="202" t="s">
        <v>2399</v>
      </c>
    </row>
    <row r="160" spans="1:28" ht="165" x14ac:dyDescent="0.2">
      <c r="A160" s="210">
        <f t="shared" si="13"/>
        <v>143</v>
      </c>
      <c r="B160" s="211" t="s">
        <v>245</v>
      </c>
      <c r="C160" s="211" t="s">
        <v>2667</v>
      </c>
      <c r="D160" s="211" t="str">
        <f>VLOOKUP(B160,'HECVAT - Full | Vendor Response'!A$3:D$319,4,TRUE)</f>
        <v>Access to the Canvas cloud architecture back-end is via a combination of VPN, MFA, SSH, and digital keys managed using Amazon's KMS (KMS is certified via the Cryptographic Module Validation Program).</v>
      </c>
      <c r="E160" s="204" t="s">
        <v>2399</v>
      </c>
      <c r="F160" s="204" t="s">
        <v>2762</v>
      </c>
      <c r="G160" s="204" t="s">
        <v>2761</v>
      </c>
      <c r="H160" s="216" t="s">
        <v>2830</v>
      </c>
      <c r="I160" s="216" t="s">
        <v>2831</v>
      </c>
      <c r="J160" s="205" t="str">
        <f t="shared" si="12"/>
        <v>FALSE</v>
      </c>
      <c r="K160" s="214">
        <f>IF(OR(N$24="3",N$24="4",N$24="5",N$24="6"),1,0)</f>
        <v>1</v>
      </c>
      <c r="L160" s="205" t="s">
        <v>1767</v>
      </c>
      <c r="M160" s="203" t="s">
        <v>16</v>
      </c>
      <c r="N160" s="203" t="str">
        <f>VLOOKUP(B160,'HECVAT - Full | Vendor Response'!A:E,3,FALSE)</f>
        <v>Yes</v>
      </c>
      <c r="O160" s="203" t="str">
        <f>IF(LEN(VLOOKUP(B160,'Analyst Report'!$A:$I,7,FALSE))=0,"",VLOOKUP(B160,'Analyst Report'!$A:$I,7,FALSE))</f>
        <v/>
      </c>
      <c r="P160" s="203">
        <f t="shared" si="10"/>
        <v>1</v>
      </c>
      <c r="Q160" s="203">
        <v>20</v>
      </c>
      <c r="R160" s="203">
        <f>IF(LEN(VLOOKUP(B160,'Analyst Report'!$A$30:$I$287,8,FALSE))=0,"",VLOOKUP(B160,'Analyst Report'!$A$30:$I$287,8,FALSE))</f>
        <v>20</v>
      </c>
      <c r="S160" s="203">
        <f t="shared" si="14"/>
        <v>20</v>
      </c>
      <c r="T160" s="203">
        <f t="shared" si="11"/>
        <v>20</v>
      </c>
      <c r="U160" s="202" t="s">
        <v>2399</v>
      </c>
      <c r="V160" s="202" t="s">
        <v>2399</v>
      </c>
      <c r="W160" s="202" t="s">
        <v>2399</v>
      </c>
      <c r="X160" s="202" t="s">
        <v>2399</v>
      </c>
      <c r="Y160" s="202" t="s">
        <v>2399</v>
      </c>
      <c r="Z160" s="202" t="s">
        <v>2399</v>
      </c>
      <c r="AA160" s="202" t="s">
        <v>2399</v>
      </c>
      <c r="AB160" s="202" t="s">
        <v>2399</v>
      </c>
    </row>
    <row r="161" spans="1:28" ht="90" x14ac:dyDescent="0.2">
      <c r="A161" s="210">
        <f t="shared" si="13"/>
        <v>144</v>
      </c>
      <c r="B161" s="211" t="s">
        <v>246</v>
      </c>
      <c r="C161" s="211" t="s">
        <v>2668</v>
      </c>
      <c r="D161" s="211" t="str">
        <f>VLOOKUP(B161,'HECVAT - Full | Vendor Response'!A$3:D$319,4,TRUE)</f>
        <v>We utilize AWS Machine Images (AMIs) and further harden these images with internal configuration and hardening by default.</v>
      </c>
      <c r="E161" s="204" t="s">
        <v>2399</v>
      </c>
      <c r="F161" s="204" t="s">
        <v>2763</v>
      </c>
      <c r="G161" s="204" t="s">
        <v>2399</v>
      </c>
      <c r="H161" s="216" t="s">
        <v>3004</v>
      </c>
      <c r="I161" s="216" t="s">
        <v>3005</v>
      </c>
      <c r="J161" s="205" t="str">
        <f t="shared" si="12"/>
        <v>FALSE</v>
      </c>
      <c r="K161" s="214">
        <f>IF(OR(N$24="3",N$24="4",N$24="5",N$24="6"),1,0)</f>
        <v>1</v>
      </c>
      <c r="L161" s="205" t="s">
        <v>1767</v>
      </c>
      <c r="M161" s="203" t="s">
        <v>16</v>
      </c>
      <c r="N161" s="203" t="str">
        <f>VLOOKUP(B161,'HECVAT - Full | Vendor Response'!A:E,3,FALSE)</f>
        <v>Yes</v>
      </c>
      <c r="O161" s="203" t="str">
        <f>IF(LEN(VLOOKUP(B161,'Analyst Report'!$A:$I,7,FALSE))=0,"",VLOOKUP(B161,'Analyst Report'!$A:$I,7,FALSE))</f>
        <v/>
      </c>
      <c r="P161" s="203">
        <f t="shared" si="10"/>
        <v>1</v>
      </c>
      <c r="Q161" s="203">
        <v>20</v>
      </c>
      <c r="R161" s="203">
        <f>IF(LEN(VLOOKUP(B161,'Analyst Report'!$A$30:$I$287,8,FALSE))=0,"",VLOOKUP(B161,'Analyst Report'!$A$30:$I$287,8,FALSE))</f>
        <v>20</v>
      </c>
      <c r="S161" s="203">
        <f t="shared" si="14"/>
        <v>20</v>
      </c>
      <c r="T161" s="203">
        <f t="shared" si="11"/>
        <v>20</v>
      </c>
      <c r="U161" s="202" t="s">
        <v>2399</v>
      </c>
      <c r="V161" s="202" t="s">
        <v>2399</v>
      </c>
      <c r="W161" s="202" t="s">
        <v>2399</v>
      </c>
      <c r="X161" s="202" t="s">
        <v>2399</v>
      </c>
      <c r="Y161" s="202" t="s">
        <v>2399</v>
      </c>
      <c r="Z161" s="202" t="s">
        <v>2399</v>
      </c>
      <c r="AA161" s="202" t="s">
        <v>2399</v>
      </c>
      <c r="AB161" s="202" t="s">
        <v>2399</v>
      </c>
    </row>
    <row r="162" spans="1:28" ht="409.6" x14ac:dyDescent="0.2">
      <c r="A162" s="210">
        <f t="shared" si="13"/>
        <v>145</v>
      </c>
      <c r="B162" s="211" t="s">
        <v>247</v>
      </c>
      <c r="C162" s="211" t="s">
        <v>2669</v>
      </c>
      <c r="D162" s="211" t="str">
        <f>VLOOKUP(B162,'HECVAT - Full | Vendor Response'!A$3:D$319,4,TRUE)</f>
        <v>Access to Canvas’ architecture components, including databases, are secured using AWS’ Key Management Service (KMS). KMS is integrated with Canvas' various architecture components, allowing Instructure's Operations team to access encrypted data as needed. Instructure’s Operations team controls generation and installation of keys for all employees with access to the servers. An automated configuration management system installs employee public keys on a per-server basis based on need. This same configuration process automatically revokes keys globally when necessary. Instructure has strict policies on who is given keys.</v>
      </c>
      <c r="E162" s="204" t="s">
        <v>3006</v>
      </c>
      <c r="F162" s="204"/>
      <c r="G162" s="204"/>
      <c r="H162" s="216" t="s">
        <v>2985</v>
      </c>
      <c r="I162" s="216" t="s">
        <v>2986</v>
      </c>
      <c r="J162" s="205" t="str">
        <f t="shared" si="12"/>
        <v>FALSE</v>
      </c>
      <c r="K162" s="214">
        <f>IF(OR(N$24="3",N$24="4",N$24="5",N$24="6"),1,0)</f>
        <v>1</v>
      </c>
      <c r="L162" s="205" t="s">
        <v>1767</v>
      </c>
      <c r="M162" s="203" t="s">
        <v>19</v>
      </c>
      <c r="N162" s="203" t="str">
        <f>VLOOKUP(B162,'HECVAT - Full | Vendor Response'!A:E,3,FALSE)</f>
        <v>No</v>
      </c>
      <c r="O162" s="203" t="str">
        <f>IF(LEN(VLOOKUP(B162,'Analyst Report'!$A:$I,7,FALSE))=0,"",VLOOKUP(B162,'Analyst Report'!$A:$I,7,FALSE))</f>
        <v/>
      </c>
      <c r="P162" s="203">
        <f t="shared" si="10"/>
        <v>1</v>
      </c>
      <c r="Q162" s="203">
        <v>20</v>
      </c>
      <c r="R162" s="203">
        <f>IF(LEN(VLOOKUP(B162,'Analyst Report'!$A$30:$I$287,8,FALSE))=0,"",VLOOKUP(B162,'Analyst Report'!$A$30:$I$287,8,FALSE))</f>
        <v>20</v>
      </c>
      <c r="S162" s="203">
        <f t="shared" si="14"/>
        <v>20</v>
      </c>
      <c r="T162" s="203">
        <f t="shared" si="11"/>
        <v>20</v>
      </c>
      <c r="U162" s="202" t="s">
        <v>2399</v>
      </c>
      <c r="V162" s="202" t="s">
        <v>2399</v>
      </c>
      <c r="W162" s="202" t="s">
        <v>2399</v>
      </c>
      <c r="X162" s="202" t="s">
        <v>2399</v>
      </c>
      <c r="Y162" s="202" t="s">
        <v>2399</v>
      </c>
      <c r="Z162" s="202" t="s">
        <v>2399</v>
      </c>
      <c r="AA162" s="202" t="s">
        <v>2399</v>
      </c>
      <c r="AB162" s="202" t="s">
        <v>2399</v>
      </c>
    </row>
    <row r="163" spans="1:28" ht="409.6" x14ac:dyDescent="0.2">
      <c r="A163" s="210">
        <f t="shared" si="13"/>
        <v>146</v>
      </c>
      <c r="B163" s="217" t="s">
        <v>248</v>
      </c>
      <c r="C163" s="211" t="s">
        <v>434</v>
      </c>
      <c r="D163" s="211">
        <f>VLOOKUP(B163,'HECVAT - Full | Vendor Response'!A$3:D$319,4,TRUE)</f>
        <v>0</v>
      </c>
      <c r="E163" s="204" t="s">
        <v>2260</v>
      </c>
      <c r="F163" s="204" t="s">
        <v>2764</v>
      </c>
      <c r="G163" s="204" t="s">
        <v>2765</v>
      </c>
      <c r="H163" s="216" t="s">
        <v>3007</v>
      </c>
      <c r="I163" s="216" t="s">
        <v>3008</v>
      </c>
      <c r="J163" s="205" t="str">
        <f t="shared" si="12"/>
        <v>FALSE</v>
      </c>
      <c r="K163" s="214">
        <v>1</v>
      </c>
      <c r="L163" s="205" t="s">
        <v>1768</v>
      </c>
      <c r="M163" s="203" t="s">
        <v>16</v>
      </c>
      <c r="N163" s="203" t="str">
        <f>VLOOKUP(B163,'HECVAT - Full | Vendor Response'!A:E,3,FALSE)</f>
        <v>Instructure has a documented Business Continuity/Disaster Recovery plan. These plans are tested at least annually in full, and we frequently test our ability to restore from backup as part of our regular release cycle, as non-production sites are populated from production backups.
Please see our Instructure Business Continuity and Disaster Recovery Paper located at: https://www.instructure.com/canvas/security</v>
      </c>
      <c r="O163" s="203" t="str">
        <f>IF(LEN(VLOOKUP(B163,'Analyst Report'!$A:$I,7,FALSE))=0,"",VLOOKUP(B163,'Analyst Report'!$A:$I,7,FALSE))</f>
        <v>Yes</v>
      </c>
      <c r="P163" s="203">
        <f t="shared" si="10"/>
        <v>1</v>
      </c>
      <c r="Q163" s="203">
        <v>20</v>
      </c>
      <c r="R163" s="203">
        <f>IF(LEN(VLOOKUP(B163,'Analyst Report'!$A$30:$I$287,8,FALSE))=0,"",VLOOKUP(B163,'Analyst Report'!$A$30:$I$287,8,FALSE))</f>
        <v>20</v>
      </c>
      <c r="S163" s="203">
        <f t="shared" si="14"/>
        <v>20</v>
      </c>
      <c r="T163" s="203">
        <f t="shared" si="11"/>
        <v>20</v>
      </c>
      <c r="U163" s="202" t="s">
        <v>2399</v>
      </c>
      <c r="V163" s="202" t="s">
        <v>2399</v>
      </c>
      <c r="W163" s="202" t="s">
        <v>2399</v>
      </c>
      <c r="X163" s="202" t="s">
        <v>2399</v>
      </c>
      <c r="Y163" s="202" t="s">
        <v>2399</v>
      </c>
      <c r="Z163" s="202" t="s">
        <v>2399</v>
      </c>
      <c r="AA163" s="202" t="s">
        <v>2399</v>
      </c>
      <c r="AB163" s="202" t="s">
        <v>2399</v>
      </c>
    </row>
    <row r="164" spans="1:28" ht="165" x14ac:dyDescent="0.2">
      <c r="A164" s="210">
        <f t="shared" si="13"/>
        <v>147</v>
      </c>
      <c r="B164" s="217" t="s">
        <v>249</v>
      </c>
      <c r="C164" s="211" t="s">
        <v>435</v>
      </c>
      <c r="D164" s="211" t="str">
        <f>VLOOKUP(B164,'HECVAT - Full | Vendor Response'!A$3:D$319,4,TRUE)</f>
        <v>Instructure's Disaster Recovery Plan is owned by the Security and Compliance Team and reviewed annually. It is provided to stakeholders for review and supported by both the Executive Leadership Team and Engineering Team.</v>
      </c>
      <c r="E164" s="204" t="s">
        <v>2399</v>
      </c>
      <c r="F164" s="204" t="s">
        <v>2767</v>
      </c>
      <c r="G164" s="204" t="s">
        <v>2766</v>
      </c>
      <c r="H164" s="216" t="s">
        <v>3009</v>
      </c>
      <c r="I164" s="216" t="s">
        <v>3010</v>
      </c>
      <c r="J164" s="205" t="str">
        <f t="shared" si="12"/>
        <v>FALSE</v>
      </c>
      <c r="K164" s="214">
        <v>1</v>
      </c>
      <c r="L164" s="205" t="s">
        <v>1768</v>
      </c>
      <c r="M164" s="203" t="s">
        <v>16</v>
      </c>
      <c r="N164" s="203" t="str">
        <f>VLOOKUP(B164,'HECVAT - Full | Vendor Response'!A:E,3,FALSE)</f>
        <v>Yes</v>
      </c>
      <c r="O164" s="203" t="str">
        <f>IF(LEN(VLOOKUP(B164,'Analyst Report'!$A:$I,7,FALSE))=0,"",VLOOKUP(B164,'Analyst Report'!$A:$I,7,FALSE))</f>
        <v/>
      </c>
      <c r="P164" s="203">
        <f t="shared" si="10"/>
        <v>1</v>
      </c>
      <c r="Q164" s="203">
        <v>15</v>
      </c>
      <c r="R164" s="203">
        <f>IF(LEN(VLOOKUP(B164,'Analyst Report'!$A$30:$I$287,8,FALSE))=0,"",VLOOKUP(B164,'Analyst Report'!$A$30:$I$287,8,FALSE))</f>
        <v>15</v>
      </c>
      <c r="S164" s="203">
        <f t="shared" si="14"/>
        <v>15</v>
      </c>
      <c r="T164" s="203">
        <f t="shared" si="11"/>
        <v>15</v>
      </c>
      <c r="U164" s="202" t="s">
        <v>2399</v>
      </c>
      <c r="V164" s="202" t="s">
        <v>2399</v>
      </c>
      <c r="W164" s="202" t="s">
        <v>2399</v>
      </c>
      <c r="X164" s="202" t="s">
        <v>2399</v>
      </c>
      <c r="Y164" s="202" t="s">
        <v>2399</v>
      </c>
      <c r="Z164" s="202" t="s">
        <v>2399</v>
      </c>
      <c r="AA164" s="202" t="s">
        <v>2399</v>
      </c>
      <c r="AB164" s="202" t="s">
        <v>2399</v>
      </c>
    </row>
    <row r="165" spans="1:28" ht="105" x14ac:dyDescent="0.2">
      <c r="A165" s="210">
        <f t="shared" si="13"/>
        <v>148</v>
      </c>
      <c r="B165" s="217" t="s">
        <v>250</v>
      </c>
      <c r="C165" s="211" t="s">
        <v>2259</v>
      </c>
      <c r="D165" s="211" t="str">
        <f>VLOOKUP(B165,'HECVAT - Full | Vendor Response'!A$3:D$319,4,TRUE)</f>
        <v>Please see our Instructure Business Continuity and Disaster Recovery Paper located at: https://www.instructure.com/canvas/security</v>
      </c>
      <c r="E165" s="204" t="s">
        <v>2399</v>
      </c>
      <c r="F165" s="204" t="s">
        <v>2769</v>
      </c>
      <c r="G165" s="204" t="s">
        <v>2768</v>
      </c>
      <c r="H165" s="216" t="s">
        <v>3011</v>
      </c>
      <c r="I165" s="216" t="s">
        <v>3012</v>
      </c>
      <c r="J165" s="205" t="str">
        <f t="shared" si="12"/>
        <v>TRUE</v>
      </c>
      <c r="K165" s="214">
        <v>1</v>
      </c>
      <c r="L165" s="205" t="s">
        <v>1768</v>
      </c>
      <c r="M165" s="203" t="s">
        <v>16</v>
      </c>
      <c r="N165" s="203" t="str">
        <f>VLOOKUP(B165,'HECVAT - Full | Vendor Response'!A:E,3,FALSE)</f>
        <v>Yes</v>
      </c>
      <c r="O165" s="203" t="str">
        <f>IF(LEN(VLOOKUP(B165,'Analyst Report'!$A:$I,7,FALSE))=0,"",VLOOKUP(B165,'Analyst Report'!$A:$I,7,FALSE))</f>
        <v/>
      </c>
      <c r="P165" s="203">
        <f t="shared" si="10"/>
        <v>1</v>
      </c>
      <c r="Q165" s="203">
        <v>25</v>
      </c>
      <c r="R165" s="203">
        <f>IF(LEN(VLOOKUP(B165,'Analyst Report'!$A$30:$I$287,8,FALSE))=0,"",VLOOKUP(B165,'Analyst Report'!$A$30:$I$287,8,FALSE))</f>
        <v>25</v>
      </c>
      <c r="S165" s="203">
        <f t="shared" si="14"/>
        <v>25</v>
      </c>
      <c r="T165" s="203">
        <f t="shared" si="11"/>
        <v>25</v>
      </c>
      <c r="U165" s="202" t="s">
        <v>2399</v>
      </c>
      <c r="V165" s="202" t="s">
        <v>2399</v>
      </c>
      <c r="W165" s="202" t="s">
        <v>2399</v>
      </c>
      <c r="X165" s="202" t="s">
        <v>2399</v>
      </c>
      <c r="Y165" s="202" t="s">
        <v>2399</v>
      </c>
      <c r="Z165" s="202" t="s">
        <v>2399</v>
      </c>
      <c r="AA165" s="202" t="s">
        <v>2399</v>
      </c>
      <c r="AB165" s="202" t="s">
        <v>2399</v>
      </c>
    </row>
    <row r="166" spans="1:28" ht="409.6" x14ac:dyDescent="0.2">
      <c r="A166" s="210">
        <f t="shared" si="13"/>
        <v>149</v>
      </c>
      <c r="B166" s="217" t="s">
        <v>251</v>
      </c>
      <c r="C166" s="211" t="s">
        <v>2656</v>
      </c>
      <c r="D166" s="211" t="str">
        <f>VLOOKUP(B166,'HECVAT - Full | Vendor Response'!A$3:D$319,4,TRUE)</f>
        <v>Disaster Recovery locations reside within the Institution's Data Zone and geographical location. Customer data is backed up to different AWS Availability Zones (separate data centers) within their geographical region. For privacy and data sovereignty, data never leaves a customer's geographical region and all backups and disaster recovery measures stay in-region. Details about where the data resides for each region is listed below.
For United States and Latin America clients:
• Virginia (US-East-1)
• Oregon (US-West-1)
For Canadian clients:
• Montreal, CA (CA-Central-1)
For European clients:
• Ireland (EU-West-1)
• Frankfurt (EU-Central-1)
For clients in Asia Pacific:
• Singapore (AP-Southeast-1)
• Sydney (AP-Southeast-2)</v>
      </c>
      <c r="E166" s="204" t="s">
        <v>2399</v>
      </c>
      <c r="F166" s="204"/>
      <c r="G166" s="204" t="s">
        <v>2770</v>
      </c>
      <c r="H166" s="216" t="s">
        <v>2981</v>
      </c>
      <c r="I166" s="216" t="s">
        <v>2982</v>
      </c>
      <c r="J166" s="205" t="str">
        <f t="shared" si="12"/>
        <v>FALSE</v>
      </c>
      <c r="K166" s="214">
        <v>1</v>
      </c>
      <c r="L166" s="205" t="s">
        <v>1768</v>
      </c>
      <c r="M166" s="203" t="s">
        <v>19</v>
      </c>
      <c r="N166" s="203" t="str">
        <f>VLOOKUP(B166,'HECVAT - Full | Vendor Response'!A:E,3,FALSE)</f>
        <v>No</v>
      </c>
      <c r="O166" s="203" t="str">
        <f>IF(LEN(VLOOKUP(B166,'Analyst Report'!$A:$I,7,FALSE))=0,"",VLOOKUP(B166,'Analyst Report'!$A:$I,7,FALSE))</f>
        <v/>
      </c>
      <c r="P166" s="203">
        <f t="shared" si="10"/>
        <v>1</v>
      </c>
      <c r="Q166" s="203">
        <v>20</v>
      </c>
      <c r="R166" s="203">
        <f>IF(LEN(VLOOKUP(B166,'Analyst Report'!$A$30:$I$287,8,FALSE))=0,"",VLOOKUP(B166,'Analyst Report'!$A$30:$I$287,8,FALSE))</f>
        <v>20</v>
      </c>
      <c r="S166" s="203">
        <f t="shared" si="14"/>
        <v>20</v>
      </c>
      <c r="T166" s="203">
        <f t="shared" si="11"/>
        <v>20</v>
      </c>
      <c r="U166" s="202" t="s">
        <v>2399</v>
      </c>
      <c r="V166" s="202" t="s">
        <v>2399</v>
      </c>
      <c r="W166" s="202" t="s">
        <v>2399</v>
      </c>
      <c r="X166" s="202" t="s">
        <v>2399</v>
      </c>
      <c r="Y166" s="202" t="s">
        <v>2399</v>
      </c>
      <c r="Z166" s="202" t="s">
        <v>2399</v>
      </c>
      <c r="AA166" s="202" t="s">
        <v>2399</v>
      </c>
      <c r="AB166" s="202" t="s">
        <v>2399</v>
      </c>
    </row>
    <row r="167" spans="1:28" ht="409.6" x14ac:dyDescent="0.2">
      <c r="A167" s="210">
        <f t="shared" si="13"/>
        <v>150</v>
      </c>
      <c r="B167" s="217" t="s">
        <v>252</v>
      </c>
      <c r="C167" s="211" t="s">
        <v>2262</v>
      </c>
      <c r="D167" s="211" t="str">
        <f>VLOOKUP(B167,'HECVAT - Full | Vendor Response'!A$3:D$319,4,TRUE)</f>
        <v>All potential disasters will be escalated immediately to the identified incident response officer who is authorized to declare a disaster. The incident response officer will be responsible for assessing the event and confirming the disaster. Once the disaster is declared, the incident response officer will be responsible for directing recovery efforts and notifications. Complete details are contained within Instructure's Business Continuity and Disaster Recovery Paper which covers the following items:
• Establish communication between the individuals necessary to execute recovery
• Determine steps necessary to recover completely from the disaster
• Execute the recovery steps
• Verify that recovery is complete
• Inform the incident officer of completion
Canvas is hosted in multiple regions around the world.  For each region, there is a designated Disaster Recovery site.</v>
      </c>
      <c r="E167" s="204" t="s">
        <v>2399</v>
      </c>
      <c r="F167" s="204" t="s">
        <v>2772</v>
      </c>
      <c r="G167" s="204" t="s">
        <v>2771</v>
      </c>
      <c r="H167" s="216" t="s">
        <v>3013</v>
      </c>
      <c r="I167" s="216" t="s">
        <v>3014</v>
      </c>
      <c r="J167" s="205" t="str">
        <f t="shared" si="12"/>
        <v>FALSE</v>
      </c>
      <c r="K167" s="214">
        <v>1</v>
      </c>
      <c r="L167" s="205" t="s">
        <v>1768</v>
      </c>
      <c r="M167" s="203" t="s">
        <v>16</v>
      </c>
      <c r="N167" s="203" t="str">
        <f>VLOOKUP(B167,'HECVAT - Full | Vendor Response'!A:E,3,FALSE)</f>
        <v>Yes</v>
      </c>
      <c r="O167" s="203" t="str">
        <f>IF(LEN(VLOOKUP(B167,'Analyst Report'!$A:$I,7,FALSE))=0,"",VLOOKUP(B167,'Analyst Report'!$A:$I,7,FALSE))</f>
        <v/>
      </c>
      <c r="P167" s="203">
        <f t="shared" si="10"/>
        <v>1</v>
      </c>
      <c r="Q167" s="203">
        <v>20</v>
      </c>
      <c r="R167" s="203">
        <f>IF(LEN(VLOOKUP(B167,'Analyst Report'!$A$30:$I$287,8,FALSE))=0,"",VLOOKUP(B167,'Analyst Report'!$A$30:$I$287,8,FALSE))</f>
        <v>20</v>
      </c>
      <c r="S167" s="203">
        <f t="shared" si="14"/>
        <v>20</v>
      </c>
      <c r="T167" s="203">
        <f t="shared" si="11"/>
        <v>20</v>
      </c>
      <c r="U167" s="202" t="s">
        <v>2399</v>
      </c>
      <c r="V167" s="202" t="s">
        <v>2399</v>
      </c>
      <c r="W167" s="202" t="s">
        <v>2399</v>
      </c>
      <c r="X167" s="202" t="s">
        <v>2399</v>
      </c>
      <c r="Y167" s="202" t="s">
        <v>2399</v>
      </c>
      <c r="Z167" s="202" t="s">
        <v>2399</v>
      </c>
      <c r="AA167" s="202" t="s">
        <v>2399</v>
      </c>
      <c r="AB167" s="202" t="s">
        <v>2399</v>
      </c>
    </row>
    <row r="168" spans="1:28" ht="409.6" x14ac:dyDescent="0.2">
      <c r="A168" s="210">
        <f t="shared" si="13"/>
        <v>151</v>
      </c>
      <c r="B168" s="217" t="s">
        <v>253</v>
      </c>
      <c r="C168" s="211" t="s">
        <v>91</v>
      </c>
      <c r="D168" s="211" t="str">
        <f>VLOOKUP(B168,'HECVAT - Full | Vendor Response'!A$3:D$319,4,TRUE)</f>
        <v>Instructure's Director of Operations is responsible for ensuring that the plan is tested annually and whenever major components are changed. The ability to restore from backup is tested more frequently as part of our regular release cycle, as non-production sites are populated from production DR back-ups.
Further to this, the ability to restore from backup is tested more frequently as part of our regular release cycle, since non-production sites are populated from production back-ups. However, full physical relocation (i.e. moving physical AWS regions) is not annually tested by Instructure since AWS maintain availability of their sites. For more information, please see the provided Instructure Business Continuity and Disaster Recovery Paper documentation.</v>
      </c>
      <c r="E168" s="204" t="s">
        <v>2399</v>
      </c>
      <c r="F168" s="204" t="s">
        <v>2774</v>
      </c>
      <c r="G168" s="204" t="s">
        <v>2773</v>
      </c>
      <c r="H168" s="216" t="s">
        <v>3015</v>
      </c>
      <c r="I168" s="216" t="s">
        <v>3016</v>
      </c>
      <c r="J168" s="205" t="str">
        <f t="shared" si="12"/>
        <v>FALSE</v>
      </c>
      <c r="K168" s="214">
        <f>IF(N167="Yes",1,0)</f>
        <v>1</v>
      </c>
      <c r="L168" s="205" t="s">
        <v>1768</v>
      </c>
      <c r="M168" s="203" t="s">
        <v>16</v>
      </c>
      <c r="N168" s="203" t="str">
        <f>VLOOKUP(B168,'HECVAT - Full | Vendor Response'!A:E,3,FALSE)</f>
        <v>Yes</v>
      </c>
      <c r="O168" s="203" t="str">
        <f>IF(LEN(VLOOKUP(B168,'Analyst Report'!$A:$I,7,FALSE))=0,"",VLOOKUP(B168,'Analyst Report'!$A:$I,7,FALSE))</f>
        <v/>
      </c>
      <c r="P168" s="203">
        <f t="shared" si="10"/>
        <v>1</v>
      </c>
      <c r="Q168" s="203">
        <v>20</v>
      </c>
      <c r="R168" s="203">
        <f>IF(LEN(VLOOKUP(B168,'Analyst Report'!$A$30:$I$287,8,FALSE))=0,"",VLOOKUP(B168,'Analyst Report'!$A$30:$I$287,8,FALSE))</f>
        <v>20</v>
      </c>
      <c r="S168" s="203">
        <f t="shared" si="14"/>
        <v>20</v>
      </c>
      <c r="T168" s="203">
        <f t="shared" si="11"/>
        <v>20</v>
      </c>
      <c r="U168" s="202" t="s">
        <v>2399</v>
      </c>
      <c r="V168" s="202" t="s">
        <v>2399</v>
      </c>
      <c r="W168" s="202" t="s">
        <v>2399</v>
      </c>
      <c r="X168" s="202" t="s">
        <v>2399</v>
      </c>
      <c r="Y168" s="202" t="s">
        <v>2399</v>
      </c>
      <c r="Z168" s="202" t="s">
        <v>2399</v>
      </c>
      <c r="AA168" s="202" t="s">
        <v>2399</v>
      </c>
      <c r="AB168" s="202" t="s">
        <v>2399</v>
      </c>
    </row>
    <row r="169" spans="1:28" ht="165" x14ac:dyDescent="0.2">
      <c r="A169" s="210">
        <f t="shared" si="13"/>
        <v>152</v>
      </c>
      <c r="B169" s="217" t="s">
        <v>254</v>
      </c>
      <c r="C169" s="211" t="s">
        <v>94</v>
      </c>
      <c r="D169" s="211" t="str">
        <f>VLOOKUP(B169,'HECVAT - Full | Vendor Response'!A$3:D$319,4,TRUE)</f>
        <v>Please see our Instructure Business Continuity and Disaster Recovery Paper located at: https://www.instructure.com/canvas/security</v>
      </c>
      <c r="E169" s="204" t="s">
        <v>2399</v>
      </c>
      <c r="F169" s="204" t="s">
        <v>2776</v>
      </c>
      <c r="G169" s="204" t="s">
        <v>2775</v>
      </c>
      <c r="H169" s="216" t="s">
        <v>2868</v>
      </c>
      <c r="I169" s="216" t="s">
        <v>2330</v>
      </c>
      <c r="J169" s="205" t="str">
        <f t="shared" si="12"/>
        <v>FALSE</v>
      </c>
      <c r="K169" s="214">
        <v>1</v>
      </c>
      <c r="L169" s="205" t="s">
        <v>1768</v>
      </c>
      <c r="M169" s="203" t="s">
        <v>16</v>
      </c>
      <c r="N169" s="203" t="str">
        <f>VLOOKUP(B169,'HECVAT - Full | Vendor Response'!A:E,3,FALSE)</f>
        <v>Yes</v>
      </c>
      <c r="O169" s="203" t="str">
        <f>IF(LEN(VLOOKUP(B169,'Analyst Report'!$A:$I,7,FALSE))=0,"",VLOOKUP(B169,'Analyst Report'!$A:$I,7,FALSE))</f>
        <v/>
      </c>
      <c r="P169" s="203">
        <f t="shared" si="10"/>
        <v>1</v>
      </c>
      <c r="Q169" s="203">
        <v>20</v>
      </c>
      <c r="R169" s="203">
        <f>IF(LEN(VLOOKUP(B169,'Analyst Report'!$A$30:$I$287,8,FALSE))=0,"",VLOOKUP(B169,'Analyst Report'!$A$30:$I$287,8,FALSE))</f>
        <v>20</v>
      </c>
      <c r="S169" s="203">
        <f t="shared" si="14"/>
        <v>20</v>
      </c>
      <c r="T169" s="203">
        <f t="shared" si="11"/>
        <v>20</v>
      </c>
      <c r="U169" s="202" t="s">
        <v>2399</v>
      </c>
      <c r="V169" s="202" t="s">
        <v>2399</v>
      </c>
      <c r="W169" s="202" t="s">
        <v>2399</v>
      </c>
      <c r="X169" s="202" t="s">
        <v>2399</v>
      </c>
      <c r="Y169" s="202" t="s">
        <v>2399</v>
      </c>
      <c r="Z169" s="202" t="s">
        <v>2399</v>
      </c>
      <c r="AA169" s="202" t="s">
        <v>2399</v>
      </c>
      <c r="AB169" s="202" t="s">
        <v>2399</v>
      </c>
    </row>
    <row r="170" spans="1:28" ht="409.6" x14ac:dyDescent="0.2">
      <c r="A170" s="210">
        <f t="shared" si="13"/>
        <v>153</v>
      </c>
      <c r="B170" s="217" t="s">
        <v>255</v>
      </c>
      <c r="C170" s="211" t="s">
        <v>93</v>
      </c>
      <c r="D170" s="211" t="str">
        <f>VLOOKUP(B170,'HECVAT - Full | Vendor Response'!A$3:D$319,4,TRUE)</f>
        <v>To summarize, impacted customers and business partners will be notified immediately if a disaster is declared. The notification will include a description of the event, the effect to the service, and any potential impact to data. Impacted customers and business partners will be kept up to date throughout the disaster recovery process via phone, messaging, and/or email. We will also post official status updates on status.instructure.com (https://status.instructure.com). Once recovery is complete and services have resumed, our customer notifications will include general information about the steps taken to recovery, and any data that may have been impacted. If the recovery is partial and the service is still in a degraded state, notifications will include an estimate of how long the degradation will continue.</v>
      </c>
      <c r="E170" s="204" t="s">
        <v>2399</v>
      </c>
      <c r="F170" s="204" t="s">
        <v>2778</v>
      </c>
      <c r="G170" s="204" t="s">
        <v>2777</v>
      </c>
      <c r="H170" s="216" t="s">
        <v>2868</v>
      </c>
      <c r="I170" s="216" t="s">
        <v>2330</v>
      </c>
      <c r="J170" s="205" t="str">
        <f t="shared" si="12"/>
        <v>FALSE</v>
      </c>
      <c r="K170" s="214">
        <v>1</v>
      </c>
      <c r="L170" s="205" t="s">
        <v>1768</v>
      </c>
      <c r="M170" s="203" t="s">
        <v>16</v>
      </c>
      <c r="N170" s="203" t="str">
        <f>VLOOKUP(B170,'HECVAT - Full | Vendor Response'!A:E,3,FALSE)</f>
        <v>Yes</v>
      </c>
      <c r="O170" s="203" t="str">
        <f>IF(LEN(VLOOKUP(B170,'Analyst Report'!$A:$I,7,FALSE))=0,"",VLOOKUP(B170,'Analyst Report'!$A:$I,7,FALSE))</f>
        <v/>
      </c>
      <c r="P170" s="203">
        <f t="shared" si="10"/>
        <v>1</v>
      </c>
      <c r="Q170" s="203">
        <v>20</v>
      </c>
      <c r="R170" s="203">
        <f>IF(LEN(VLOOKUP(B170,'Analyst Report'!$A$30:$I$287,8,FALSE))=0,"",VLOOKUP(B170,'Analyst Report'!$A$30:$I$287,8,FALSE))</f>
        <v>20</v>
      </c>
      <c r="S170" s="203">
        <f t="shared" si="14"/>
        <v>20</v>
      </c>
      <c r="T170" s="203">
        <f t="shared" si="11"/>
        <v>20</v>
      </c>
      <c r="U170" s="202" t="s">
        <v>2399</v>
      </c>
      <c r="V170" s="202" t="s">
        <v>2399</v>
      </c>
      <c r="W170" s="202" t="s">
        <v>2399</v>
      </c>
      <c r="X170" s="202" t="s">
        <v>2399</v>
      </c>
      <c r="Y170" s="202" t="s">
        <v>2399</v>
      </c>
      <c r="Z170" s="202" t="s">
        <v>2399</v>
      </c>
      <c r="AA170" s="202" t="s">
        <v>2399</v>
      </c>
      <c r="AB170" s="202" t="s">
        <v>2399</v>
      </c>
    </row>
    <row r="171" spans="1:28" ht="409.6" x14ac:dyDescent="0.2">
      <c r="A171" s="210">
        <f t="shared" si="13"/>
        <v>154</v>
      </c>
      <c r="B171" s="217" t="s">
        <v>256</v>
      </c>
      <c r="C171" s="211" t="s">
        <v>405</v>
      </c>
      <c r="D171" s="211">
        <f>VLOOKUP(B171,'HECVAT - Full | Vendor Response'!A$3:D$319,4,TRUE)</f>
        <v>0</v>
      </c>
      <c r="E171" s="204" t="s">
        <v>2261</v>
      </c>
      <c r="F171" s="204"/>
      <c r="G171" s="204"/>
      <c r="H171" s="216" t="s">
        <v>3017</v>
      </c>
      <c r="I171" s="216" t="s">
        <v>3016</v>
      </c>
      <c r="J171" s="205" t="str">
        <f t="shared" si="12"/>
        <v>FALSE</v>
      </c>
      <c r="K171" s="214">
        <v>1</v>
      </c>
      <c r="L171" s="205" t="s">
        <v>1768</v>
      </c>
      <c r="M171" s="203" t="s">
        <v>16</v>
      </c>
      <c r="N171" s="203" t="str">
        <f>VLOOKUP(B171,'HECVAT - Full | Vendor Response'!A:E,3,FALSE)</f>
        <v>We conduct annual table-top exercises which discuss simulated emergency situations and allow the DRT to discuss our processes and plans to manage both an incident and the aftermath of a natural or human-made disaster. Typically, for our tabletop testing we focus on the more extreme scenarios, such as the loss of an availability zone and/or hosting region. Any changes or revisions of a DR response are then captured and updated in our formal Disaster Recovery Plan.</v>
      </c>
      <c r="O171" s="203" t="str">
        <f>IF(LEN(VLOOKUP(B171,'Analyst Report'!$A:$I,7,FALSE))=0,"",VLOOKUP(B171,'Analyst Report'!$A:$I,7,FALSE))</f>
        <v>Yes</v>
      </c>
      <c r="P171" s="203">
        <f t="shared" si="10"/>
        <v>1</v>
      </c>
      <c r="Q171" s="203">
        <v>20</v>
      </c>
      <c r="R171" s="203">
        <f>IF(LEN(VLOOKUP(B171,'Analyst Report'!$A$30:$I$287,8,FALSE))=0,"",VLOOKUP(B171,'Analyst Report'!$A$30:$I$287,8,FALSE))</f>
        <v>20</v>
      </c>
      <c r="S171" s="203">
        <f t="shared" si="14"/>
        <v>20</v>
      </c>
      <c r="T171" s="203">
        <f t="shared" si="11"/>
        <v>20</v>
      </c>
      <c r="U171" s="202" t="s">
        <v>2399</v>
      </c>
      <c r="V171" s="202" t="s">
        <v>2399</v>
      </c>
      <c r="W171" s="202" t="s">
        <v>2399</v>
      </c>
      <c r="X171" s="202" t="s">
        <v>2399</v>
      </c>
      <c r="Y171" s="202" t="s">
        <v>2399</v>
      </c>
      <c r="Z171" s="202" t="s">
        <v>2399</v>
      </c>
      <c r="AA171" s="202" t="s">
        <v>2399</v>
      </c>
      <c r="AB171" s="202" t="s">
        <v>2399</v>
      </c>
    </row>
    <row r="172" spans="1:28" ht="210" x14ac:dyDescent="0.2">
      <c r="A172" s="210">
        <f t="shared" si="13"/>
        <v>155</v>
      </c>
      <c r="B172" s="217" t="s">
        <v>257</v>
      </c>
      <c r="C172" s="211" t="s">
        <v>2657</v>
      </c>
      <c r="D172" s="211" t="str">
        <f>VLOOKUP(B172,'HECVAT - Full | Vendor Response'!A$3:D$319,4,TRUE)</f>
        <v>Tabletop testing occurs every year and typically occurs during the month of December.</v>
      </c>
      <c r="E172" s="204" t="s">
        <v>2399</v>
      </c>
      <c r="F172" s="204" t="s">
        <v>2779</v>
      </c>
      <c r="G172" s="204" t="s">
        <v>2659</v>
      </c>
      <c r="H172" s="216" t="s">
        <v>3015</v>
      </c>
      <c r="I172" s="216" t="s">
        <v>3016</v>
      </c>
      <c r="J172" s="205" t="str">
        <f t="shared" si="12"/>
        <v>TRUE</v>
      </c>
      <c r="K172" s="214">
        <v>1</v>
      </c>
      <c r="L172" s="205" t="s">
        <v>1768</v>
      </c>
      <c r="M172" s="203" t="s">
        <v>16</v>
      </c>
      <c r="N172" s="203" t="str">
        <f>VLOOKUP(B172,'HECVAT - Full | Vendor Response'!A:E,3,FALSE)</f>
        <v>Yes</v>
      </c>
      <c r="O172" s="203" t="str">
        <f>IF(LEN(VLOOKUP(B172,'Analyst Report'!$A:$I,7,FALSE))=0,"",VLOOKUP(B172,'Analyst Report'!$A:$I,7,FALSE))</f>
        <v/>
      </c>
      <c r="P172" s="203">
        <f t="shared" si="10"/>
        <v>1</v>
      </c>
      <c r="Q172" s="203">
        <v>25</v>
      </c>
      <c r="R172" s="203">
        <f>IF(LEN(VLOOKUP(B172,'Analyst Report'!$A$30:$I$287,8,FALSE))=0,"",VLOOKUP(B172,'Analyst Report'!$A$30:$I$287,8,FALSE))</f>
        <v>25</v>
      </c>
      <c r="S172" s="203">
        <f t="shared" si="14"/>
        <v>25</v>
      </c>
      <c r="T172" s="203">
        <f t="shared" si="11"/>
        <v>25</v>
      </c>
      <c r="U172" s="202" t="s">
        <v>2399</v>
      </c>
      <c r="V172" s="202" t="s">
        <v>2399</v>
      </c>
      <c r="W172" s="202" t="s">
        <v>2399</v>
      </c>
      <c r="X172" s="202" t="s">
        <v>2399</v>
      </c>
      <c r="Y172" s="202" t="s">
        <v>2399</v>
      </c>
      <c r="Z172" s="202" t="s">
        <v>2399</v>
      </c>
      <c r="AA172" s="202" t="s">
        <v>2399</v>
      </c>
      <c r="AB172" s="202" t="s">
        <v>2399</v>
      </c>
    </row>
    <row r="173" spans="1:28" ht="210" x14ac:dyDescent="0.2">
      <c r="A173" s="210">
        <f t="shared" si="13"/>
        <v>156</v>
      </c>
      <c r="B173" s="217" t="s">
        <v>258</v>
      </c>
      <c r="C173" s="211" t="s">
        <v>2658</v>
      </c>
      <c r="D173" s="211" t="str">
        <f>VLOOKUP(B173,'HECVAT - Full | Vendor Response'!A$3:D$319,4,TRUE)</f>
        <v>Instructure's DRP is reviewed in its entirety at least annually and updated to reflect any changes needed.</v>
      </c>
      <c r="E173" s="204" t="s">
        <v>2399</v>
      </c>
      <c r="F173" s="204" t="s">
        <v>2781</v>
      </c>
      <c r="G173" s="204" t="s">
        <v>2780</v>
      </c>
      <c r="H173" s="216" t="s">
        <v>3015</v>
      </c>
      <c r="I173" s="216" t="s">
        <v>3016</v>
      </c>
      <c r="J173" s="205" t="str">
        <f t="shared" si="12"/>
        <v>TRUE</v>
      </c>
      <c r="K173" s="214">
        <f>IF(N172="Yes",1,0)</f>
        <v>1</v>
      </c>
      <c r="L173" s="205" t="s">
        <v>1768</v>
      </c>
      <c r="M173" s="203" t="s">
        <v>16</v>
      </c>
      <c r="N173" s="203" t="str">
        <f>VLOOKUP(B173,'HECVAT - Full | Vendor Response'!A:E,3,FALSE)</f>
        <v>Yes</v>
      </c>
      <c r="O173" s="203" t="str">
        <f>IF(LEN(VLOOKUP(B173,'Analyst Report'!$A:$I,7,FALSE))=0,"",VLOOKUP(B173,'Analyst Report'!$A:$I,7,FALSE))</f>
        <v/>
      </c>
      <c r="P173" s="203">
        <f t="shared" si="10"/>
        <v>1</v>
      </c>
      <c r="Q173" s="203">
        <v>25</v>
      </c>
      <c r="R173" s="203">
        <f>IF(LEN(VLOOKUP(B173,'Analyst Report'!$A$30:$I$287,8,FALSE))=0,"",VLOOKUP(B173,'Analyst Report'!$A$30:$I$287,8,FALSE))</f>
        <v>25</v>
      </c>
      <c r="S173" s="203">
        <f t="shared" si="14"/>
        <v>25</v>
      </c>
      <c r="T173" s="203">
        <f t="shared" si="11"/>
        <v>25</v>
      </c>
      <c r="U173" s="202" t="s">
        <v>2399</v>
      </c>
      <c r="V173" s="202" t="s">
        <v>2399</v>
      </c>
      <c r="W173" s="202" t="s">
        <v>2399</v>
      </c>
      <c r="X173" s="202" t="s">
        <v>2399</v>
      </c>
      <c r="Y173" s="202" t="s">
        <v>2399</v>
      </c>
      <c r="Z173" s="202" t="s">
        <v>2399</v>
      </c>
      <c r="AA173" s="202" t="s">
        <v>2399</v>
      </c>
      <c r="AB173" s="202" t="s">
        <v>2399</v>
      </c>
    </row>
    <row r="174" spans="1:28" ht="300" x14ac:dyDescent="0.2">
      <c r="A174" s="210">
        <f t="shared" si="13"/>
        <v>157</v>
      </c>
      <c r="B174" s="217" t="s">
        <v>259</v>
      </c>
      <c r="C174" s="217" t="s">
        <v>26</v>
      </c>
      <c r="D174" s="211" t="str">
        <f>VLOOKUP(B174,'HECVAT - Full | Vendor Response'!A$3:D$319,4,TRUE)</f>
        <v>Canvas utilizes AWS Security Groups which perform stateful packet inspection on all rules. The AWS SG firewall keeps track of the state of network connections (such as TCP streams, UDP communication) traveling across it.</v>
      </c>
      <c r="E174" s="229" t="s">
        <v>2399</v>
      </c>
      <c r="F174" s="229" t="s">
        <v>2783</v>
      </c>
      <c r="G174" s="229" t="s">
        <v>2782</v>
      </c>
      <c r="H174" s="222" t="s">
        <v>3018</v>
      </c>
      <c r="I174" s="222" t="s">
        <v>2632</v>
      </c>
      <c r="J174" s="205" t="str">
        <f t="shared" si="12"/>
        <v>TRUE</v>
      </c>
      <c r="K174" s="207">
        <v>1</v>
      </c>
      <c r="L174" s="208" t="s">
        <v>1769</v>
      </c>
      <c r="M174" s="209" t="s">
        <v>16</v>
      </c>
      <c r="N174" s="203" t="str">
        <f>VLOOKUP(B174,'HECVAT - Full | Vendor Response'!A:E,3,FALSE)</f>
        <v>Yes</v>
      </c>
      <c r="O174" s="203" t="str">
        <f>IF(LEN(VLOOKUP(B174,'Analyst Report'!$A:$I,7,FALSE))=0,"",VLOOKUP(B174,'Analyst Report'!$A:$I,7,FALSE))</f>
        <v/>
      </c>
      <c r="P174" s="203">
        <f t="shared" si="10"/>
        <v>1</v>
      </c>
      <c r="Q174" s="231">
        <v>25</v>
      </c>
      <c r="R174" s="203">
        <f>IF(LEN(VLOOKUP(B174,'Analyst Report'!$A$30:$I$287,8,FALSE))=0,"",VLOOKUP(B174,'Analyst Report'!$A$30:$I$287,8,FALSE))</f>
        <v>25</v>
      </c>
      <c r="S174" s="203">
        <f t="shared" si="14"/>
        <v>25</v>
      </c>
      <c r="T174" s="203">
        <f t="shared" si="11"/>
        <v>25</v>
      </c>
      <c r="U174" s="202" t="s">
        <v>2399</v>
      </c>
      <c r="V174" s="202" t="s">
        <v>2399</v>
      </c>
      <c r="W174" s="202" t="s">
        <v>2399</v>
      </c>
      <c r="X174" s="202" t="s">
        <v>2399</v>
      </c>
      <c r="Y174" s="202" t="s">
        <v>2399</v>
      </c>
      <c r="Z174" s="202" t="s">
        <v>2399</v>
      </c>
      <c r="AA174" s="202" t="s">
        <v>2399</v>
      </c>
      <c r="AB174" s="202" t="s">
        <v>2399</v>
      </c>
    </row>
    <row r="175" spans="1:28" ht="255" x14ac:dyDescent="0.2">
      <c r="A175" s="210">
        <f t="shared" si="13"/>
        <v>158</v>
      </c>
      <c r="B175" s="217" t="s">
        <v>260</v>
      </c>
      <c r="C175" s="217" t="s">
        <v>2709</v>
      </c>
      <c r="D175" s="211" t="str">
        <f>VLOOKUP(B175,'HECVAT - Full | Vendor Response'!A$3:D$319,4,TRUE)</f>
        <v>Firewall changes on our cloud infrastructure configuration occur via Terraform and Ansible by authorized Instructure Security Team administrators. These configurations are managed in source control and records of modifications are under change control. Where technically feasible, baseline configurations are aligned to best practices. Multi-factor authentication is required.</v>
      </c>
      <c r="E175" s="229" t="s">
        <v>2399</v>
      </c>
      <c r="F175" s="229" t="s">
        <v>2785</v>
      </c>
      <c r="G175" s="229" t="s">
        <v>2784</v>
      </c>
      <c r="H175" s="222" t="s">
        <v>3019</v>
      </c>
      <c r="I175" s="222" t="s">
        <v>2950</v>
      </c>
      <c r="J175" s="205" t="str">
        <f t="shared" si="12"/>
        <v>FALSE</v>
      </c>
      <c r="K175" s="207">
        <v>1</v>
      </c>
      <c r="L175" s="208" t="s">
        <v>1769</v>
      </c>
      <c r="M175" s="209" t="s">
        <v>16</v>
      </c>
      <c r="N175" s="203" t="str">
        <f>VLOOKUP(B175,'HECVAT - Full | Vendor Response'!A:E,3,FALSE)</f>
        <v>Yes</v>
      </c>
      <c r="O175" s="203" t="str">
        <f>IF(LEN(VLOOKUP(B175,'Analyst Report'!$A:$I,7,FALSE))=0,"",VLOOKUP(B175,'Analyst Report'!$A:$I,7,FALSE))</f>
        <v/>
      </c>
      <c r="P175" s="203">
        <f t="shared" si="10"/>
        <v>1</v>
      </c>
      <c r="Q175" s="231">
        <v>20</v>
      </c>
      <c r="R175" s="203">
        <f>IF(LEN(VLOOKUP(B175,'Analyst Report'!$A$30:$I$287,8,FALSE))=0,"",VLOOKUP(B175,'Analyst Report'!$A$30:$I$287,8,FALSE))</f>
        <v>20</v>
      </c>
      <c r="S175" s="203">
        <f t="shared" si="14"/>
        <v>20</v>
      </c>
      <c r="T175" s="203">
        <f t="shared" si="11"/>
        <v>20</v>
      </c>
      <c r="U175" s="202" t="s">
        <v>2399</v>
      </c>
      <c r="V175" s="202" t="s">
        <v>2399</v>
      </c>
      <c r="W175" s="202" t="s">
        <v>2399</v>
      </c>
      <c r="X175" s="202" t="s">
        <v>2399</v>
      </c>
      <c r="Y175" s="202" t="s">
        <v>2399</v>
      </c>
      <c r="Z175" s="202" t="s">
        <v>2399</v>
      </c>
      <c r="AA175" s="202" t="s">
        <v>2399</v>
      </c>
      <c r="AB175" s="202" t="s">
        <v>2399</v>
      </c>
    </row>
    <row r="176" spans="1:28" ht="225" x14ac:dyDescent="0.2">
      <c r="A176" s="210">
        <f t="shared" si="13"/>
        <v>159</v>
      </c>
      <c r="B176" s="217" t="s">
        <v>261</v>
      </c>
      <c r="C176" s="217" t="s">
        <v>406</v>
      </c>
      <c r="D176" s="211" t="str">
        <f>VLOOKUP(B176,'HECVAT - Full | Vendor Response'!A$3:D$319,4,TRUE)</f>
        <v>Instructure has an internal Network Security Policy document which provides requirements for any changes to the infrastructure.</v>
      </c>
      <c r="E176" s="229" t="s">
        <v>2399</v>
      </c>
      <c r="F176" s="229" t="s">
        <v>2787</v>
      </c>
      <c r="G176" s="229" t="s">
        <v>2786</v>
      </c>
      <c r="H176" s="222" t="s">
        <v>3020</v>
      </c>
      <c r="I176" s="222" t="s">
        <v>3021</v>
      </c>
      <c r="J176" s="205" t="str">
        <f t="shared" si="12"/>
        <v>TRUE</v>
      </c>
      <c r="K176" s="207">
        <v>1</v>
      </c>
      <c r="L176" s="208" t="s">
        <v>1769</v>
      </c>
      <c r="M176" s="209" t="s">
        <v>16</v>
      </c>
      <c r="N176" s="203" t="str">
        <f>VLOOKUP(B176,'HECVAT - Full | Vendor Response'!A:E,3,FALSE)</f>
        <v>Yes</v>
      </c>
      <c r="O176" s="203" t="str">
        <f>IF(LEN(VLOOKUP(B176,'Analyst Report'!$A:$I,7,FALSE))=0,"",VLOOKUP(B176,'Analyst Report'!$A:$I,7,FALSE))</f>
        <v/>
      </c>
      <c r="P176" s="203">
        <f t="shared" si="10"/>
        <v>1</v>
      </c>
      <c r="Q176" s="231">
        <v>25</v>
      </c>
      <c r="R176" s="203">
        <f>IF(LEN(VLOOKUP(B176,'Analyst Report'!$A$30:$I$287,8,FALSE))=0,"",VLOOKUP(B176,'Analyst Report'!$A$30:$I$287,8,FALSE))</f>
        <v>25</v>
      </c>
      <c r="S176" s="203">
        <f t="shared" si="14"/>
        <v>25</v>
      </c>
      <c r="T176" s="203">
        <f t="shared" si="11"/>
        <v>25</v>
      </c>
      <c r="U176" s="202" t="s">
        <v>2399</v>
      </c>
      <c r="V176" s="202" t="s">
        <v>2399</v>
      </c>
      <c r="W176" s="202" t="s">
        <v>2399</v>
      </c>
      <c r="X176" s="202" t="s">
        <v>2399</v>
      </c>
      <c r="Y176" s="202" t="s">
        <v>2399</v>
      </c>
      <c r="Z176" s="202" t="s">
        <v>2399</v>
      </c>
      <c r="AA176" s="202" t="s">
        <v>2399</v>
      </c>
      <c r="AB176" s="202" t="s">
        <v>2399</v>
      </c>
    </row>
    <row r="177" spans="1:28" ht="240" x14ac:dyDescent="0.2">
      <c r="A177" s="210">
        <f t="shared" si="13"/>
        <v>160</v>
      </c>
      <c r="B177" s="217" t="s">
        <v>262</v>
      </c>
      <c r="C177" s="217" t="s">
        <v>84</v>
      </c>
      <c r="D177" s="211" t="str">
        <f>VLOOKUP(B177,'HECVAT - Full | Vendor Response'!A$3:D$319,4,TRUE)</f>
        <v>Instructure leverages Lacework all Instructure AWS accounts, forwarding alerts to the Instructure Security Team.</v>
      </c>
      <c r="E177" s="229" t="s">
        <v>2399</v>
      </c>
      <c r="F177" s="229" t="s">
        <v>2790</v>
      </c>
      <c r="G177" s="229" t="s">
        <v>2788</v>
      </c>
      <c r="H177" s="222" t="s">
        <v>3022</v>
      </c>
      <c r="I177" s="222" t="s">
        <v>3023</v>
      </c>
      <c r="J177" s="205" t="str">
        <f t="shared" si="12"/>
        <v>TRUE</v>
      </c>
      <c r="K177" s="207">
        <v>1</v>
      </c>
      <c r="L177" s="208" t="s">
        <v>1769</v>
      </c>
      <c r="M177" s="209" t="s">
        <v>16</v>
      </c>
      <c r="N177" s="203" t="str">
        <f>VLOOKUP(B177,'HECVAT - Full | Vendor Response'!A:E,3,FALSE)</f>
        <v>Yes</v>
      </c>
      <c r="O177" s="203" t="str">
        <f>IF(LEN(VLOOKUP(B177,'Analyst Report'!$A:$I,7,FALSE))=0,"",VLOOKUP(B177,'Analyst Report'!$A:$I,7,FALSE))</f>
        <v/>
      </c>
      <c r="P177" s="203">
        <f t="shared" si="10"/>
        <v>1</v>
      </c>
      <c r="Q177" s="231">
        <v>25</v>
      </c>
      <c r="R177" s="203">
        <f>IF(LEN(VLOOKUP(B177,'Analyst Report'!$A$30:$I$287,8,FALSE))=0,"",VLOOKUP(B177,'Analyst Report'!$A$30:$I$287,8,FALSE))</f>
        <v>25</v>
      </c>
      <c r="S177" s="203">
        <f t="shared" si="14"/>
        <v>25</v>
      </c>
      <c r="T177" s="203">
        <f t="shared" si="11"/>
        <v>25</v>
      </c>
      <c r="U177" s="202" t="s">
        <v>2399</v>
      </c>
      <c r="V177" s="202" t="s">
        <v>2399</v>
      </c>
      <c r="W177" s="202" t="s">
        <v>2399</v>
      </c>
      <c r="X177" s="202" t="s">
        <v>2399</v>
      </c>
      <c r="Y177" s="202" t="s">
        <v>2399</v>
      </c>
      <c r="Z177" s="202" t="s">
        <v>2399</v>
      </c>
      <c r="AA177" s="202" t="s">
        <v>2399</v>
      </c>
      <c r="AB177" s="202" t="s">
        <v>2399</v>
      </c>
    </row>
    <row r="178" spans="1:28" ht="409.6" x14ac:dyDescent="0.2">
      <c r="A178" s="210">
        <f t="shared" si="13"/>
        <v>161</v>
      </c>
      <c r="B178" s="217" t="s">
        <v>263</v>
      </c>
      <c r="C178" s="217" t="s">
        <v>85</v>
      </c>
      <c r="D178" s="211" t="str">
        <f>VLOOKUP(B178,'HECVAT - Full | Vendor Response'!A$3:D$319,4,TRUE)</f>
        <v>Instructure leverages AWS's GuardDuty service (including Threat Intelligence) to continuously monitor for malicious or unauthorized behavior. It monitors for activity such as unusual API calls or potentially unauthorized deployments that indicate a possible account compromise. GuardDuty also detects potentially compromised instances or reconnaissance by attackers. Any alerts generated by GuardDuty are forwarded to Instructure's Security Team. GuardDuty includes the ability to set up automated preventative actions such as automatically modifying security group rules and restricting access on ports based on triggered security findings.</v>
      </c>
      <c r="E178" s="229" t="s">
        <v>2399</v>
      </c>
      <c r="F178" s="229" t="s">
        <v>2791</v>
      </c>
      <c r="G178" s="229" t="s">
        <v>2789</v>
      </c>
      <c r="H178" s="222" t="s">
        <v>3024</v>
      </c>
      <c r="I178" s="222" t="s">
        <v>3025</v>
      </c>
      <c r="J178" s="205" t="str">
        <f t="shared" si="12"/>
        <v>FALSE</v>
      </c>
      <c r="K178" s="207">
        <v>1</v>
      </c>
      <c r="L178" s="208" t="s">
        <v>1769</v>
      </c>
      <c r="M178" s="209" t="s">
        <v>16</v>
      </c>
      <c r="N178" s="203" t="str">
        <f>VLOOKUP(B178,'HECVAT - Full | Vendor Response'!A:E,3,FALSE)</f>
        <v>Yes</v>
      </c>
      <c r="O178" s="203" t="str">
        <f>IF(LEN(VLOOKUP(B178,'Analyst Report'!$A:$I,7,FALSE))=0,"",VLOOKUP(B178,'Analyst Report'!$A:$I,7,FALSE))</f>
        <v/>
      </c>
      <c r="P178" s="203">
        <f t="shared" si="10"/>
        <v>1</v>
      </c>
      <c r="Q178" s="231">
        <v>20</v>
      </c>
      <c r="R178" s="203">
        <f>IF(LEN(VLOOKUP(B178,'Analyst Report'!$A$30:$I$287,8,FALSE))=0,"",VLOOKUP(B178,'Analyst Report'!$A$30:$I$287,8,FALSE))</f>
        <v>20</v>
      </c>
      <c r="S178" s="203">
        <f t="shared" si="14"/>
        <v>20</v>
      </c>
      <c r="T178" s="203">
        <f t="shared" si="11"/>
        <v>20</v>
      </c>
      <c r="U178" s="202" t="s">
        <v>2399</v>
      </c>
      <c r="V178" s="202" t="s">
        <v>2399</v>
      </c>
      <c r="W178" s="202" t="s">
        <v>2399</v>
      </c>
      <c r="X178" s="202" t="s">
        <v>2399</v>
      </c>
      <c r="Y178" s="202" t="s">
        <v>2399</v>
      </c>
      <c r="Z178" s="202" t="s">
        <v>2399</v>
      </c>
      <c r="AA178" s="202" t="s">
        <v>2399</v>
      </c>
      <c r="AB178" s="202" t="s">
        <v>2399</v>
      </c>
    </row>
    <row r="179" spans="1:28" ht="240" x14ac:dyDescent="0.2">
      <c r="A179" s="210">
        <f t="shared" si="13"/>
        <v>162</v>
      </c>
      <c r="B179" s="217" t="s">
        <v>264</v>
      </c>
      <c r="C179" s="217" t="s">
        <v>100</v>
      </c>
      <c r="D179" s="211" t="str">
        <f>VLOOKUP(B179,'HECVAT - Full | Vendor Response'!A$3:D$319,4,TRUE)</f>
        <v>While traditional host-based IDS is not deployed on Instructure's systems, Instructure leverages Lacework IDS all AWS accounts, forwarding alerts to the Instructure Security Team.</v>
      </c>
      <c r="E179" s="229" t="s">
        <v>2399</v>
      </c>
      <c r="F179" s="229" t="s">
        <v>2793</v>
      </c>
      <c r="G179" s="229" t="s">
        <v>2792</v>
      </c>
      <c r="H179" s="222" t="s">
        <v>3022</v>
      </c>
      <c r="I179" s="222" t="s">
        <v>3026</v>
      </c>
      <c r="J179" s="205" t="str">
        <f t="shared" si="12"/>
        <v>TRUE</v>
      </c>
      <c r="K179" s="207">
        <v>1</v>
      </c>
      <c r="L179" s="208" t="s">
        <v>1769</v>
      </c>
      <c r="M179" s="209" t="s">
        <v>16</v>
      </c>
      <c r="N179" s="203" t="str">
        <f>VLOOKUP(B179,'HECVAT - Full | Vendor Response'!A:E,3,FALSE)</f>
        <v>No</v>
      </c>
      <c r="O179" s="203" t="str">
        <f>IF(LEN(VLOOKUP(B179,'Analyst Report'!$A:$I,7,FALSE))=0,"",VLOOKUP(B179,'Analyst Report'!$A:$I,7,FALSE))</f>
        <v/>
      </c>
      <c r="P179" s="203">
        <f t="shared" si="10"/>
        <v>0</v>
      </c>
      <c r="Q179" s="231">
        <v>25</v>
      </c>
      <c r="R179" s="203">
        <f>IF(LEN(VLOOKUP(B179,'Analyst Report'!$A$30:$I$287,8,FALSE))=0,"",VLOOKUP(B179,'Analyst Report'!$A$30:$I$287,8,FALSE))</f>
        <v>25</v>
      </c>
      <c r="S179" s="203">
        <f t="shared" si="14"/>
        <v>25</v>
      </c>
      <c r="T179" s="203">
        <f t="shared" si="11"/>
        <v>0</v>
      </c>
      <c r="U179" s="202" t="s">
        <v>2399</v>
      </c>
      <c r="V179" s="202" t="s">
        <v>2399</v>
      </c>
      <c r="W179" s="202" t="s">
        <v>2399</v>
      </c>
      <c r="X179" s="202" t="s">
        <v>2399</v>
      </c>
      <c r="Y179" s="202" t="s">
        <v>2399</v>
      </c>
      <c r="Z179" s="202" t="s">
        <v>2399</v>
      </c>
      <c r="AA179" s="202" t="s">
        <v>2399</v>
      </c>
      <c r="AB179" s="202" t="s">
        <v>2399</v>
      </c>
    </row>
    <row r="180" spans="1:28" ht="240" x14ac:dyDescent="0.2">
      <c r="A180" s="210">
        <f t="shared" si="13"/>
        <v>163</v>
      </c>
      <c r="B180" s="217" t="s">
        <v>265</v>
      </c>
      <c r="C180" s="217" t="s">
        <v>101</v>
      </c>
      <c r="D180" s="211" t="str">
        <f>VLOOKUP(B180,'HECVAT - Full | Vendor Response'!A$3:D$319,4,TRUE)</f>
        <v>Currently, Instructure does not employ host-based intrusion prevention and relies on AWS GuardDuty and extensive host-based logging to gather data that would identify behavior of a compromised host.</v>
      </c>
      <c r="E180" s="229" t="s">
        <v>2399</v>
      </c>
      <c r="F180" s="229" t="s">
        <v>2795</v>
      </c>
      <c r="G180" s="229" t="s">
        <v>2794</v>
      </c>
      <c r="H180" s="222" t="s">
        <v>3024</v>
      </c>
      <c r="I180" s="222" t="s">
        <v>3027</v>
      </c>
      <c r="J180" s="205" t="str">
        <f t="shared" si="12"/>
        <v>FALSE</v>
      </c>
      <c r="K180" s="207">
        <v>1</v>
      </c>
      <c r="L180" s="208" t="s">
        <v>1769</v>
      </c>
      <c r="M180" s="209" t="s">
        <v>16</v>
      </c>
      <c r="N180" s="203" t="str">
        <f>VLOOKUP(B180,'HECVAT - Full | Vendor Response'!A:E,3,FALSE)</f>
        <v>No</v>
      </c>
      <c r="O180" s="203" t="str">
        <f>IF(LEN(VLOOKUP(B180,'Analyst Report'!$A:$I,7,FALSE))=0,"",VLOOKUP(B180,'Analyst Report'!$A:$I,7,FALSE))</f>
        <v/>
      </c>
      <c r="P180" s="203">
        <f t="shared" si="10"/>
        <v>0</v>
      </c>
      <c r="Q180" s="231">
        <v>20</v>
      </c>
      <c r="R180" s="203">
        <f>IF(LEN(VLOOKUP(B180,'Analyst Report'!$A$30:$I$287,8,FALSE))=0,"",VLOOKUP(B180,'Analyst Report'!$A$30:$I$287,8,FALSE))</f>
        <v>20</v>
      </c>
      <c r="S180" s="203">
        <f t="shared" si="14"/>
        <v>20</v>
      </c>
      <c r="T180" s="203">
        <f t="shared" si="11"/>
        <v>0</v>
      </c>
      <c r="U180" s="202" t="s">
        <v>2399</v>
      </c>
      <c r="V180" s="202" t="s">
        <v>2399</v>
      </c>
      <c r="W180" s="202" t="s">
        <v>2399</v>
      </c>
      <c r="X180" s="202" t="s">
        <v>2399</v>
      </c>
      <c r="Y180" s="202" t="s">
        <v>2399</v>
      </c>
      <c r="Z180" s="202" t="s">
        <v>2399</v>
      </c>
      <c r="AA180" s="202" t="s">
        <v>2399</v>
      </c>
      <c r="AB180" s="202" t="s">
        <v>2399</v>
      </c>
    </row>
    <row r="181" spans="1:28" ht="409.6" x14ac:dyDescent="0.2">
      <c r="A181" s="210">
        <f t="shared" si="13"/>
        <v>164</v>
      </c>
      <c r="B181" s="217" t="s">
        <v>266</v>
      </c>
      <c r="C181" s="217" t="s">
        <v>2290</v>
      </c>
      <c r="D181" s="211" t="str">
        <f>VLOOKUP(B181,'HECVAT - Full | Vendor Response'!A$3:D$319,4,TRUE)</f>
        <v>Instructure employs both AWS GuardDuty and Lacework for native, persistent threat monitoring and intrusion detection on the Canvas application. We review GuardDuty configuration on a quarterly basis and ensure it is applied to and working on all AWS accounts. GuardDuty uses machine learning, anomaly detection, and integrated threat intelligence to identify and prioritize potential and persistent threats. Threat intelligence coupled with machine learning and behavior models help detect activity such as cryptocurrency mining, credential compromise behavior, communication with known command-and-control servers, or API calls from known malicious IPs. Lacework forwards alerts to the Instructure Security Team and all output is sent to Instructure's centralized logging management system for further analysis and alert generation.</v>
      </c>
      <c r="E181" s="229" t="s">
        <v>2399</v>
      </c>
      <c r="F181" s="229" t="s">
        <v>2797</v>
      </c>
      <c r="G181" s="229" t="s">
        <v>2796</v>
      </c>
      <c r="H181" s="222" t="s">
        <v>2399</v>
      </c>
      <c r="I181" s="222" t="s">
        <v>2399</v>
      </c>
      <c r="J181" s="205" t="str">
        <f t="shared" si="12"/>
        <v>FALSE</v>
      </c>
      <c r="K181" s="207">
        <v>1</v>
      </c>
      <c r="L181" s="208" t="s">
        <v>1769</v>
      </c>
      <c r="M181" s="209" t="s">
        <v>16</v>
      </c>
      <c r="N181" s="203" t="str">
        <f>VLOOKUP(B181,'HECVAT - Full | Vendor Response'!A:E,3,FALSE)</f>
        <v>Yes</v>
      </c>
      <c r="O181" s="203" t="str">
        <f>IF(LEN(VLOOKUP(B181,'Analyst Report'!$A:$I,7,FALSE))=0,"",VLOOKUP(B181,'Analyst Report'!$A:$I,7,FALSE))</f>
        <v/>
      </c>
      <c r="P181" s="203">
        <f t="shared" si="10"/>
        <v>1</v>
      </c>
      <c r="Q181" s="231">
        <v>20</v>
      </c>
      <c r="R181" s="203">
        <f>IF(LEN(VLOOKUP(B181,'Analyst Report'!$A$30:$I$287,8,FALSE))=0,"",VLOOKUP(B181,'Analyst Report'!$A$30:$I$287,8,FALSE))</f>
        <v>20</v>
      </c>
      <c r="S181" s="203">
        <f t="shared" si="14"/>
        <v>20</v>
      </c>
      <c r="T181" s="203">
        <f t="shared" si="11"/>
        <v>20</v>
      </c>
      <c r="U181" s="202" t="s">
        <v>2399</v>
      </c>
      <c r="V181" s="202" t="s">
        <v>2399</v>
      </c>
      <c r="W181" s="202" t="s">
        <v>2399</v>
      </c>
      <c r="X181" s="202" t="s">
        <v>2399</v>
      </c>
      <c r="Y181" s="202" t="s">
        <v>2399</v>
      </c>
      <c r="Z181" s="202" t="s">
        <v>2399</v>
      </c>
      <c r="AA181" s="202" t="s">
        <v>2399</v>
      </c>
      <c r="AB181" s="202" t="s">
        <v>2399</v>
      </c>
    </row>
    <row r="182" spans="1:28" ht="270" x14ac:dyDescent="0.2">
      <c r="A182" s="210">
        <f t="shared" si="13"/>
        <v>165</v>
      </c>
      <c r="B182" s="217" t="s">
        <v>267</v>
      </c>
      <c r="C182" s="217" t="s">
        <v>86</v>
      </c>
      <c r="D182" s="211" t="str">
        <f>VLOOKUP(B182,'HECVAT - Full | Vendor Response'!A$3:D$319,4,TRUE)</f>
        <v>Instructure uses AWS GuardDuty to alert and inform on security incidents occurring against Instructure’s services hosted in AWS. We also leverage Lacework on all AWS accounts, forwarding alerts to the Instructure Security Team. All output is sent to Instructure's centralized logging management system for further analysis and alert generation. This monitoring occurs 24x7x365.</v>
      </c>
      <c r="E182" s="229" t="s">
        <v>2399</v>
      </c>
      <c r="F182" s="229" t="s">
        <v>2799</v>
      </c>
      <c r="G182" s="229" t="s">
        <v>2798</v>
      </c>
      <c r="H182" s="222" t="s">
        <v>3028</v>
      </c>
      <c r="I182" s="222" t="s">
        <v>3029</v>
      </c>
      <c r="J182" s="205" t="str">
        <f t="shared" si="12"/>
        <v>FALSE</v>
      </c>
      <c r="K182" s="207">
        <v>1</v>
      </c>
      <c r="L182" s="208" t="s">
        <v>1769</v>
      </c>
      <c r="M182" s="209" t="s">
        <v>16</v>
      </c>
      <c r="N182" s="203" t="str">
        <f>VLOOKUP(B182,'HECVAT - Full | Vendor Response'!A:E,3,FALSE)</f>
        <v>Yes</v>
      </c>
      <c r="O182" s="203" t="str">
        <f>IF(LEN(VLOOKUP(B182,'Analyst Report'!$A:$I,7,FALSE))=0,"",VLOOKUP(B182,'Analyst Report'!$A:$I,7,FALSE))</f>
        <v/>
      </c>
      <c r="P182" s="203">
        <f t="shared" si="10"/>
        <v>1</v>
      </c>
      <c r="Q182" s="231">
        <v>15</v>
      </c>
      <c r="R182" s="203">
        <f>IF(LEN(VLOOKUP(B182,'Analyst Report'!$A$30:$I$287,8,FALSE))=0,"",VLOOKUP(B182,'Analyst Report'!$A$30:$I$287,8,FALSE))</f>
        <v>15</v>
      </c>
      <c r="S182" s="203">
        <f t="shared" si="14"/>
        <v>15</v>
      </c>
      <c r="T182" s="203">
        <f t="shared" si="11"/>
        <v>15</v>
      </c>
      <c r="U182" s="202" t="s">
        <v>2399</v>
      </c>
      <c r="V182" s="202" t="s">
        <v>2399</v>
      </c>
      <c r="W182" s="202" t="s">
        <v>2399</v>
      </c>
      <c r="X182" s="202" t="s">
        <v>2399</v>
      </c>
      <c r="Y182" s="202" t="s">
        <v>2399</v>
      </c>
      <c r="Z182" s="202" t="s">
        <v>2399</v>
      </c>
      <c r="AA182" s="202" t="s">
        <v>2399</v>
      </c>
      <c r="AB182" s="202" t="s">
        <v>2399</v>
      </c>
    </row>
    <row r="183" spans="1:28" ht="210" x14ac:dyDescent="0.2">
      <c r="A183" s="210">
        <f t="shared" si="13"/>
        <v>166</v>
      </c>
      <c r="B183" s="217" t="s">
        <v>268</v>
      </c>
      <c r="C183" s="217" t="s">
        <v>87</v>
      </c>
      <c r="D183" s="211" t="str">
        <f>VLOOKUP(B183,'HECVAT - Full | Vendor Response'!A$3:D$319,4,TRUE)</f>
        <v>Network layer monitoring is provided by Amazon Web Services (AWS). Software layer monitoring is provided internally, by Instructure.</v>
      </c>
      <c r="E183" s="229" t="s">
        <v>2354</v>
      </c>
      <c r="F183" s="229"/>
      <c r="G183" s="229"/>
      <c r="H183" s="222" t="s">
        <v>3030</v>
      </c>
      <c r="I183" s="222" t="s">
        <v>3031</v>
      </c>
      <c r="J183" s="205" t="str">
        <f t="shared" si="12"/>
        <v>FALSE</v>
      </c>
      <c r="K183" s="207">
        <v>1</v>
      </c>
      <c r="L183" s="208" t="s">
        <v>1769</v>
      </c>
      <c r="M183" s="209" t="s">
        <v>16</v>
      </c>
      <c r="N183" s="203" t="str">
        <f>VLOOKUP(B183,'HECVAT - Full | Vendor Response'!A:E,3,FALSE)</f>
        <v>Yes</v>
      </c>
      <c r="O183" s="203" t="str">
        <f>IF(LEN(VLOOKUP(B183,'Analyst Report'!$A:$I,7,FALSE))=0,"",VLOOKUP(B183,'Analyst Report'!$A:$I,7,FALSE))</f>
        <v/>
      </c>
      <c r="P183" s="203">
        <f t="shared" si="10"/>
        <v>1</v>
      </c>
      <c r="Q183" s="231">
        <v>20</v>
      </c>
      <c r="R183" s="203">
        <f>IF(LEN(VLOOKUP(B183,'Analyst Report'!$A$30:$I$287,8,FALSE))=0,"",VLOOKUP(B183,'Analyst Report'!$A$30:$I$287,8,FALSE))</f>
        <v>20</v>
      </c>
      <c r="S183" s="203">
        <f t="shared" si="14"/>
        <v>20</v>
      </c>
      <c r="T183" s="203">
        <f t="shared" si="11"/>
        <v>20</v>
      </c>
      <c r="U183" s="202" t="s">
        <v>2399</v>
      </c>
      <c r="V183" s="202" t="s">
        <v>2399</v>
      </c>
      <c r="W183" s="202" t="s">
        <v>2399</v>
      </c>
      <c r="X183" s="202" t="s">
        <v>2399</v>
      </c>
      <c r="Y183" s="202" t="s">
        <v>2399</v>
      </c>
      <c r="Z183" s="202" t="s">
        <v>2399</v>
      </c>
      <c r="AA183" s="202" t="s">
        <v>2399</v>
      </c>
      <c r="AB183" s="202" t="s">
        <v>2399</v>
      </c>
    </row>
    <row r="184" spans="1:28" ht="165" x14ac:dyDescent="0.2">
      <c r="A184" s="210">
        <f t="shared" si="13"/>
        <v>167</v>
      </c>
      <c r="B184" s="217" t="s">
        <v>269</v>
      </c>
      <c r="C184" s="217" t="s">
        <v>2263</v>
      </c>
      <c r="D184" s="211" t="str">
        <f>VLOOKUP(B184,'HECVAT - Full | Vendor Response'!A$3:D$319,4,TRUE)</f>
        <v>All output from these systems is sent to Instructure's centralized logging management system for further analysis and alert generation.</v>
      </c>
      <c r="E184" s="229" t="s">
        <v>2399</v>
      </c>
      <c r="F184" s="229" t="s">
        <v>2801</v>
      </c>
      <c r="G184" s="229" t="s">
        <v>2800</v>
      </c>
      <c r="H184" s="222" t="s">
        <v>3032</v>
      </c>
      <c r="I184" s="222" t="s">
        <v>3033</v>
      </c>
      <c r="J184" s="205" t="str">
        <f t="shared" si="12"/>
        <v>TRUE</v>
      </c>
      <c r="K184" s="207">
        <v>1</v>
      </c>
      <c r="L184" s="208" t="s">
        <v>1769</v>
      </c>
      <c r="M184" s="209" t="s">
        <v>16</v>
      </c>
      <c r="N184" s="203" t="str">
        <f>VLOOKUP(B184,'HECVAT - Full | Vendor Response'!A:E,3,FALSE)</f>
        <v>Yes</v>
      </c>
      <c r="O184" s="203" t="str">
        <f>IF(LEN(VLOOKUP(B184,'Analyst Report'!$A:$I,7,FALSE))=0,"",VLOOKUP(B184,'Analyst Report'!$A:$I,7,FALSE))</f>
        <v/>
      </c>
      <c r="P184" s="203">
        <f t="shared" si="10"/>
        <v>1</v>
      </c>
      <c r="Q184" s="231">
        <v>25</v>
      </c>
      <c r="R184" s="203">
        <f>IF(LEN(VLOOKUP(B184,'Analyst Report'!$A$30:$I$287,8,FALSE))=0,"",VLOOKUP(B184,'Analyst Report'!$A$30:$I$287,8,FALSE))</f>
        <v>25</v>
      </c>
      <c r="S184" s="203">
        <f t="shared" si="14"/>
        <v>25</v>
      </c>
      <c r="T184" s="203">
        <f t="shared" si="11"/>
        <v>25</v>
      </c>
      <c r="U184" s="202" t="s">
        <v>2399</v>
      </c>
      <c r="V184" s="202" t="s">
        <v>2399</v>
      </c>
      <c r="W184" s="202" t="s">
        <v>2399</v>
      </c>
      <c r="X184" s="202" t="s">
        <v>2399</v>
      </c>
      <c r="Y184" s="202" t="s">
        <v>2399</v>
      </c>
      <c r="Z184" s="202" t="s">
        <v>2399</v>
      </c>
      <c r="AA184" s="202" t="s">
        <v>2399</v>
      </c>
      <c r="AB184" s="202" t="s">
        <v>2399</v>
      </c>
    </row>
    <row r="185" spans="1:28" ht="409.6" x14ac:dyDescent="0.2">
      <c r="A185" s="210">
        <f t="shared" si="13"/>
        <v>168</v>
      </c>
      <c r="B185" s="217" t="s">
        <v>270</v>
      </c>
      <c r="C185" s="217" t="s">
        <v>2291</v>
      </c>
      <c r="D185" s="211" t="str">
        <f>VLOOKUP(B185,'HECVAT - Full | Vendor Response'!A$3:D$319,4,TRUE)</f>
        <v>Instructure's security program is overseen by our CISO who is accountable for the implementation and execution of company policies, audits, and ensuring the security program conforms to the relevant ISO/IEC 27000, AICPA SOC, and other applicable security standards. Members of Instructure's security team have many years of experience with security audits by major corporations and government agencies.
Instructure's information security policies and standards are based on information security best practices as set forth by the ISO 27000 suite of standards, NIST 800-53 suite of controls, and the AICPA's Trust Service Principles and Criteria.</v>
      </c>
      <c r="E185" s="206" t="s">
        <v>2399</v>
      </c>
      <c r="F185" s="206" t="s">
        <v>2529</v>
      </c>
      <c r="G185" s="206" t="s">
        <v>2530</v>
      </c>
      <c r="H185" s="218" t="s">
        <v>2341</v>
      </c>
      <c r="I185" s="218" t="s">
        <v>2531</v>
      </c>
      <c r="J185" s="205" t="str">
        <f t="shared" ref="J185:J234" si="15">IF(S185&gt;20,"TRUE","FALSE")</f>
        <v>FALSE</v>
      </c>
      <c r="K185" s="214">
        <v>1</v>
      </c>
      <c r="L185" s="205" t="s">
        <v>1770</v>
      </c>
      <c r="M185" s="203" t="s">
        <v>16</v>
      </c>
      <c r="N185" s="203" t="str">
        <f>VLOOKUP(B185,'HECVAT - Full | Vendor Response'!A:E,3,FALSE)</f>
        <v>Yes</v>
      </c>
      <c r="O185" s="203" t="str">
        <f>IF(LEN(VLOOKUP(B185,'Analyst Report'!$A:$I,7,FALSE))=0,"",VLOOKUP(B185,'Analyst Report'!$A:$I,7,FALSE))</f>
        <v/>
      </c>
      <c r="P185" s="203">
        <f t="shared" ref="P185:P226" si="16">IF((O185=""),(IF(ISNUMBER(FIND(M185,N185)),1,0)),(IF(ISNUMBER(FIND(M185,O185)),1,0)))</f>
        <v>1</v>
      </c>
      <c r="Q185" s="203">
        <v>20</v>
      </c>
      <c r="R185" s="203">
        <f>IF(LEN(VLOOKUP(B185,'Analyst Report'!$A$30:$I$287,8,FALSE))=0,"",VLOOKUP(B185,'Analyst Report'!$A$30:$I$287,8,FALSE))</f>
        <v>20</v>
      </c>
      <c r="S185" s="203">
        <f t="shared" si="14"/>
        <v>20</v>
      </c>
      <c r="T185" s="203">
        <f t="shared" ref="T185:T226" si="17">P185*S185</f>
        <v>20</v>
      </c>
      <c r="U185" s="202" t="s">
        <v>2399</v>
      </c>
      <c r="V185" s="202" t="s">
        <v>2399</v>
      </c>
      <c r="W185" s="202" t="s">
        <v>2399</v>
      </c>
      <c r="X185" s="202" t="s">
        <v>2399</v>
      </c>
      <c r="Y185" s="202" t="s">
        <v>2399</v>
      </c>
      <c r="Z185" s="202" t="s">
        <v>2399</v>
      </c>
      <c r="AA185" s="202" t="s">
        <v>2399</v>
      </c>
      <c r="AB185" s="202" t="s">
        <v>2399</v>
      </c>
    </row>
    <row r="186" spans="1:28" ht="409.6" x14ac:dyDescent="0.2">
      <c r="A186" s="210">
        <f t="shared" si="13"/>
        <v>169</v>
      </c>
      <c r="B186" s="217" t="s">
        <v>271</v>
      </c>
      <c r="C186" s="217" t="s">
        <v>28</v>
      </c>
      <c r="D186" s="211" t="str">
        <f>VLOOKUP(B186,'HECVAT - Full | Vendor Response'!A$3:D$319,4,TRUE)</f>
        <v>Regular vulnerability scans of the Canvas application and our infrastructure are conducted using third-party tools (for example, Rapid7's InsightVM), custom scripts, and various open source tools. If any vulnerabilities are detected, Instructure’s security and engineering teams work together to analyze, design, and develop the required patch. At Instructure, we assess security risks based on two factors: Impact and Likelihood. 
• Impact: Impact is the perceived, calculated, or actual impact that might occur if the identified vulnerability is exploited.
• Likelihood: Likelihood is the probability of the vulnerability being exploited.
Each of these factors are then rated High, Medium, or Low. For example, if a High security risk is detected that has a near-and-present-danger, fixing the vulnerability is given the highest priority by Instructure’s security and engineering teams and security patches as such will be applied within twenty-four (24) hours by best commercial efforts. In most cases, vulnerabilities can be fixed using a hot patch without incurring any downtime to the Canvas production environment. Other patches to the operating system, application software, and code libraries are rated accordingly. The Overall Risk is calculated by taking the lesser of the two values. (e.g., if Likelihood = Low, and the Impact = High, the Overall Risk = Low). The Overall Risk is then used to prioritize the mitigation of vulnerabilities. We will not hesitate to raise a security risk-level where necessary for the safety and protection of our customers.
Our vulnerability remediation timelines are as follows:    
• Critical: ASAP (within commercially reasonable timeframe)
• High: Within 30 days
• Moderate: Within 90 days
Note, for any security vulnerabilities deemed Low in priority (e.g. not presenting an immediate and present security risk,) these are placed in our backlog for deployment.</v>
      </c>
      <c r="E186" s="229" t="s">
        <v>2399</v>
      </c>
      <c r="F186" s="229"/>
      <c r="G186" s="229"/>
      <c r="H186" s="222" t="s">
        <v>3034</v>
      </c>
      <c r="I186" s="222" t="s">
        <v>3035</v>
      </c>
      <c r="J186" s="205" t="str">
        <f t="shared" si="15"/>
        <v>TRUE</v>
      </c>
      <c r="K186" s="214">
        <v>1</v>
      </c>
      <c r="L186" s="205" t="s">
        <v>1770</v>
      </c>
      <c r="M186" s="203" t="s">
        <v>16</v>
      </c>
      <c r="N186" s="203" t="str">
        <f>VLOOKUP(B186,'HECVAT - Full | Vendor Response'!A:E,3,FALSE)</f>
        <v>Yes</v>
      </c>
      <c r="O186" s="203" t="str">
        <f>IF(LEN(VLOOKUP(B186,'Analyst Report'!$A:$I,7,FALSE))=0,"",VLOOKUP(B186,'Analyst Report'!$A:$I,7,FALSE))</f>
        <v/>
      </c>
      <c r="P186" s="203">
        <f t="shared" si="16"/>
        <v>1</v>
      </c>
      <c r="Q186" s="203">
        <v>25</v>
      </c>
      <c r="R186" s="203">
        <f>IF(LEN(VLOOKUP(B186,'Analyst Report'!$A$30:$I$287,8,FALSE))=0,"",VLOOKUP(B186,'Analyst Report'!$A$30:$I$287,8,FALSE))</f>
        <v>25</v>
      </c>
      <c r="S186" s="203">
        <f t="shared" si="14"/>
        <v>25</v>
      </c>
      <c r="T186" s="203">
        <f t="shared" si="17"/>
        <v>25</v>
      </c>
      <c r="U186" s="202" t="s">
        <v>2399</v>
      </c>
      <c r="V186" s="202" t="s">
        <v>2399</v>
      </c>
      <c r="W186" s="202" t="s">
        <v>2399</v>
      </c>
      <c r="X186" s="202" t="s">
        <v>2399</v>
      </c>
      <c r="Y186" s="202" t="s">
        <v>2399</v>
      </c>
      <c r="Z186" s="202" t="s">
        <v>2399</v>
      </c>
      <c r="AA186" s="202" t="s">
        <v>2399</v>
      </c>
      <c r="AB186" s="202" t="s">
        <v>2399</v>
      </c>
    </row>
    <row r="187" spans="1:28" ht="409.6" x14ac:dyDescent="0.2">
      <c r="A187" s="210">
        <f t="shared" si="13"/>
        <v>170</v>
      </c>
      <c r="B187" s="217" t="s">
        <v>272</v>
      </c>
      <c r="C187" s="217" t="s">
        <v>29</v>
      </c>
      <c r="D187" s="211" t="str">
        <f>VLOOKUP(B187,'HECVAT - Full | Vendor Response'!A$3:D$319,4,TRUE)</f>
        <v>Canvas uses HTTPS (HTTP over TLS) to encrypt data in transit from the client to our platform. All inbound and outbound traffic is encrypted to ensure that all personally-identifiable information, credentials exchange, page requests, and session data are secure, and data is also encrypted while at rest within the database using AES-256-bit encryption. Canvas uses TLSv1.2, forward-secrecy-compliant cipher suites whenever possible (e.g. ECDHE-ECDSA-AES128-GCM-SHA256). The acceptable cipher suite list is constantly maintained to ensure that no vulnerabilities are present.
Sessions are maintained and can be invalidated if necessary. An encrypted session cookie, signed with a hash message authentication code (HMAC), is used to identify a current session. The HMAC and cookie contents are encrypted with Advanced Encryption Standard (AES)-256 in cipher feedback (CFB) mode. The contents of the cookie cannot be hijacked during transmission across the network, cannot be viewed or tampered with by the user, and cannot be accessed through JavaScript. Session IDs are compared and validated against the server-stored values.</v>
      </c>
      <c r="E187" s="229" t="s">
        <v>2399</v>
      </c>
      <c r="F187" s="229"/>
      <c r="G187" s="229"/>
      <c r="H187" s="222" t="s">
        <v>2969</v>
      </c>
      <c r="I187" s="222" t="s">
        <v>2970</v>
      </c>
      <c r="J187" s="205" t="str">
        <f t="shared" si="15"/>
        <v>FALSE</v>
      </c>
      <c r="K187" s="214">
        <v>1</v>
      </c>
      <c r="L187" s="205" t="s">
        <v>1770</v>
      </c>
      <c r="M187" s="203" t="s">
        <v>16</v>
      </c>
      <c r="N187" s="203" t="str">
        <f>VLOOKUP(B187,'HECVAT - Full | Vendor Response'!A:E,3,FALSE)</f>
        <v>Yes</v>
      </c>
      <c r="O187" s="203" t="str">
        <f>IF(LEN(VLOOKUP(B187,'Analyst Report'!$A:$I,7,FALSE))=0,"",VLOOKUP(B187,'Analyst Report'!$A:$I,7,FALSE))</f>
        <v/>
      </c>
      <c r="P187" s="203">
        <f t="shared" si="16"/>
        <v>1</v>
      </c>
      <c r="Q187" s="203">
        <v>20</v>
      </c>
      <c r="R187" s="203">
        <f>IF(LEN(VLOOKUP(B187,'Analyst Report'!$A$30:$I$287,8,FALSE))=0,"",VLOOKUP(B187,'Analyst Report'!$A$30:$I$287,8,FALSE))</f>
        <v>20</v>
      </c>
      <c r="S187" s="203">
        <f t="shared" si="14"/>
        <v>20</v>
      </c>
      <c r="T187" s="203">
        <f t="shared" si="17"/>
        <v>20</v>
      </c>
      <c r="U187" s="202" t="s">
        <v>2399</v>
      </c>
      <c r="V187" s="202" t="s">
        <v>2399</v>
      </c>
      <c r="W187" s="202" t="s">
        <v>2399</v>
      </c>
      <c r="X187" s="202" t="s">
        <v>2399</v>
      </c>
      <c r="Y187" s="202" t="s">
        <v>2399</v>
      </c>
      <c r="Z187" s="202" t="s">
        <v>2399</v>
      </c>
      <c r="AA187" s="202" t="s">
        <v>2399</v>
      </c>
      <c r="AB187" s="202" t="s">
        <v>2399</v>
      </c>
    </row>
    <row r="188" spans="1:28" ht="225" x14ac:dyDescent="0.2">
      <c r="A188" s="210">
        <f t="shared" si="13"/>
        <v>171</v>
      </c>
      <c r="B188" s="217" t="s">
        <v>273</v>
      </c>
      <c r="C188" s="217" t="s">
        <v>32</v>
      </c>
      <c r="D188" s="211" t="str">
        <f>VLOOKUP(B188,'HECVAT - Full | Vendor Response'!A$3:D$319,4,TRUE)</f>
        <v>Information security principles are designed into the product lifecycle and are based on the Open Web Application Security Project (OWASP) secure coding practices, security auditing, code review documents, and other community sources on best security practices.</v>
      </c>
      <c r="E188" s="206" t="s">
        <v>2399</v>
      </c>
      <c r="F188" s="206" t="s">
        <v>2532</v>
      </c>
      <c r="G188" s="206" t="s">
        <v>2533</v>
      </c>
      <c r="H188" s="218" t="s">
        <v>2362</v>
      </c>
      <c r="I188" s="218" t="s">
        <v>2340</v>
      </c>
      <c r="J188" s="205" t="str">
        <f t="shared" si="15"/>
        <v>FALSE</v>
      </c>
      <c r="K188" s="214">
        <v>1</v>
      </c>
      <c r="L188" s="205" t="s">
        <v>1770</v>
      </c>
      <c r="M188" s="203" t="s">
        <v>16</v>
      </c>
      <c r="N188" s="203" t="str">
        <f>VLOOKUP(B188,'HECVAT - Full | Vendor Response'!A:E,3,FALSE)</f>
        <v>Yes</v>
      </c>
      <c r="O188" s="203" t="str">
        <f>IF(LEN(VLOOKUP(B188,'Analyst Report'!$A:$I,7,FALSE))=0,"",VLOOKUP(B188,'Analyst Report'!$A:$I,7,FALSE))</f>
        <v/>
      </c>
      <c r="P188" s="203">
        <f t="shared" si="16"/>
        <v>1</v>
      </c>
      <c r="Q188" s="203">
        <v>15</v>
      </c>
      <c r="R188" s="203">
        <f>IF(LEN(VLOOKUP(B188,'Analyst Report'!$A$30:$I$287,8,FALSE))=0,"",VLOOKUP(B188,'Analyst Report'!$A$30:$I$287,8,FALSE))</f>
        <v>15</v>
      </c>
      <c r="S188" s="203">
        <f t="shared" si="14"/>
        <v>15</v>
      </c>
      <c r="T188" s="203">
        <f t="shared" si="17"/>
        <v>15</v>
      </c>
      <c r="U188" s="202" t="s">
        <v>2399</v>
      </c>
      <c r="V188" s="202" t="s">
        <v>2399</v>
      </c>
      <c r="W188" s="202" t="s">
        <v>2399</v>
      </c>
      <c r="X188" s="202" t="s">
        <v>2399</v>
      </c>
      <c r="Y188" s="202" t="s">
        <v>2399</v>
      </c>
      <c r="Z188" s="202" t="s">
        <v>2399</v>
      </c>
      <c r="AA188" s="202" t="s">
        <v>2399</v>
      </c>
      <c r="AB188" s="202" t="s">
        <v>2399</v>
      </c>
    </row>
    <row r="189" spans="1:28" ht="165" x14ac:dyDescent="0.2">
      <c r="A189" s="210">
        <f t="shared" si="13"/>
        <v>172</v>
      </c>
      <c r="B189" s="217" t="s">
        <v>274</v>
      </c>
      <c r="C189" s="217" t="s">
        <v>33</v>
      </c>
      <c r="D189" s="211" t="str">
        <f>VLOOKUP(B189,'HECVAT - Full | Vendor Response'!A$3:D$319,4,TRUE)</f>
        <v>Instructure has a documented systems development life cycle (SDLC), based on the Agile methodology, which incorporates industry best-practices and results in twice-monthly production releases.</v>
      </c>
      <c r="E189" s="229" t="s">
        <v>2399</v>
      </c>
      <c r="F189" s="229" t="s">
        <v>3038</v>
      </c>
      <c r="G189" s="229" t="s">
        <v>3039</v>
      </c>
      <c r="H189" s="222" t="s">
        <v>3036</v>
      </c>
      <c r="I189" s="222" t="s">
        <v>3037</v>
      </c>
      <c r="J189" s="205" t="str">
        <f t="shared" si="15"/>
        <v>FALSE</v>
      </c>
      <c r="K189" s="214">
        <v>1</v>
      </c>
      <c r="L189" s="205" t="s">
        <v>1770</v>
      </c>
      <c r="M189" s="203" t="s">
        <v>16</v>
      </c>
      <c r="N189" s="203" t="str">
        <f>VLOOKUP(B189,'HECVAT - Full | Vendor Response'!A:E,3,FALSE)</f>
        <v>Yes</v>
      </c>
      <c r="O189" s="203" t="str">
        <f>IF(LEN(VLOOKUP(B189,'Analyst Report'!$A:$I,7,FALSE))=0,"",VLOOKUP(B189,'Analyst Report'!$A:$I,7,FALSE))</f>
        <v/>
      </c>
      <c r="P189" s="203">
        <f t="shared" si="16"/>
        <v>1</v>
      </c>
      <c r="Q189" s="203">
        <v>20</v>
      </c>
      <c r="R189" s="203">
        <f>IF(LEN(VLOOKUP(B189,'Analyst Report'!$A$30:$I$287,8,FALSE))=0,"",VLOOKUP(B189,'Analyst Report'!$A$30:$I$287,8,FALSE))</f>
        <v>20</v>
      </c>
      <c r="S189" s="203">
        <f t="shared" si="14"/>
        <v>20</v>
      </c>
      <c r="T189" s="203">
        <f t="shared" si="17"/>
        <v>20</v>
      </c>
      <c r="U189" s="202" t="s">
        <v>2399</v>
      </c>
      <c r="V189" s="202" t="s">
        <v>2399</v>
      </c>
      <c r="W189" s="202" t="s">
        <v>2399</v>
      </c>
      <c r="X189" s="202" t="s">
        <v>2399</v>
      </c>
      <c r="Y189" s="202" t="s">
        <v>2399</v>
      </c>
      <c r="Z189" s="202" t="s">
        <v>2399</v>
      </c>
      <c r="AA189" s="202" t="s">
        <v>2399</v>
      </c>
      <c r="AB189" s="202" t="s">
        <v>2399</v>
      </c>
    </row>
    <row r="190" spans="1:28" ht="120" x14ac:dyDescent="0.2">
      <c r="A190" s="210">
        <f t="shared" si="13"/>
        <v>173</v>
      </c>
      <c r="B190" s="217" t="s">
        <v>275</v>
      </c>
      <c r="C190" s="217" t="s">
        <v>2267</v>
      </c>
      <c r="D190" s="211" t="str">
        <f>VLOOKUP(B190,'HECVAT - Full | Vendor Response'!A$3:D$319,4,TRUE)</f>
        <v>Instructure will comply with all applicable breach notification laws and response times. Instructure has not experienced a breach to date.</v>
      </c>
      <c r="E190" s="229" t="s">
        <v>2399</v>
      </c>
      <c r="F190" s="229" t="s">
        <v>3049</v>
      </c>
      <c r="G190" s="229" t="s">
        <v>3048</v>
      </c>
      <c r="H190" s="222" t="s">
        <v>3040</v>
      </c>
      <c r="I190" s="222" t="s">
        <v>3041</v>
      </c>
      <c r="J190" s="205" t="str">
        <f t="shared" si="15"/>
        <v>FALSE</v>
      </c>
      <c r="K190" s="214">
        <v>1</v>
      </c>
      <c r="L190" s="205" t="s">
        <v>1770</v>
      </c>
      <c r="M190" s="203" t="s">
        <v>16</v>
      </c>
      <c r="N190" s="203" t="str">
        <f>VLOOKUP(B190,'HECVAT - Full | Vendor Response'!A:E,3,FALSE)</f>
        <v>Yes</v>
      </c>
      <c r="O190" s="203" t="str">
        <f>IF(LEN(VLOOKUP(B190,'Analyst Report'!$A:$I,7,FALSE))=0,"",VLOOKUP(B190,'Analyst Report'!$A:$I,7,FALSE))</f>
        <v/>
      </c>
      <c r="P190" s="203">
        <f t="shared" si="16"/>
        <v>1</v>
      </c>
      <c r="Q190" s="203">
        <v>15</v>
      </c>
      <c r="R190" s="203">
        <f>IF(LEN(VLOOKUP(B190,'Analyst Report'!$A$30:$I$287,8,FALSE))=0,"",VLOOKUP(B190,'Analyst Report'!$A$30:$I$287,8,FALSE))</f>
        <v>15</v>
      </c>
      <c r="S190" s="203">
        <f t="shared" si="14"/>
        <v>15</v>
      </c>
      <c r="T190" s="203">
        <f t="shared" si="17"/>
        <v>15</v>
      </c>
      <c r="U190" s="202" t="s">
        <v>2399</v>
      </c>
      <c r="V190" s="202" t="s">
        <v>2399</v>
      </c>
      <c r="W190" s="202" t="s">
        <v>2399</v>
      </c>
      <c r="X190" s="202" t="s">
        <v>2399</v>
      </c>
      <c r="Y190" s="202" t="s">
        <v>2399</v>
      </c>
      <c r="Z190" s="202" t="s">
        <v>2399</v>
      </c>
      <c r="AA190" s="202" t="s">
        <v>2399</v>
      </c>
      <c r="AB190" s="202" t="s">
        <v>2399</v>
      </c>
    </row>
    <row r="191" spans="1:28" ht="285" x14ac:dyDescent="0.2">
      <c r="A191" s="210">
        <f t="shared" si="13"/>
        <v>174</v>
      </c>
      <c r="B191" s="217" t="s">
        <v>276</v>
      </c>
      <c r="C191" s="217" t="s">
        <v>436</v>
      </c>
      <c r="D191" s="211" t="str">
        <f>VLOOKUP(B191,'HECVAT - Full | Vendor Response'!A$3:D$319,4,TRUE)</f>
        <v>Instructure abides by all applicable laws and regulations in the regions and countries it operates. Additionally, Canvas maintains several existing privacy and data protection policies in alignment with SOC 2 Type II controls which have been independently audited and confirmed. Should the institution have policy compliance requirements beyond Instructure's current policies, we will negotiate in good faith once a contract is awarded.</v>
      </c>
      <c r="E191" s="229" t="s">
        <v>2399</v>
      </c>
      <c r="F191" s="229" t="s">
        <v>3051</v>
      </c>
      <c r="G191" s="229" t="s">
        <v>3050</v>
      </c>
      <c r="H191" s="222" t="s">
        <v>3042</v>
      </c>
      <c r="I191" s="222" t="s">
        <v>3043</v>
      </c>
      <c r="J191" s="205" t="str">
        <f t="shared" si="15"/>
        <v>TRUE</v>
      </c>
      <c r="K191" s="214">
        <v>1</v>
      </c>
      <c r="L191" s="205" t="s">
        <v>1770</v>
      </c>
      <c r="M191" s="203" t="s">
        <v>16</v>
      </c>
      <c r="N191" s="203" t="str">
        <f>VLOOKUP(B191,'HECVAT - Full | Vendor Response'!A:E,3,FALSE)</f>
        <v>Yes</v>
      </c>
      <c r="O191" s="203" t="str">
        <f>IF(LEN(VLOOKUP(B191,'Analyst Report'!$A:$I,7,FALSE))=0,"",VLOOKUP(B191,'Analyst Report'!$A:$I,7,FALSE))</f>
        <v/>
      </c>
      <c r="P191" s="203">
        <f t="shared" si="16"/>
        <v>1</v>
      </c>
      <c r="Q191" s="203">
        <v>25</v>
      </c>
      <c r="R191" s="203">
        <f>IF(LEN(VLOOKUP(B191,'Analyst Report'!$A$30:$I$287,8,FALSE))=0,"",VLOOKUP(B191,'Analyst Report'!$A$30:$I$287,8,FALSE))</f>
        <v>25</v>
      </c>
      <c r="S191" s="203">
        <f t="shared" si="14"/>
        <v>25</v>
      </c>
      <c r="T191" s="203">
        <f t="shared" si="17"/>
        <v>25</v>
      </c>
      <c r="U191" s="202" t="s">
        <v>2399</v>
      </c>
      <c r="V191" s="202" t="s">
        <v>2399</v>
      </c>
      <c r="W191" s="202" t="s">
        <v>2399</v>
      </c>
      <c r="X191" s="202" t="s">
        <v>2399</v>
      </c>
      <c r="Y191" s="202" t="s">
        <v>2399</v>
      </c>
      <c r="Z191" s="202" t="s">
        <v>2399</v>
      </c>
      <c r="AA191" s="202" t="s">
        <v>2399</v>
      </c>
      <c r="AB191" s="202" t="s">
        <v>2399</v>
      </c>
    </row>
    <row r="192" spans="1:28" ht="120" x14ac:dyDescent="0.2">
      <c r="A192" s="210">
        <f t="shared" si="13"/>
        <v>175</v>
      </c>
      <c r="B192" s="217" t="s">
        <v>277</v>
      </c>
      <c r="C192" s="217" t="s">
        <v>2660</v>
      </c>
      <c r="D192" s="211">
        <f>VLOOKUP(B192,'HECVAT - Full | Vendor Response'!A$3:D$319,4,TRUE)</f>
        <v>0</v>
      </c>
      <c r="E192" s="229" t="s">
        <v>3052</v>
      </c>
      <c r="F192" s="229"/>
      <c r="G192" s="229"/>
      <c r="H192" s="222" t="s">
        <v>3040</v>
      </c>
      <c r="I192" s="222" t="s">
        <v>3041</v>
      </c>
      <c r="J192" s="205" t="str">
        <f t="shared" si="15"/>
        <v>TRUE</v>
      </c>
      <c r="K192" s="214">
        <v>1</v>
      </c>
      <c r="L192" s="205" t="s">
        <v>1770</v>
      </c>
      <c r="M192" s="203" t="s">
        <v>16</v>
      </c>
      <c r="N192" s="203" t="str">
        <f>VLOOKUP(B192,'HECVAT - Full | Vendor Response'!A:E,3,FALSE)</f>
        <v>Yes</v>
      </c>
      <c r="O192" s="203" t="str">
        <f>IF(LEN(VLOOKUP(B192,'Analyst Report'!$A:$I,7,FALSE))=0,"",VLOOKUP(B192,'Analyst Report'!$A:$I,7,FALSE))</f>
        <v/>
      </c>
      <c r="P192" s="203">
        <f t="shared" si="16"/>
        <v>1</v>
      </c>
      <c r="Q192" s="203">
        <v>25</v>
      </c>
      <c r="R192" s="203">
        <f>IF(LEN(VLOOKUP(B192,'Analyst Report'!$A$30:$I$287,8,FALSE))=0,"",VLOOKUP(B192,'Analyst Report'!$A$30:$I$287,8,FALSE))</f>
        <v>25</v>
      </c>
      <c r="S192" s="203">
        <f t="shared" si="14"/>
        <v>25</v>
      </c>
      <c r="T192" s="203">
        <f t="shared" si="17"/>
        <v>25</v>
      </c>
      <c r="U192" s="202" t="s">
        <v>2399</v>
      </c>
      <c r="V192" s="202" t="s">
        <v>2399</v>
      </c>
      <c r="W192" s="202" t="s">
        <v>2399</v>
      </c>
      <c r="X192" s="202" t="s">
        <v>2399</v>
      </c>
      <c r="Y192" s="202" t="s">
        <v>2399</v>
      </c>
      <c r="Z192" s="202" t="s">
        <v>2399</v>
      </c>
      <c r="AA192" s="202" t="s">
        <v>2399</v>
      </c>
      <c r="AB192" s="202" t="s">
        <v>2399</v>
      </c>
    </row>
    <row r="193" spans="1:28" ht="210" x14ac:dyDescent="0.2">
      <c r="A193" s="210">
        <f t="shared" si="13"/>
        <v>176</v>
      </c>
      <c r="B193" s="217" t="s">
        <v>278</v>
      </c>
      <c r="C193" s="217" t="s">
        <v>376</v>
      </c>
      <c r="D193" s="211" t="str">
        <f>VLOOKUP(B193,'HECVAT - Full | Vendor Response'!A$3:D$319,4,TRUE)</f>
        <v>Instructure performs criminal background checks on all employees and contractors during the hiring process, and employment is contingent based on the results of the background check. Additional credit background checks are performed on key financial employees.</v>
      </c>
      <c r="E193" s="229" t="s">
        <v>2399</v>
      </c>
      <c r="F193" s="229" t="s">
        <v>3054</v>
      </c>
      <c r="G193" s="229" t="s">
        <v>3053</v>
      </c>
      <c r="H193" s="222" t="s">
        <v>3044</v>
      </c>
      <c r="I193" s="222" t="s">
        <v>3045</v>
      </c>
      <c r="J193" s="205" t="str">
        <f t="shared" si="15"/>
        <v>FALSE</v>
      </c>
      <c r="K193" s="214">
        <v>1</v>
      </c>
      <c r="L193" s="205" t="s">
        <v>1770</v>
      </c>
      <c r="M193" s="203" t="s">
        <v>16</v>
      </c>
      <c r="N193" s="203" t="str">
        <f>VLOOKUP(B193,'HECVAT - Full | Vendor Response'!A:E,3,FALSE)</f>
        <v>Yes</v>
      </c>
      <c r="O193" s="203" t="str">
        <f>IF(LEN(VLOOKUP(B193,'Analyst Report'!$A:$I,7,FALSE))=0,"",VLOOKUP(B193,'Analyst Report'!$A:$I,7,FALSE))</f>
        <v/>
      </c>
      <c r="P193" s="203">
        <f t="shared" si="16"/>
        <v>1</v>
      </c>
      <c r="Q193" s="203">
        <v>20</v>
      </c>
      <c r="R193" s="203">
        <f>IF(LEN(VLOOKUP(B193,'Analyst Report'!$A$30:$I$287,8,FALSE))=0,"",VLOOKUP(B193,'Analyst Report'!$A$30:$I$287,8,FALSE))</f>
        <v>20</v>
      </c>
      <c r="S193" s="203">
        <f t="shared" si="14"/>
        <v>20</v>
      </c>
      <c r="T193" s="203">
        <f t="shared" si="17"/>
        <v>20</v>
      </c>
      <c r="U193" s="202" t="s">
        <v>2399</v>
      </c>
      <c r="V193" s="202" t="s">
        <v>2399</v>
      </c>
      <c r="W193" s="202" t="s">
        <v>2399</v>
      </c>
      <c r="X193" s="202" t="s">
        <v>2399</v>
      </c>
      <c r="Y193" s="202" t="s">
        <v>2399</v>
      </c>
      <c r="Z193" s="202" t="s">
        <v>2399</v>
      </c>
      <c r="AA193" s="202" t="s">
        <v>2399</v>
      </c>
      <c r="AB193" s="202" t="s">
        <v>2399</v>
      </c>
    </row>
    <row r="194" spans="1:28" ht="210" x14ac:dyDescent="0.2">
      <c r="A194" s="210">
        <f t="shared" si="13"/>
        <v>177</v>
      </c>
      <c r="B194" s="217" t="s">
        <v>279</v>
      </c>
      <c r="C194" s="217" t="s">
        <v>2661</v>
      </c>
      <c r="D194" s="211" t="str">
        <f>VLOOKUP(B194,'HECVAT - Full | Vendor Response'!A$3:D$319,4,TRUE)</f>
        <v>All our employees sign contracts that include clauses on confidentiality of information. Additionally, all on-boarded Instructure employees are required to read, understand, and sign FERPA and COPPA compliance forms.</v>
      </c>
      <c r="E194" s="229" t="s">
        <v>2399</v>
      </c>
      <c r="F194" s="229" t="s">
        <v>3055</v>
      </c>
      <c r="G194" s="229" t="s">
        <v>3056</v>
      </c>
      <c r="H194" s="222" t="s">
        <v>3046</v>
      </c>
      <c r="I194" s="222" t="s">
        <v>3047</v>
      </c>
      <c r="J194" s="205" t="str">
        <f t="shared" si="15"/>
        <v>FALSE</v>
      </c>
      <c r="K194" s="214">
        <v>1</v>
      </c>
      <c r="L194" s="205" t="s">
        <v>1770</v>
      </c>
      <c r="M194" s="203" t="s">
        <v>16</v>
      </c>
      <c r="N194" s="203" t="str">
        <f>VLOOKUP(B194,'HECVAT - Full | Vendor Response'!A:E,3,FALSE)</f>
        <v>Yes</v>
      </c>
      <c r="O194" s="203" t="str">
        <f>IF(LEN(VLOOKUP(B194,'Analyst Report'!$A:$I,7,FALSE))=0,"",VLOOKUP(B194,'Analyst Report'!$A:$I,7,FALSE))</f>
        <v/>
      </c>
      <c r="P194" s="203">
        <f t="shared" si="16"/>
        <v>1</v>
      </c>
      <c r="Q194" s="203">
        <v>20</v>
      </c>
      <c r="R194" s="203">
        <f>IF(LEN(VLOOKUP(B194,'Analyst Report'!$A$30:$I$287,8,FALSE))=0,"",VLOOKUP(B194,'Analyst Report'!$A$30:$I$287,8,FALSE))</f>
        <v>20</v>
      </c>
      <c r="S194" s="203">
        <f t="shared" si="14"/>
        <v>20</v>
      </c>
      <c r="T194" s="203">
        <f t="shared" si="17"/>
        <v>20</v>
      </c>
      <c r="U194" s="202" t="s">
        <v>2399</v>
      </c>
      <c r="V194" s="202" t="s">
        <v>2399</v>
      </c>
      <c r="W194" s="202" t="s">
        <v>2399</v>
      </c>
      <c r="X194" s="202" t="s">
        <v>2399</v>
      </c>
      <c r="Y194" s="202" t="s">
        <v>2399</v>
      </c>
      <c r="Z194" s="202" t="s">
        <v>2399</v>
      </c>
      <c r="AA194" s="202" t="s">
        <v>2399</v>
      </c>
      <c r="AB194" s="202" t="s">
        <v>2399</v>
      </c>
    </row>
    <row r="195" spans="1:28" ht="328" x14ac:dyDescent="0.2">
      <c r="A195" s="210">
        <f t="shared" si="13"/>
        <v>178</v>
      </c>
      <c r="B195" s="217" t="s">
        <v>280</v>
      </c>
      <c r="C195" s="217" t="s">
        <v>2537</v>
      </c>
      <c r="D195" s="211" t="str">
        <f>VLOOKUP(B195,'HECVAT - Full | Vendor Response'!A$3:D$319,4,TRUE)</f>
        <v>All our employees sign contracts that include clauses on confidentiality of information. Additionally, all on-boarded Instructure employees are required to read, understand, and sign FERPA and COPPA compliance forms.</v>
      </c>
      <c r="E195" s="206" t="s">
        <v>2399</v>
      </c>
      <c r="F195" s="206" t="s">
        <v>2538</v>
      </c>
      <c r="G195" s="206" t="s">
        <v>2539</v>
      </c>
      <c r="H195" s="218" t="s">
        <v>2342</v>
      </c>
      <c r="I195" s="218" t="s">
        <v>2343</v>
      </c>
      <c r="J195" s="205" t="str">
        <f t="shared" si="15"/>
        <v>FALSE</v>
      </c>
      <c r="K195" s="214">
        <v>1</v>
      </c>
      <c r="L195" s="205" t="s">
        <v>1770</v>
      </c>
      <c r="M195" s="203" t="s">
        <v>16</v>
      </c>
      <c r="N195" s="203" t="str">
        <f>VLOOKUP(B195,'HECVAT - Full | Vendor Response'!A:E,3,FALSE)</f>
        <v>Yes</v>
      </c>
      <c r="O195" s="203" t="str">
        <f>IF(LEN(VLOOKUP(B195,'Analyst Report'!$A:$I,7,FALSE))=0,"",VLOOKUP(B195,'Analyst Report'!$A:$I,7,FALSE))</f>
        <v/>
      </c>
      <c r="P195" s="203">
        <f t="shared" si="16"/>
        <v>1</v>
      </c>
      <c r="Q195" s="203">
        <v>20</v>
      </c>
      <c r="R195" s="203">
        <f>IF(LEN(VLOOKUP(B195,'Analyst Report'!$A$30:$I$287,8,FALSE))=0,"",VLOOKUP(B195,'Analyst Report'!$A$30:$I$287,8,FALSE))</f>
        <v>20</v>
      </c>
      <c r="S195" s="203">
        <f t="shared" si="14"/>
        <v>20</v>
      </c>
      <c r="T195" s="203">
        <f t="shared" si="17"/>
        <v>20</v>
      </c>
      <c r="U195" s="202" t="s">
        <v>2399</v>
      </c>
      <c r="V195" s="202" t="s">
        <v>2399</v>
      </c>
      <c r="W195" s="202" t="s">
        <v>2399</v>
      </c>
      <c r="X195" s="202" t="s">
        <v>2399</v>
      </c>
      <c r="Y195" s="202" t="s">
        <v>2399</v>
      </c>
      <c r="Z195" s="202" t="s">
        <v>2399</v>
      </c>
      <c r="AA195" s="202" t="s">
        <v>2399</v>
      </c>
      <c r="AB195" s="202" t="s">
        <v>2399</v>
      </c>
    </row>
    <row r="196" spans="1:28" ht="409.6" x14ac:dyDescent="0.2">
      <c r="A196" s="210">
        <f t="shared" si="13"/>
        <v>179</v>
      </c>
      <c r="B196" s="217" t="s">
        <v>281</v>
      </c>
      <c r="C196" s="217" t="s">
        <v>35</v>
      </c>
      <c r="D196" s="211" t="str">
        <f>VLOOKUP(B196,'HECVAT - Full | Vendor Response'!A$3:D$319,4,TRUE)</f>
        <v>Instructure maintains a documented information security policy which is reviewed at least annually and approved by relevant stakeholders and the Information Security Team. The purpose of the policy is to describe Instructure’s overarching security policy for protecting and securing Instructure's assets. Assets include, but are not limited to data, people, buildings, systems, applications, mechanisms, processes, and use of third parties. The policy also instantiates Instructure’s security program, which is a systematic approach to establishing, implementing, operating, monitoring, reviewing, maintaining, and improving Instructure's security program (and supporting processes). Instructure’s security policy and program are created based on guidance provided by ISO/IEC 27000:2018 and controls described in ISO/IEC 27001:2013. Instructure is ISO 27001:2013 certified and SOC 2 Type II certified.</v>
      </c>
      <c r="E196" s="229" t="s">
        <v>2399</v>
      </c>
      <c r="F196" s="229" t="s">
        <v>3058</v>
      </c>
      <c r="G196" s="229" t="s">
        <v>3057</v>
      </c>
      <c r="H196" s="222" t="s">
        <v>2399</v>
      </c>
      <c r="I196" s="222" t="s">
        <v>2399</v>
      </c>
      <c r="J196" s="205" t="str">
        <f t="shared" si="15"/>
        <v>FALSE</v>
      </c>
      <c r="K196" s="214">
        <v>1</v>
      </c>
      <c r="L196" s="205" t="s">
        <v>1770</v>
      </c>
      <c r="M196" s="203" t="s">
        <v>16</v>
      </c>
      <c r="N196" s="203" t="str">
        <f>VLOOKUP(B196,'HECVAT - Full | Vendor Response'!A:E,3,FALSE)</f>
        <v>Yes</v>
      </c>
      <c r="O196" s="203" t="str">
        <f>IF(LEN(VLOOKUP(B196,'Analyst Report'!$A:$I,7,FALSE))=0,"",VLOOKUP(B196,'Analyst Report'!$A:$I,7,FALSE))</f>
        <v/>
      </c>
      <c r="P196" s="203">
        <f t="shared" si="16"/>
        <v>1</v>
      </c>
      <c r="Q196" s="203">
        <v>15</v>
      </c>
      <c r="R196" s="203">
        <f>IF(LEN(VLOOKUP(B196,'Analyst Report'!$A$30:$I$287,8,FALSE))=0,"",VLOOKUP(B196,'Analyst Report'!$A$30:$I$287,8,FALSE))</f>
        <v>15</v>
      </c>
      <c r="S196" s="203">
        <f t="shared" si="14"/>
        <v>15</v>
      </c>
      <c r="T196" s="203">
        <f t="shared" si="17"/>
        <v>15</v>
      </c>
      <c r="U196" s="202" t="s">
        <v>2399</v>
      </c>
      <c r="V196" s="202" t="s">
        <v>2399</v>
      </c>
      <c r="W196" s="202" t="s">
        <v>2399</v>
      </c>
      <c r="X196" s="202" t="s">
        <v>2399</v>
      </c>
      <c r="Y196" s="202" t="s">
        <v>2399</v>
      </c>
      <c r="Z196" s="202" t="s">
        <v>2399</v>
      </c>
      <c r="AA196" s="202" t="s">
        <v>2399</v>
      </c>
      <c r="AB196" s="202" t="s">
        <v>2399</v>
      </c>
    </row>
    <row r="197" spans="1:28" ht="342" x14ac:dyDescent="0.2">
      <c r="A197" s="210">
        <f t="shared" si="13"/>
        <v>180</v>
      </c>
      <c r="B197" s="217" t="s">
        <v>282</v>
      </c>
      <c r="C197" s="217" t="s">
        <v>2268</v>
      </c>
      <c r="D197" s="211" t="str">
        <f>VLOOKUP(B197,'HECVAT - Full | Vendor Response'!A$3:D$319,4,TRUE)</f>
        <v>All Instructure personnel are required to complete Instructure's Compliance, Privacy, and Security Awareness Training within 30 days of hire as per our employment terms and conditions, and annually thereafter. The content of this training includes all relevant areas of security (online, mobile, physical, MFA etc.), privacy, and compliance requirements for each employee - including our policies. There is a formal disciplinary process in place to enforce security policies, and actions are taken up to and including dismissal if policies are not followed.</v>
      </c>
      <c r="E197" s="229" t="s">
        <v>2399</v>
      </c>
      <c r="F197" s="229" t="s">
        <v>3060</v>
      </c>
      <c r="G197" s="229" t="s">
        <v>3059</v>
      </c>
      <c r="H197" s="222" t="s">
        <v>2711</v>
      </c>
      <c r="I197" s="222" t="s">
        <v>2711</v>
      </c>
      <c r="J197" s="205" t="str">
        <f t="shared" si="15"/>
        <v>FALSE</v>
      </c>
      <c r="K197" s="214">
        <v>1</v>
      </c>
      <c r="L197" s="205" t="s">
        <v>1770</v>
      </c>
      <c r="M197" s="203" t="s">
        <v>16</v>
      </c>
      <c r="N197" s="203" t="str">
        <f>VLOOKUP(B197,'HECVAT - Full | Vendor Response'!A:E,3,FALSE)</f>
        <v>Yes</v>
      </c>
      <c r="O197" s="203" t="str">
        <f>IF(LEN(VLOOKUP(B197,'Analyst Report'!$A:$I,7,FALSE))=0,"",VLOOKUP(B197,'Analyst Report'!$A:$I,7,FALSE))</f>
        <v/>
      </c>
      <c r="P197" s="203">
        <f t="shared" si="16"/>
        <v>1</v>
      </c>
      <c r="Q197" s="203">
        <v>15</v>
      </c>
      <c r="R197" s="203">
        <f>IF(LEN(VLOOKUP(B197,'Analyst Report'!$A$30:$I$287,8,FALSE))=0,"",VLOOKUP(B197,'Analyst Report'!$A$30:$I$287,8,FALSE))</f>
        <v>15</v>
      </c>
      <c r="S197" s="203">
        <f t="shared" si="14"/>
        <v>15</v>
      </c>
      <c r="T197" s="203">
        <f t="shared" si="17"/>
        <v>15</v>
      </c>
      <c r="U197" s="202" t="s">
        <v>2399</v>
      </c>
      <c r="V197" s="202" t="s">
        <v>2399</v>
      </c>
      <c r="W197" s="202" t="s">
        <v>2399</v>
      </c>
      <c r="X197" s="202" t="s">
        <v>2399</v>
      </c>
      <c r="Y197" s="202" t="s">
        <v>2399</v>
      </c>
      <c r="Z197" s="202" t="s">
        <v>2399</v>
      </c>
      <c r="AA197" s="202" t="s">
        <v>2399</v>
      </c>
      <c r="AB197" s="202" t="s">
        <v>2399</v>
      </c>
    </row>
    <row r="198" spans="1:28" ht="409.6" x14ac:dyDescent="0.2">
      <c r="A198" s="210">
        <f t="shared" si="13"/>
        <v>181</v>
      </c>
      <c r="B198" s="217" t="s">
        <v>283</v>
      </c>
      <c r="C198" s="211" t="s">
        <v>2269</v>
      </c>
      <c r="D198" s="211" t="str">
        <f>VLOOKUP(B198,'HECVAT - Full | Vendor Response'!A$3:D$319,4,TRUE)</f>
        <v>Instructure maintains an access policy for the provisioning of all user accounts. This policy is reviewed annually. User account access is reviewed quarterly. The policy is based on the principle of least privilege, meaning we only grant users access confined to their authorised role requirements. Users are on-boarded with a default set of base permissions to low-risk functions. Permissions above the base set of permissions requires a documented request and approval prior to provisioning access. All access - including privileged access - is logged, audited and reviewed regularly. Users who are transferred to a new position or department have their existing level of access and permissions reviewed and adjusted (as needed) to retain only the permissions necessary for the new position. Terminated employee user identifiers, authenticators, and permissions are disabled immediately when an employee leaves the organisation.</v>
      </c>
      <c r="E198" s="229" t="s">
        <v>2399</v>
      </c>
      <c r="F198" s="229" t="s">
        <v>3061</v>
      </c>
      <c r="G198" s="229" t="s">
        <v>3062</v>
      </c>
      <c r="H198" s="222" t="s">
        <v>2399</v>
      </c>
      <c r="I198" s="222" t="s">
        <v>2399</v>
      </c>
      <c r="J198" s="205" t="str">
        <f t="shared" si="15"/>
        <v>FALSE</v>
      </c>
      <c r="K198" s="214">
        <v>1</v>
      </c>
      <c r="L198" s="205" t="s">
        <v>1770</v>
      </c>
      <c r="M198" s="203" t="s">
        <v>16</v>
      </c>
      <c r="N198" s="203" t="str">
        <f>VLOOKUP(B198,'HECVAT - Full | Vendor Response'!A:E,3,FALSE)</f>
        <v>Yes</v>
      </c>
      <c r="O198" s="203" t="str">
        <f>IF(LEN(VLOOKUP(B198,'Analyst Report'!$A:$I,7,FALSE))=0,"",VLOOKUP(B198,'Analyst Report'!$A:$I,7,FALSE))</f>
        <v/>
      </c>
      <c r="P198" s="203">
        <f t="shared" si="16"/>
        <v>1</v>
      </c>
      <c r="Q198" s="203">
        <v>15</v>
      </c>
      <c r="R198" s="203">
        <f>IF(LEN(VLOOKUP(B198,'Analyst Report'!$A$30:$I$287,8,FALSE))=0,"",VLOOKUP(B198,'Analyst Report'!$A$30:$I$287,8,FALSE))</f>
        <v>15</v>
      </c>
      <c r="S198" s="203">
        <f t="shared" si="14"/>
        <v>15</v>
      </c>
      <c r="T198" s="203">
        <f t="shared" si="17"/>
        <v>15</v>
      </c>
      <c r="U198" s="202" t="s">
        <v>2399</v>
      </c>
      <c r="V198" s="202" t="s">
        <v>2399</v>
      </c>
      <c r="W198" s="202" t="s">
        <v>2399</v>
      </c>
      <c r="X198" s="202" t="s">
        <v>2399</v>
      </c>
      <c r="Y198" s="202" t="s">
        <v>2399</v>
      </c>
      <c r="Z198" s="202" t="s">
        <v>2399</v>
      </c>
      <c r="AA198" s="202" t="s">
        <v>2399</v>
      </c>
      <c r="AB198" s="202" t="s">
        <v>2399</v>
      </c>
    </row>
    <row r="199" spans="1:28" ht="150" x14ac:dyDescent="0.2">
      <c r="A199" s="210">
        <f t="shared" si="13"/>
        <v>182</v>
      </c>
      <c r="B199" s="217" t="s">
        <v>284</v>
      </c>
      <c r="C199" s="211" t="s">
        <v>2270</v>
      </c>
      <c r="D199" s="211" t="str">
        <f>VLOOKUP(B199,'HECVAT - Full | Vendor Response'!A$3:D$319,4,TRUE)</f>
        <v>Instructure’s general liability insurance includes Cyber Errors &amp; Omissions coverage (referred to as "Professional Errors &amp; Omission"). Instructure’s certificate of liability insurance is provided with the Canvas Security Package.</v>
      </c>
      <c r="E199" s="229" t="s">
        <v>2399</v>
      </c>
      <c r="F199" s="229" t="s">
        <v>3064</v>
      </c>
      <c r="G199" s="229" t="s">
        <v>3063</v>
      </c>
      <c r="H199" s="222" t="s">
        <v>2399</v>
      </c>
      <c r="I199" s="222" t="s">
        <v>2399</v>
      </c>
      <c r="J199" s="205" t="str">
        <f t="shared" si="15"/>
        <v>FALSE</v>
      </c>
      <c r="K199" s="214">
        <v>1</v>
      </c>
      <c r="L199" s="205" t="s">
        <v>1770</v>
      </c>
      <c r="M199" s="203" t="s">
        <v>16</v>
      </c>
      <c r="N199" s="203" t="str">
        <f>VLOOKUP(B199,'HECVAT - Full | Vendor Response'!A:E,3,FALSE)</f>
        <v>Yes</v>
      </c>
      <c r="O199" s="203" t="str">
        <f>IF(LEN(VLOOKUP(B199,'Analyst Report'!$A:$I,7,FALSE))=0,"",VLOOKUP(B199,'Analyst Report'!$A:$I,7,FALSE))</f>
        <v/>
      </c>
      <c r="P199" s="203">
        <f t="shared" si="16"/>
        <v>1</v>
      </c>
      <c r="Q199" s="203">
        <v>15</v>
      </c>
      <c r="R199" s="203">
        <f>IF(LEN(VLOOKUP(B199,'Analyst Report'!$A$30:$I$287,8,FALSE))=0,"",VLOOKUP(B199,'Analyst Report'!$A$30:$I$287,8,FALSE))</f>
        <v>15</v>
      </c>
      <c r="S199" s="203">
        <f t="shared" si="14"/>
        <v>15</v>
      </c>
      <c r="T199" s="203">
        <f t="shared" si="17"/>
        <v>15</v>
      </c>
      <c r="U199" s="202" t="s">
        <v>2399</v>
      </c>
      <c r="V199" s="202" t="s">
        <v>2399</v>
      </c>
      <c r="W199" s="202" t="s">
        <v>2399</v>
      </c>
      <c r="X199" s="202" t="s">
        <v>2399</v>
      </c>
      <c r="Y199" s="202" t="s">
        <v>2399</v>
      </c>
      <c r="Z199" s="202" t="s">
        <v>2399</v>
      </c>
      <c r="AA199" s="202" t="s">
        <v>2399</v>
      </c>
      <c r="AB199" s="202" t="s">
        <v>2399</v>
      </c>
    </row>
    <row r="200" spans="1:28" ht="150" x14ac:dyDescent="0.2">
      <c r="A200" s="210">
        <f t="shared" si="13"/>
        <v>183</v>
      </c>
      <c r="B200" s="217" t="s">
        <v>285</v>
      </c>
      <c r="C200" s="211" t="s">
        <v>2697</v>
      </c>
      <c r="D200" s="211" t="str">
        <f>VLOOKUP(B200,'HECVAT - Full | Vendor Response'!A$3:D$319,4,TRUE)</f>
        <v>Instructure’s general liability insurance includes Cyber Errors &amp; Omissions coverage (referred to as "Professional Errors &amp; Omission"). Instructure’s certificate of liability insurance is provided with the Canvas Security Package.</v>
      </c>
      <c r="E200" s="229" t="s">
        <v>2399</v>
      </c>
      <c r="F200" s="229" t="s">
        <v>3066</v>
      </c>
      <c r="G200" s="229" t="s">
        <v>3065</v>
      </c>
      <c r="H200" s="222" t="s">
        <v>2399</v>
      </c>
      <c r="I200" s="222" t="s">
        <v>2399</v>
      </c>
      <c r="J200" s="205" t="str">
        <f>IF(S200&gt;20,"TRUE","FALSE")</f>
        <v>FALSE</v>
      </c>
      <c r="K200" s="214">
        <v>1</v>
      </c>
      <c r="L200" s="205" t="s">
        <v>1770</v>
      </c>
      <c r="M200" s="203" t="s">
        <v>16</v>
      </c>
      <c r="N200" s="203" t="str">
        <f>VLOOKUP(B200,'HECVAT - Full | Vendor Response'!A:E,3,FALSE)</f>
        <v>Yes</v>
      </c>
      <c r="O200" s="203" t="str">
        <f>IF(LEN(VLOOKUP(B200,'Analyst Report'!$A:$I,7,FALSE))=0,"",VLOOKUP(B200,'Analyst Report'!$A:$I,7,FALSE))</f>
        <v/>
      </c>
      <c r="P200" s="203">
        <f>IF((O200=""),(IF(ISNUMBER(FIND(M200,N200)),1,0)),(IF(ISNUMBER(FIND(M200,O200)),1,0)))</f>
        <v>1</v>
      </c>
      <c r="Q200" s="203">
        <v>15</v>
      </c>
      <c r="R200" s="203">
        <f>IF(LEN(VLOOKUP(B200,'Analyst Report'!$A$30:$I$287,8,FALSE))=0,"",VLOOKUP(B200,'Analyst Report'!$A$30:$I$287,8,FALSE))</f>
        <v>15</v>
      </c>
      <c r="S200" s="203">
        <f>(IF((ISNUMBER(R200)),R200,Q200))*K200</f>
        <v>15</v>
      </c>
      <c r="T200" s="203">
        <f>P200*S200</f>
        <v>15</v>
      </c>
      <c r="U200" s="202" t="s">
        <v>2399</v>
      </c>
      <c r="V200" s="202" t="s">
        <v>2399</v>
      </c>
      <c r="W200" s="202" t="s">
        <v>2399</v>
      </c>
      <c r="X200" s="202" t="s">
        <v>2399</v>
      </c>
      <c r="Y200" s="202" t="s">
        <v>2399</v>
      </c>
      <c r="Z200" s="202" t="s">
        <v>2399</v>
      </c>
      <c r="AA200" s="202" t="s">
        <v>2399</v>
      </c>
      <c r="AB200" s="202" t="s">
        <v>2399</v>
      </c>
    </row>
    <row r="201" spans="1:28" ht="328" x14ac:dyDescent="0.2">
      <c r="A201" s="210">
        <f t="shared" si="13"/>
        <v>184</v>
      </c>
      <c r="B201" s="217" t="s">
        <v>3147</v>
      </c>
      <c r="C201" s="211" t="s">
        <v>34</v>
      </c>
      <c r="D201" s="211" t="str">
        <f>VLOOKUP(B201,'HECVAT - Full | Vendor Response'!A$3:D$319,4,TRUE)</f>
        <v>All output from these systems is sent to Instructure's centralized logging management system for further analysis and alert generation.</v>
      </c>
      <c r="E201" s="204" t="s">
        <v>2399</v>
      </c>
      <c r="F201" s="206" t="s">
        <v>2534</v>
      </c>
      <c r="G201" s="206" t="s">
        <v>2535</v>
      </c>
      <c r="H201" s="218" t="s">
        <v>2342</v>
      </c>
      <c r="I201" s="218" t="s">
        <v>2536</v>
      </c>
      <c r="J201" s="205" t="str">
        <f>IF(S201&gt;20,"TRUE","FALSE")</f>
        <v>FALSE</v>
      </c>
      <c r="K201" s="214">
        <v>1</v>
      </c>
      <c r="L201" s="205" t="s">
        <v>2700</v>
      </c>
      <c r="M201" s="203" t="s">
        <v>16</v>
      </c>
      <c r="N201" s="203" t="str">
        <f>VLOOKUP(B201,'HECVAT - Full | Vendor Response'!A:E,3,FALSE)</f>
        <v>Yes</v>
      </c>
      <c r="O201" s="203" t="str">
        <f>IF(LEN(VLOOKUP(B201,'Analyst Report'!$A:$I,7,FALSE))=0,"",VLOOKUP(B201,'Analyst Report'!$A:$I,7,FALSE))</f>
        <v/>
      </c>
      <c r="P201" s="203">
        <f>IF((O201=""),(IF(ISNUMBER(FIND(M201,N201)),1,0)),(IF(ISNUMBER(FIND(M201,O201)),1,0)))</f>
        <v>1</v>
      </c>
      <c r="Q201" s="203">
        <v>15</v>
      </c>
      <c r="R201" s="203">
        <f>IF(LEN(VLOOKUP(B201,'Analyst Report'!$A$30:$I$287,8,FALSE))=0,"",VLOOKUP(B201,'Analyst Report'!$A$30:$I$287,8,FALSE))</f>
        <v>15</v>
      </c>
      <c r="S201" s="203">
        <f>(IF((ISNUMBER(R201)),R201,Q201))*K201</f>
        <v>15</v>
      </c>
      <c r="T201" s="203">
        <f>P201*S201</f>
        <v>15</v>
      </c>
      <c r="U201" s="202" t="s">
        <v>2399</v>
      </c>
      <c r="V201" s="202" t="s">
        <v>2399</v>
      </c>
      <c r="W201" s="202" t="s">
        <v>2399</v>
      </c>
      <c r="X201" s="202" t="s">
        <v>2399</v>
      </c>
      <c r="Y201" s="202" t="s">
        <v>2399</v>
      </c>
      <c r="Z201" s="202" t="s">
        <v>2399</v>
      </c>
      <c r="AA201" s="202" t="s">
        <v>2399</v>
      </c>
      <c r="AB201" s="202" t="s">
        <v>2399</v>
      </c>
    </row>
    <row r="202" spans="1:28" ht="255" x14ac:dyDescent="0.2">
      <c r="A202" s="210">
        <f t="shared" si="13"/>
        <v>185</v>
      </c>
      <c r="B202" s="217" t="s">
        <v>3145</v>
      </c>
      <c r="C202" s="211" t="s">
        <v>2540</v>
      </c>
      <c r="D202" s="211" t="str">
        <f>VLOOKUP(B202,'HECVAT - Full | Vendor Response'!A$3:D$319,4,TRUE)</f>
        <v>All output from these systems is sent to Instructure's centralized logging management system for further analysis and alert generation.</v>
      </c>
      <c r="E202" s="204" t="s">
        <v>2399</v>
      </c>
      <c r="F202" s="229" t="s">
        <v>2693</v>
      </c>
      <c r="G202" s="229" t="s">
        <v>2694</v>
      </c>
      <c r="H202" s="222" t="s">
        <v>2695</v>
      </c>
      <c r="I202" s="222" t="s">
        <v>2536</v>
      </c>
      <c r="J202" s="205" t="str">
        <f t="shared" si="15"/>
        <v>FALSE</v>
      </c>
      <c r="K202" s="214">
        <v>1</v>
      </c>
      <c r="L202" s="205" t="s">
        <v>2700</v>
      </c>
      <c r="M202" s="203" t="s">
        <v>16</v>
      </c>
      <c r="N202" s="203" t="str">
        <f>VLOOKUP(B202,'HECVAT - Full | Vendor Response'!A:E,3,FALSE)</f>
        <v>Yes</v>
      </c>
      <c r="O202" s="203" t="str">
        <f>IF(LEN(VLOOKUP(B202,'Analyst Report'!$A:$I,7,FALSE))=0,"",VLOOKUP(B202,'Analyst Report'!$A:$I,7,FALSE))</f>
        <v/>
      </c>
      <c r="P202" s="203">
        <f t="shared" si="16"/>
        <v>1</v>
      </c>
      <c r="Q202" s="203">
        <v>15</v>
      </c>
      <c r="R202" s="203">
        <f>IF(LEN(VLOOKUP(B202,'Analyst Report'!$A$30:$I$287,8,FALSE))=0,"",VLOOKUP(B202,'Analyst Report'!$A$30:$I$287,8,FALSE))</f>
        <v>15</v>
      </c>
      <c r="S202" s="203">
        <f t="shared" si="14"/>
        <v>15</v>
      </c>
      <c r="T202" s="203">
        <f t="shared" si="17"/>
        <v>15</v>
      </c>
      <c r="U202" s="202" t="s">
        <v>2399</v>
      </c>
      <c r="V202" s="202" t="s">
        <v>2399</v>
      </c>
      <c r="W202" s="202" t="s">
        <v>2399</v>
      </c>
      <c r="X202" s="202" t="s">
        <v>2399</v>
      </c>
      <c r="Y202" s="202" t="s">
        <v>2399</v>
      </c>
      <c r="Z202" s="202" t="s">
        <v>2399</v>
      </c>
      <c r="AA202" s="202" t="s">
        <v>2399</v>
      </c>
      <c r="AB202" s="202" t="s">
        <v>2399</v>
      </c>
    </row>
    <row r="203" spans="1:28" ht="210" x14ac:dyDescent="0.2">
      <c r="A203" s="210">
        <f t="shared" si="13"/>
        <v>186</v>
      </c>
      <c r="B203" s="217" t="s">
        <v>3146</v>
      </c>
      <c r="C203" s="211" t="s">
        <v>2545</v>
      </c>
      <c r="D203" s="211" t="str">
        <f>VLOOKUP(B203,'HECVAT - Full | Vendor Response'!A$3:D$319,4,TRUE)</f>
        <v>All output from these systems is sent to Instructure's centralized logging management system for further analysis and alert generation.</v>
      </c>
      <c r="E203" s="204" t="s">
        <v>2399</v>
      </c>
      <c r="F203" s="206" t="s">
        <v>2541</v>
      </c>
      <c r="G203" s="206" t="s">
        <v>2542</v>
      </c>
      <c r="H203" s="218" t="s">
        <v>2543</v>
      </c>
      <c r="I203" s="218" t="s">
        <v>2544</v>
      </c>
      <c r="J203" s="205" t="str">
        <f t="shared" si="15"/>
        <v>FALSE</v>
      </c>
      <c r="K203" s="214">
        <v>1</v>
      </c>
      <c r="L203" s="205" t="s">
        <v>2700</v>
      </c>
      <c r="M203" s="203" t="s">
        <v>16</v>
      </c>
      <c r="N203" s="203" t="str">
        <f>VLOOKUP(B203,'HECVAT - Full | Vendor Response'!A:E,3,FALSE)</f>
        <v>Yes</v>
      </c>
      <c r="O203" s="203" t="str">
        <f>IF(LEN(VLOOKUP(B203,'Analyst Report'!$A:$I,7,FALSE))=0,"",VLOOKUP(B203,'Analyst Report'!$A:$I,7,FALSE))</f>
        <v/>
      </c>
      <c r="P203" s="203">
        <f t="shared" si="16"/>
        <v>1</v>
      </c>
      <c r="Q203" s="203">
        <v>15</v>
      </c>
      <c r="R203" s="203">
        <f>IF(LEN(VLOOKUP(B203,'Analyst Report'!$A$30:$I$287,8,FALSE))=0,"",VLOOKUP(B203,'Analyst Report'!$A$30:$I$287,8,FALSE))</f>
        <v>15</v>
      </c>
      <c r="S203" s="203">
        <f t="shared" si="14"/>
        <v>15</v>
      </c>
      <c r="T203" s="203">
        <f t="shared" si="17"/>
        <v>15</v>
      </c>
      <c r="U203" s="202" t="s">
        <v>2399</v>
      </c>
      <c r="V203" s="202" t="s">
        <v>2399</v>
      </c>
      <c r="W203" s="202" t="s">
        <v>2399</v>
      </c>
      <c r="X203" s="202" t="s">
        <v>2399</v>
      </c>
      <c r="Y203" s="202" t="s">
        <v>2399</v>
      </c>
      <c r="Z203" s="202" t="s">
        <v>2399</v>
      </c>
      <c r="AA203" s="202" t="s">
        <v>2399</v>
      </c>
      <c r="AB203" s="202" t="s">
        <v>2399</v>
      </c>
    </row>
    <row r="204" spans="1:28" ht="285" x14ac:dyDescent="0.2">
      <c r="A204" s="210">
        <f t="shared" si="13"/>
        <v>187</v>
      </c>
      <c r="B204" s="217" t="s">
        <v>3148</v>
      </c>
      <c r="C204" s="211" t="s">
        <v>2690</v>
      </c>
      <c r="D204" s="211"/>
      <c r="E204" s="204" t="s">
        <v>2399</v>
      </c>
      <c r="F204" s="206" t="s">
        <v>3122</v>
      </c>
      <c r="G204" s="206" t="s">
        <v>3121</v>
      </c>
      <c r="H204" s="218" t="s">
        <v>2546</v>
      </c>
      <c r="I204" s="218" t="s">
        <v>2343</v>
      </c>
      <c r="J204" s="205"/>
      <c r="K204" s="214"/>
      <c r="L204" s="205" t="s">
        <v>2700</v>
      </c>
      <c r="M204" s="203" t="s">
        <v>16</v>
      </c>
      <c r="N204" s="203" t="str">
        <f>VLOOKUP(B204,'HECVAT - Full | Vendor Response'!A:E,3,FALSE)</f>
        <v>Yes</v>
      </c>
      <c r="O204" s="203" t="str">
        <f>IF(LEN(VLOOKUP(B204,'Analyst Report'!$A:$I,7,FALSE))=0,"",VLOOKUP(B204,'Analyst Report'!$A:$I,7,FALSE))</f>
        <v/>
      </c>
      <c r="P204" s="203"/>
      <c r="Q204" s="203">
        <v>15</v>
      </c>
      <c r="R204" s="203"/>
      <c r="S204" s="203"/>
      <c r="T204" s="203"/>
      <c r="U204" s="202" t="s">
        <v>2399</v>
      </c>
      <c r="V204" s="202" t="s">
        <v>2399</v>
      </c>
      <c r="W204" s="202" t="s">
        <v>2399</v>
      </c>
      <c r="X204" s="202" t="s">
        <v>2399</v>
      </c>
      <c r="Y204" s="202" t="s">
        <v>2399</v>
      </c>
      <c r="Z204" s="202" t="s">
        <v>2399</v>
      </c>
      <c r="AA204" s="202" t="s">
        <v>2399</v>
      </c>
      <c r="AB204" s="202" t="s">
        <v>2399</v>
      </c>
    </row>
    <row r="205" spans="1:28" ht="195" x14ac:dyDescent="0.2">
      <c r="A205" s="210">
        <f t="shared" si="13"/>
        <v>188</v>
      </c>
      <c r="B205" s="217" t="s">
        <v>286</v>
      </c>
      <c r="C205" s="211" t="s">
        <v>2662</v>
      </c>
      <c r="D205" s="211" t="str">
        <f>VLOOKUP(B205,'HECVAT - Full | Vendor Response'!A$3:D$319,4,TRUE)</f>
        <v>Instructure’s general liability insurance includes Cyber Errors &amp; Omissions coverage (referred to as "Professional Errors &amp; Omission"). Instructure’s certificate of liability insurance is provided with the Canvas Security Package.</v>
      </c>
      <c r="E205" s="204" t="s">
        <v>3067</v>
      </c>
      <c r="F205" s="206"/>
      <c r="G205" s="206"/>
      <c r="H205" s="218" t="s">
        <v>3090</v>
      </c>
      <c r="I205" s="218" t="s">
        <v>3091</v>
      </c>
      <c r="J205" s="205" t="str">
        <f t="shared" si="15"/>
        <v>FALSE</v>
      </c>
      <c r="K205" s="214">
        <v>1</v>
      </c>
      <c r="L205" s="205" t="s">
        <v>1771</v>
      </c>
      <c r="M205" s="203" t="s">
        <v>16</v>
      </c>
      <c r="N205" s="203" t="str">
        <f>VLOOKUP(B205,'HECVAT - Full | Vendor Response'!A:E,3,FALSE)</f>
        <v>Yes</v>
      </c>
      <c r="O205" s="203" t="str">
        <f>IF(LEN(VLOOKUP(B205,'Analyst Report'!$A:$I,7,FALSE))=0,"",VLOOKUP(B205,'Analyst Report'!$A:$I,7,FALSE))</f>
        <v/>
      </c>
      <c r="P205" s="203">
        <f t="shared" si="16"/>
        <v>1</v>
      </c>
      <c r="Q205" s="203">
        <v>10</v>
      </c>
      <c r="R205" s="203">
        <f>IF(LEN(VLOOKUP(B205,'Analyst Report'!$A$30:$I$287,8,FALSE))=0,"",VLOOKUP(B205,'Analyst Report'!$A$30:$I$287,8,FALSE))</f>
        <v>10</v>
      </c>
      <c r="S205" s="203">
        <f t="shared" si="14"/>
        <v>10</v>
      </c>
      <c r="T205" s="203">
        <f t="shared" si="17"/>
        <v>10</v>
      </c>
      <c r="U205" s="202" t="s">
        <v>2399</v>
      </c>
      <c r="V205" s="202" t="s">
        <v>2399</v>
      </c>
      <c r="W205" s="202" t="s">
        <v>2399</v>
      </c>
      <c r="X205" s="202" t="s">
        <v>2399</v>
      </c>
      <c r="Y205" s="202" t="s">
        <v>2399</v>
      </c>
      <c r="Z205" s="202" t="s">
        <v>2399</v>
      </c>
      <c r="AA205" s="202" t="s">
        <v>2399</v>
      </c>
      <c r="AB205" s="202" t="s">
        <v>2399</v>
      </c>
    </row>
    <row r="206" spans="1:28" ht="90" x14ac:dyDescent="0.2">
      <c r="A206" s="210">
        <f t="shared" si="13"/>
        <v>189</v>
      </c>
      <c r="B206" s="217" t="s">
        <v>287</v>
      </c>
      <c r="C206" s="211" t="s">
        <v>117</v>
      </c>
      <c r="D206" s="211" t="str">
        <f>VLOOKUP(B206,'HECVAT - Full | Vendor Response'!A$3:D$319,4,TRUE)</f>
        <v>Canvas is a SaaS application that is hosted by AWS, which is certified in ISO 9001.</v>
      </c>
      <c r="E206" s="204" t="s">
        <v>2399</v>
      </c>
      <c r="F206" s="204" t="s">
        <v>3069</v>
      </c>
      <c r="G206" s="204" t="s">
        <v>3068</v>
      </c>
      <c r="H206" s="216" t="s">
        <v>3092</v>
      </c>
      <c r="I206" s="216" t="s">
        <v>3093</v>
      </c>
      <c r="J206" s="205" t="str">
        <f t="shared" si="15"/>
        <v>FALSE</v>
      </c>
      <c r="K206" s="214">
        <v>1</v>
      </c>
      <c r="L206" s="205" t="s">
        <v>1771</v>
      </c>
      <c r="M206" s="203" t="s">
        <v>16</v>
      </c>
      <c r="N206" s="203" t="str">
        <f>VLOOKUP(B206,'HECVAT - Full | Vendor Response'!A:E,3,FALSE)</f>
        <v>No</v>
      </c>
      <c r="O206" s="203" t="str">
        <f>IF(LEN(VLOOKUP(B206,'Analyst Report'!$A:$I,7,FALSE))=0,"",VLOOKUP(B206,'Analyst Report'!$A:$I,7,FALSE))</f>
        <v/>
      </c>
      <c r="P206" s="203">
        <f t="shared" si="16"/>
        <v>0</v>
      </c>
      <c r="Q206" s="203">
        <v>15</v>
      </c>
      <c r="R206" s="203">
        <f>IF(LEN(VLOOKUP(B206,'Analyst Report'!$A$30:$I$287,8,FALSE))=0,"",VLOOKUP(B206,'Analyst Report'!$A$30:$I$287,8,FALSE))</f>
        <v>15</v>
      </c>
      <c r="S206" s="203">
        <f t="shared" si="14"/>
        <v>15</v>
      </c>
      <c r="T206" s="203">
        <f t="shared" si="17"/>
        <v>0</v>
      </c>
      <c r="U206" s="202" t="s">
        <v>2399</v>
      </c>
      <c r="V206" s="202" t="s">
        <v>2399</v>
      </c>
      <c r="W206" s="202" t="s">
        <v>2399</v>
      </c>
      <c r="X206" s="202" t="s">
        <v>2399</v>
      </c>
      <c r="Y206" s="202" t="s">
        <v>2399</v>
      </c>
      <c r="Z206" s="202" t="s">
        <v>2399</v>
      </c>
      <c r="AA206" s="202" t="s">
        <v>2399</v>
      </c>
      <c r="AB206" s="202" t="s">
        <v>2399</v>
      </c>
    </row>
    <row r="207" spans="1:28" ht="210" x14ac:dyDescent="0.2">
      <c r="A207" s="210">
        <f t="shared" si="13"/>
        <v>190</v>
      </c>
      <c r="B207" s="217" t="s">
        <v>288</v>
      </c>
      <c r="C207" s="211" t="s">
        <v>118</v>
      </c>
      <c r="D207" s="211" t="str">
        <f>VLOOKUP(B207,'HECVAT - Full | Vendor Response'!A$3:D$319,4,TRUE)</f>
        <v>Our figures for uptime, performance, and overall availability are completely transparent, which means that all users can track our performance at https://status.instructure.com/ on demand. Instructure guarantees a 99.9% uptime.</v>
      </c>
      <c r="E207" s="204" t="s">
        <v>2399</v>
      </c>
      <c r="F207" s="204" t="s">
        <v>3071</v>
      </c>
      <c r="G207" s="204" t="s">
        <v>3070</v>
      </c>
      <c r="H207" s="216" t="s">
        <v>3094</v>
      </c>
      <c r="I207" s="216" t="s">
        <v>3095</v>
      </c>
      <c r="J207" s="205" t="str">
        <f t="shared" si="15"/>
        <v>FALSE</v>
      </c>
      <c r="K207" s="214">
        <v>1</v>
      </c>
      <c r="L207" s="205" t="s">
        <v>1771</v>
      </c>
      <c r="M207" s="203" t="s">
        <v>16</v>
      </c>
      <c r="N207" s="203" t="str">
        <f>VLOOKUP(B207,'HECVAT - Full | Vendor Response'!A:E,3,FALSE)</f>
        <v>Yes</v>
      </c>
      <c r="O207" s="203" t="str">
        <f>IF(LEN(VLOOKUP(B207,'Analyst Report'!$A:$I,7,FALSE))=0,"",VLOOKUP(B207,'Analyst Report'!$A:$I,7,FALSE))</f>
        <v/>
      </c>
      <c r="P207" s="203">
        <f t="shared" si="16"/>
        <v>1</v>
      </c>
      <c r="Q207" s="203">
        <v>20</v>
      </c>
      <c r="R207" s="203">
        <f>IF(LEN(VLOOKUP(B207,'Analyst Report'!$A$30:$I$287,8,FALSE))=0,"",VLOOKUP(B207,'Analyst Report'!$A$30:$I$287,8,FALSE))</f>
        <v>20</v>
      </c>
      <c r="S207" s="203">
        <f t="shared" si="14"/>
        <v>20</v>
      </c>
      <c r="T207" s="203">
        <f t="shared" si="17"/>
        <v>20</v>
      </c>
      <c r="U207" s="202" t="s">
        <v>2399</v>
      </c>
      <c r="V207" s="202" t="s">
        <v>2399</v>
      </c>
      <c r="W207" s="202" t="s">
        <v>2399</v>
      </c>
      <c r="X207" s="202" t="s">
        <v>2399</v>
      </c>
      <c r="Y207" s="202" t="s">
        <v>2399</v>
      </c>
      <c r="Z207" s="202" t="s">
        <v>2399</v>
      </c>
      <c r="AA207" s="202" t="s">
        <v>2399</v>
      </c>
      <c r="AB207" s="202" t="s">
        <v>2399</v>
      </c>
    </row>
    <row r="208" spans="1:28" ht="300" x14ac:dyDescent="0.2">
      <c r="A208" s="210">
        <f t="shared" si="13"/>
        <v>191</v>
      </c>
      <c r="B208" s="217" t="s">
        <v>289</v>
      </c>
      <c r="C208" s="211" t="s">
        <v>36</v>
      </c>
      <c r="D208" s="211" t="str">
        <f>VLOOKUP(B208,'HECVAT - Full | Vendor Response'!A$3:D$319,4,TRUE)</f>
        <v>We love customer feedback. Instructure has an extensive community of users that continuously provide us with valuable feedback on our features, including security feature requests. Our users constantly inspire and drive us to enhance and extend our product features and functionality, and we are heavily influenced by their feedback, whether it's received via our support team, Customer Success Managers (CSMs), or directly from our Community.</v>
      </c>
      <c r="E208" s="204" t="s">
        <v>2399</v>
      </c>
      <c r="F208" s="204"/>
      <c r="G208" s="204" t="s">
        <v>2547</v>
      </c>
      <c r="H208" s="216" t="s">
        <v>3096</v>
      </c>
      <c r="I208" s="216" t="s">
        <v>3097</v>
      </c>
      <c r="J208" s="205" t="str">
        <f t="shared" si="15"/>
        <v>TRUE</v>
      </c>
      <c r="K208" s="214">
        <v>1</v>
      </c>
      <c r="L208" s="205" t="s">
        <v>1771</v>
      </c>
      <c r="M208" s="203" t="s">
        <v>16</v>
      </c>
      <c r="N208" s="203" t="str">
        <f>VLOOKUP(B208,'HECVAT - Full | Vendor Response'!A:E,3,FALSE)</f>
        <v>Yes</v>
      </c>
      <c r="O208" s="203" t="str">
        <f>IF(LEN(VLOOKUP(B208,'Analyst Report'!$A:$I,7,FALSE))=0,"",VLOOKUP(B208,'Analyst Report'!$A:$I,7,FALSE))</f>
        <v/>
      </c>
      <c r="P208" s="203">
        <f t="shared" si="16"/>
        <v>1</v>
      </c>
      <c r="Q208" s="203">
        <v>25</v>
      </c>
      <c r="R208" s="203">
        <f>IF(LEN(VLOOKUP(B208,'Analyst Report'!$A$30:$I$287,8,FALSE))=0,"",VLOOKUP(B208,'Analyst Report'!$A$30:$I$287,8,FALSE))</f>
        <v>25</v>
      </c>
      <c r="S208" s="203">
        <f t="shared" si="14"/>
        <v>25</v>
      </c>
      <c r="T208" s="203">
        <f t="shared" si="17"/>
        <v>25</v>
      </c>
      <c r="U208" s="202" t="s">
        <v>2399</v>
      </c>
      <c r="V208" s="202" t="s">
        <v>2399</v>
      </c>
      <c r="W208" s="202" t="s">
        <v>2399</v>
      </c>
      <c r="X208" s="202" t="s">
        <v>2399</v>
      </c>
      <c r="Y208" s="202" t="s">
        <v>2399</v>
      </c>
      <c r="Z208" s="202" t="s">
        <v>2399</v>
      </c>
      <c r="AA208" s="202" t="s">
        <v>2399</v>
      </c>
      <c r="AB208" s="202" t="s">
        <v>2399</v>
      </c>
    </row>
    <row r="209" spans="1:28" ht="409.6" x14ac:dyDescent="0.2">
      <c r="A209" s="210">
        <f t="shared" si="13"/>
        <v>192</v>
      </c>
      <c r="B209" s="217" t="s">
        <v>290</v>
      </c>
      <c r="C209" s="211" t="s">
        <v>416</v>
      </c>
      <c r="D209" s="211" t="str">
        <f>VLOOKUP(B209,'HECVAT - Full | Vendor Response'!A$3:D$319,4,TRUE)</f>
        <v>Sandbox: We can provide a sandbox environment to qualifying customers for early access to our platform to help guide during the selection process. This sandbox environment is provided at no additional cost and is typically available for 30-45 days.
Free for Teacher: Prospective customers can also set up a Free for Teacher Canvas account at https://www.instructure.com/canvas/free-for-teacher to explore Canvas at their leisure. While registering for the Free for Teacher, customers can also request a demo of the full Canvas platform, and we will schedule an expert to conduct a full walk through of the software.</v>
      </c>
      <c r="E209" s="204" t="s">
        <v>2399</v>
      </c>
      <c r="F209" s="204" t="s">
        <v>3073</v>
      </c>
      <c r="G209" s="204" t="s">
        <v>3072</v>
      </c>
      <c r="H209" s="216" t="s">
        <v>3098</v>
      </c>
      <c r="I209" s="216" t="s">
        <v>3099</v>
      </c>
      <c r="J209" s="205" t="str">
        <f t="shared" si="15"/>
        <v>FALSE</v>
      </c>
      <c r="K209" s="214">
        <v>1</v>
      </c>
      <c r="L209" s="205" t="s">
        <v>1771</v>
      </c>
      <c r="M209" s="203" t="s">
        <v>16</v>
      </c>
      <c r="N209" s="203" t="str">
        <f>VLOOKUP(B209,'HECVAT - Full | Vendor Response'!A:E,3,FALSE)</f>
        <v>Yes</v>
      </c>
      <c r="O209" s="203" t="str">
        <f>IF(LEN(VLOOKUP(B209,'Analyst Report'!$A:$I,7,FALSE))=0,"",VLOOKUP(B209,'Analyst Report'!$A:$I,7,FALSE))</f>
        <v/>
      </c>
      <c r="P209" s="203">
        <f t="shared" si="16"/>
        <v>1</v>
      </c>
      <c r="Q209" s="203">
        <v>20</v>
      </c>
      <c r="R209" s="203">
        <f>IF(LEN(VLOOKUP(B209,'Analyst Report'!$A$30:$I$287,8,FALSE))=0,"",VLOOKUP(B209,'Analyst Report'!$A$30:$I$287,8,FALSE))</f>
        <v>20</v>
      </c>
      <c r="S209" s="203">
        <f t="shared" si="14"/>
        <v>20</v>
      </c>
      <c r="T209" s="203">
        <f t="shared" si="17"/>
        <v>20</v>
      </c>
      <c r="U209" s="202" t="s">
        <v>2399</v>
      </c>
      <c r="V209" s="202" t="s">
        <v>2399</v>
      </c>
      <c r="W209" s="202" t="s">
        <v>2399</v>
      </c>
      <c r="X209" s="202" t="s">
        <v>2399</v>
      </c>
      <c r="Y209" s="202" t="s">
        <v>2399</v>
      </c>
      <c r="Z209" s="202" t="s">
        <v>2399</v>
      </c>
      <c r="AA209" s="202" t="s">
        <v>2399</v>
      </c>
      <c r="AB209" s="202" t="s">
        <v>2399</v>
      </c>
    </row>
    <row r="210" spans="1:28" ht="328" x14ac:dyDescent="0.2">
      <c r="A210" s="210">
        <f t="shared" si="13"/>
        <v>193</v>
      </c>
      <c r="B210" s="211" t="s">
        <v>291</v>
      </c>
      <c r="C210" s="211" t="s">
        <v>2663</v>
      </c>
      <c r="D210" s="211" t="str">
        <f>VLOOKUP(B210,'HECVAT - Full | Vendor Response'!A$3:D$319,4,TRUE)</f>
        <v>Third-party vulnerability testing occurs year round and is performed by BugCrowd, utilizing a collection of crowd sourced security professionals to conduct human application vulnerability testing on an ongoing basis via our bug bounty program.</v>
      </c>
      <c r="E210" s="204" t="s">
        <v>2399</v>
      </c>
      <c r="F210" s="204" t="s">
        <v>3075</v>
      </c>
      <c r="G210" s="204" t="s">
        <v>3074</v>
      </c>
      <c r="H210" s="216" t="s">
        <v>3088</v>
      </c>
      <c r="I210" s="216" t="s">
        <v>3089</v>
      </c>
      <c r="J210" s="205" t="str">
        <f t="shared" si="15"/>
        <v>FALSE</v>
      </c>
      <c r="K210" s="214">
        <v>1</v>
      </c>
      <c r="L210" s="205" t="s">
        <v>1773</v>
      </c>
      <c r="M210" s="203" t="s">
        <v>16</v>
      </c>
      <c r="N210" s="203" t="str">
        <f>VLOOKUP(B210,'HECVAT - Full | Vendor Response'!A:E,3,FALSE)</f>
        <v>Yes</v>
      </c>
      <c r="O210" s="203" t="str">
        <f>IF(LEN(VLOOKUP(B210,'Analyst Report'!$A:$I,7,FALSE))=0,"",VLOOKUP(B210,'Analyst Report'!$A:$I,7,FALSE))</f>
        <v/>
      </c>
      <c r="P210" s="203">
        <f t="shared" si="16"/>
        <v>1</v>
      </c>
      <c r="Q210" s="203">
        <v>15</v>
      </c>
      <c r="R210" s="203">
        <f>IF(LEN(VLOOKUP(B210,'Analyst Report'!$A$30:$I$287,8,FALSE))=0,"",VLOOKUP(B210,'Analyst Report'!$A$30:$I$287,8,FALSE))</f>
        <v>15</v>
      </c>
      <c r="S210" s="203">
        <f t="shared" si="14"/>
        <v>15</v>
      </c>
      <c r="T210" s="203">
        <f t="shared" si="17"/>
        <v>15</v>
      </c>
      <c r="U210" s="202" t="s">
        <v>2399</v>
      </c>
      <c r="V210" s="202" t="s">
        <v>2399</v>
      </c>
      <c r="W210" s="202" t="s">
        <v>2399</v>
      </c>
      <c r="X210" s="202" t="s">
        <v>2399</v>
      </c>
      <c r="Y210" s="202" t="s">
        <v>2399</v>
      </c>
      <c r="Z210" s="202" t="s">
        <v>2399</v>
      </c>
      <c r="AA210" s="202" t="s">
        <v>2399</v>
      </c>
      <c r="AB210" s="202" t="s">
        <v>2399</v>
      </c>
    </row>
    <row r="211" spans="1:28" ht="356" x14ac:dyDescent="0.2">
      <c r="A211" s="210">
        <f t="shared" si="13"/>
        <v>194</v>
      </c>
      <c r="B211" s="211" t="s">
        <v>292</v>
      </c>
      <c r="C211" s="211" t="s">
        <v>2551</v>
      </c>
      <c r="D211" s="211" t="str">
        <f>VLOOKUP(B211,'HECVAT - Full | Vendor Response'!A$3:D$319,4,TRUE)</f>
        <v>Third-party vulnerability testing occurs year round and is performed by BugCrowd, the results of which we publish publicly online as the only LMS with that level of transparency. The most recent security audit report is available on our company website and included in our Canvas Security Package.</v>
      </c>
      <c r="E211" s="204" t="s">
        <v>2399</v>
      </c>
      <c r="F211" s="204" t="s">
        <v>2552</v>
      </c>
      <c r="G211" s="204" t="s">
        <v>2553</v>
      </c>
      <c r="H211" s="216" t="s">
        <v>2807</v>
      </c>
      <c r="I211" s="216" t="s">
        <v>2554</v>
      </c>
      <c r="J211" s="205" t="str">
        <f t="shared" si="15"/>
        <v>FALSE</v>
      </c>
      <c r="K211" s="214">
        <f>IF(N210="Yes",1,0)</f>
        <v>1</v>
      </c>
      <c r="L211" s="205" t="s">
        <v>1773</v>
      </c>
      <c r="M211" s="203" t="s">
        <v>16</v>
      </c>
      <c r="N211" s="203" t="str">
        <f>VLOOKUP(B211,'HECVAT - Full | Vendor Response'!A:E,3,FALSE)</f>
        <v>Yes</v>
      </c>
      <c r="O211" s="203" t="str">
        <f>IF(LEN(VLOOKUP(B211,'Analyst Report'!$A:$I,7,FALSE))=0,"",VLOOKUP(B211,'Analyst Report'!$A:$I,7,FALSE))</f>
        <v/>
      </c>
      <c r="P211" s="203">
        <f t="shared" si="16"/>
        <v>1</v>
      </c>
      <c r="Q211" s="203">
        <v>20</v>
      </c>
      <c r="R211" s="203">
        <f>IF(LEN(VLOOKUP(B211,'Analyst Report'!$A$30:$I$287,8,FALSE))=0,"",VLOOKUP(B211,'Analyst Report'!$A$30:$I$287,8,FALSE))</f>
        <v>20</v>
      </c>
      <c r="S211" s="203">
        <f t="shared" si="14"/>
        <v>20</v>
      </c>
      <c r="T211" s="203">
        <f t="shared" si="17"/>
        <v>20</v>
      </c>
      <c r="U211" s="202" t="s">
        <v>2399</v>
      </c>
      <c r="V211" s="202" t="s">
        <v>2399</v>
      </c>
      <c r="W211" s="202" t="s">
        <v>2399</v>
      </c>
      <c r="X211" s="202" t="s">
        <v>2399</v>
      </c>
      <c r="Y211" s="202" t="s">
        <v>2399</v>
      </c>
      <c r="Z211" s="202" t="s">
        <v>2399</v>
      </c>
      <c r="AA211" s="202" t="s">
        <v>2399</v>
      </c>
      <c r="AB211" s="202" t="s">
        <v>2399</v>
      </c>
    </row>
    <row r="212" spans="1:28" ht="270" x14ac:dyDescent="0.2">
      <c r="A212" s="210">
        <f t="shared" si="13"/>
        <v>195</v>
      </c>
      <c r="B212" s="211" t="s">
        <v>293</v>
      </c>
      <c r="C212" s="211" t="s">
        <v>2664</v>
      </c>
      <c r="D212" s="211" t="str">
        <f>VLOOKUP(B212,'HECVAT - Full | Vendor Response'!A$3:D$319,4,TRUE)</f>
        <v>Regular vulnerability scans of the Canvas application and our infrastructure are conducted using third-party tools, custom scripts, and various open source tools. If any vulnerabilities are detected, Instructure's security and engineering teams work together to analyze, design, and develop the required patch.</v>
      </c>
      <c r="E212" s="204" t="s">
        <v>2399</v>
      </c>
      <c r="F212" s="204" t="s">
        <v>2555</v>
      </c>
      <c r="G212" s="204" t="s">
        <v>2556</v>
      </c>
      <c r="H212" s="216" t="s">
        <v>2363</v>
      </c>
      <c r="I212" s="216" t="s">
        <v>2557</v>
      </c>
      <c r="J212" s="205" t="str">
        <f t="shared" si="15"/>
        <v>TRUE</v>
      </c>
      <c r="K212" s="214">
        <v>1</v>
      </c>
      <c r="L212" s="205" t="s">
        <v>1773</v>
      </c>
      <c r="M212" s="203" t="s">
        <v>16</v>
      </c>
      <c r="N212" s="203" t="str">
        <f>VLOOKUP(B212,'HECVAT - Full | Vendor Response'!A:E,3,FALSE)</f>
        <v>Yes</v>
      </c>
      <c r="O212" s="203" t="str">
        <f>IF(LEN(VLOOKUP(B212,'Analyst Report'!$A:$I,7,FALSE))=0,"",VLOOKUP(B212,'Analyst Report'!$A:$I,7,FALSE))</f>
        <v/>
      </c>
      <c r="P212" s="203">
        <f t="shared" si="16"/>
        <v>1</v>
      </c>
      <c r="Q212" s="203">
        <v>25</v>
      </c>
      <c r="R212" s="203">
        <f>IF(LEN(VLOOKUP(B212,'Analyst Report'!$A$30:$I$287,8,FALSE))=0,"",VLOOKUP(B212,'Analyst Report'!$A$30:$I$287,8,FALSE))</f>
        <v>25</v>
      </c>
      <c r="S212" s="203">
        <f t="shared" ref="S212:S256" si="18">(IF((ISNUMBER(R212)),R212,Q212))*K212</f>
        <v>25</v>
      </c>
      <c r="T212" s="203">
        <f t="shared" si="17"/>
        <v>25</v>
      </c>
      <c r="U212" s="202" t="s">
        <v>2399</v>
      </c>
      <c r="V212" s="202" t="s">
        <v>2399</v>
      </c>
      <c r="W212" s="202" t="s">
        <v>2399</v>
      </c>
      <c r="X212" s="202" t="s">
        <v>2399</v>
      </c>
      <c r="Y212" s="202" t="s">
        <v>2399</v>
      </c>
      <c r="Z212" s="202" t="s">
        <v>2399</v>
      </c>
      <c r="AA212" s="202" t="s">
        <v>2399</v>
      </c>
      <c r="AB212" s="202" t="s">
        <v>2399</v>
      </c>
    </row>
    <row r="213" spans="1:28" ht="165" x14ac:dyDescent="0.2">
      <c r="A213" s="210">
        <f t="shared" si="13"/>
        <v>196</v>
      </c>
      <c r="B213" s="211" t="s">
        <v>294</v>
      </c>
      <c r="C213" s="211" t="s">
        <v>2665</v>
      </c>
      <c r="D213" s="211" t="str">
        <f>VLOOKUP(B213,'HECVAT - Full | Vendor Response'!A$3:D$319,4,TRUE)</f>
        <v>See VULN-02</v>
      </c>
      <c r="E213" s="204" t="s">
        <v>2399</v>
      </c>
      <c r="F213" s="204" t="s">
        <v>3078</v>
      </c>
      <c r="G213" s="204" t="s">
        <v>3077</v>
      </c>
      <c r="H213" s="216" t="s">
        <v>3082</v>
      </c>
      <c r="I213" s="216" t="s">
        <v>3083</v>
      </c>
      <c r="J213" s="205" t="str">
        <f t="shared" si="15"/>
        <v>TRUE</v>
      </c>
      <c r="K213" s="214">
        <v>1</v>
      </c>
      <c r="L213" s="205" t="s">
        <v>1773</v>
      </c>
      <c r="M213" s="203" t="s">
        <v>16</v>
      </c>
      <c r="N213" s="203" t="str">
        <f>VLOOKUP(B213,'HECVAT - Full | Vendor Response'!A:E,3,FALSE)</f>
        <v>Yes</v>
      </c>
      <c r="O213" s="203" t="str">
        <f>IF(LEN(VLOOKUP(B213,'Analyst Report'!$A:$I,7,FALSE))=0,"",VLOOKUP(B213,'Analyst Report'!$A:$I,7,FALSE))</f>
        <v/>
      </c>
      <c r="P213" s="203">
        <f t="shared" si="16"/>
        <v>1</v>
      </c>
      <c r="Q213" s="203">
        <v>25</v>
      </c>
      <c r="R213" s="203">
        <f>IF(LEN(VLOOKUP(B213,'Analyst Report'!$A$30:$I$287,8,FALSE))=0,"",VLOOKUP(B213,'Analyst Report'!$A$30:$I$287,8,FALSE))</f>
        <v>25</v>
      </c>
      <c r="S213" s="203">
        <f t="shared" si="18"/>
        <v>25</v>
      </c>
      <c r="T213" s="203">
        <f t="shared" si="17"/>
        <v>25</v>
      </c>
      <c r="U213" s="202" t="s">
        <v>2399</v>
      </c>
      <c r="V213" s="202" t="s">
        <v>2399</v>
      </c>
      <c r="W213" s="202" t="s">
        <v>2399</v>
      </c>
      <c r="X213" s="202" t="s">
        <v>2399</v>
      </c>
      <c r="Y213" s="202" t="s">
        <v>2399</v>
      </c>
      <c r="Z213" s="202" t="s">
        <v>2399</v>
      </c>
      <c r="AA213" s="202" t="s">
        <v>2399</v>
      </c>
      <c r="AB213" s="202" t="s">
        <v>2399</v>
      </c>
    </row>
    <row r="214" spans="1:28" ht="398" x14ac:dyDescent="0.2">
      <c r="A214" s="210">
        <f t="shared" si="13"/>
        <v>197</v>
      </c>
      <c r="B214" s="211" t="s">
        <v>295</v>
      </c>
      <c r="C214" s="211" t="s">
        <v>354</v>
      </c>
      <c r="D214" s="211" t="str">
        <f>VLOOKUP(B214,'HECVAT - Full | Vendor Response'!A$3:D$319,4,TRUE)</f>
        <v>Instructure conducts regular application-layer vulnerability scans using tools like Invicti for dynamic code scanning. Invicti crawls the Canvas application and tests for SQL Injection, XSS, XXE, SSRF, Host Header Injection and over 7,000 other web vulnerabilities. Instructure also uses tools such as InsightVM to scan endpoints and perform attacker-based risk analyses and Snyk to scan third-party libraries and dependencies used by the Canvas application. Log files from these vulnerability scans are then aggregated into our SIEM, Splunk, which allows Instructure's Security Team to manage and review logs in a single location.</v>
      </c>
      <c r="E214" s="204" t="s">
        <v>3079</v>
      </c>
      <c r="F214" s="204"/>
      <c r="G214" s="204"/>
      <c r="H214" s="216" t="s">
        <v>3084</v>
      </c>
      <c r="I214" s="216" t="s">
        <v>3085</v>
      </c>
      <c r="J214" s="205" t="str">
        <f t="shared" si="15"/>
        <v>FALSE</v>
      </c>
      <c r="K214" s="214">
        <v>1</v>
      </c>
      <c r="L214" s="205" t="s">
        <v>1773</v>
      </c>
      <c r="M214" s="203" t="s">
        <v>16</v>
      </c>
      <c r="N214" s="203" t="str">
        <f>VLOOKUP(B214,'HECVAT - Full | Vendor Response'!A:E,3,FALSE)</f>
        <v>Yes</v>
      </c>
      <c r="O214" s="203" t="str">
        <f>IF(LEN(VLOOKUP(B214,'Analyst Report'!$A:$I,7,FALSE))=0,"",VLOOKUP(B214,'Analyst Report'!$A:$I,7,FALSE))</f>
        <v/>
      </c>
      <c r="P214" s="203">
        <f t="shared" si="16"/>
        <v>1</v>
      </c>
      <c r="Q214" s="203">
        <v>20</v>
      </c>
      <c r="R214" s="203">
        <f>IF(LEN(VLOOKUP(B214,'Analyst Report'!$A$30:$I$287,8,FALSE))=0,"",VLOOKUP(B214,'Analyst Report'!$A$30:$I$287,8,FALSE))</f>
        <v>20</v>
      </c>
      <c r="S214" s="203">
        <f t="shared" si="18"/>
        <v>20</v>
      </c>
      <c r="T214" s="203">
        <f t="shared" si="17"/>
        <v>20</v>
      </c>
      <c r="U214" s="202" t="s">
        <v>2399</v>
      </c>
      <c r="V214" s="202" t="s">
        <v>2399</v>
      </c>
      <c r="W214" s="202" t="s">
        <v>2399</v>
      </c>
      <c r="X214" s="202" t="s">
        <v>2399</v>
      </c>
      <c r="Y214" s="202" t="s">
        <v>2399</v>
      </c>
      <c r="Z214" s="202" t="s">
        <v>2399</v>
      </c>
      <c r="AA214" s="202" t="s">
        <v>2399</v>
      </c>
      <c r="AB214" s="202" t="s">
        <v>2399</v>
      </c>
    </row>
    <row r="215" spans="1:28" ht="409.6" x14ac:dyDescent="0.2">
      <c r="A215" s="210">
        <f t="shared" ref="A215:A256" si="19">A214+1</f>
        <v>198</v>
      </c>
      <c r="B215" s="211" t="s">
        <v>296</v>
      </c>
      <c r="C215" s="211" t="s">
        <v>2666</v>
      </c>
      <c r="D215" s="211" t="str">
        <f>VLOOKUP(B215,'HECVAT - Full | Vendor Response'!A$3:D$319,4,TRUE)</f>
        <v>We allow customers sponsored/run vulnerability assessments as long as the following conditions are met:
● Customer is under active MNDA (terms and conditions)
● Customer agrees to not share results with any third party
● Customer agrees to share the results with Instructure
● Customer agrees to only target their test non-production environment
● Customer gives Instructure one week's notice of the planned test date
● The penetration test is restricted to scanning mode only
● Preferably, the Customer performs the testing during low utilization times, which tend to be 23:00 - 04:00 local time
Under no circumstances is testing in Production allowed. Should we observe testing targeting the production environment, the source IPs of the testing will be blocked.</v>
      </c>
      <c r="E215" s="204" t="s">
        <v>2399</v>
      </c>
      <c r="F215" s="204" t="s">
        <v>3081</v>
      </c>
      <c r="G215" s="204" t="s">
        <v>3080</v>
      </c>
      <c r="H215" s="216" t="s">
        <v>3086</v>
      </c>
      <c r="I215" s="216" t="s">
        <v>3087</v>
      </c>
      <c r="J215" s="205" t="str">
        <f t="shared" si="15"/>
        <v>TRUE</v>
      </c>
      <c r="K215" s="214">
        <v>1</v>
      </c>
      <c r="L215" s="205" t="s">
        <v>1773</v>
      </c>
      <c r="M215" s="203" t="s">
        <v>16</v>
      </c>
      <c r="N215" s="203" t="str">
        <f>VLOOKUP(B215,'HECVAT - Full | Vendor Response'!A:E,3,FALSE)</f>
        <v>Yes</v>
      </c>
      <c r="O215" s="203" t="str">
        <f>IF(LEN(VLOOKUP(B215,'Analyst Report'!$A:$I,7,FALSE))=0,"",VLOOKUP(B215,'Analyst Report'!$A:$I,7,FALSE))</f>
        <v/>
      </c>
      <c r="P215" s="203">
        <f t="shared" si="16"/>
        <v>1</v>
      </c>
      <c r="Q215" s="203">
        <v>25</v>
      </c>
      <c r="R215" s="203">
        <f>IF(LEN(VLOOKUP(B215,'Analyst Report'!$A$30:$I$287,8,FALSE))=0,"",VLOOKUP(B215,'Analyst Report'!$A$30:$I$287,8,FALSE))</f>
        <v>25</v>
      </c>
      <c r="S215" s="203">
        <f t="shared" si="18"/>
        <v>25</v>
      </c>
      <c r="T215" s="203">
        <f t="shared" si="17"/>
        <v>25</v>
      </c>
      <c r="U215" s="202" t="s">
        <v>2399</v>
      </c>
      <c r="V215" s="202" t="s">
        <v>2399</v>
      </c>
      <c r="W215" s="202" t="s">
        <v>2399</v>
      </c>
      <c r="X215" s="202" t="s">
        <v>2399</v>
      </c>
      <c r="Y215" s="202" t="s">
        <v>2399</v>
      </c>
      <c r="Z215" s="202" t="s">
        <v>2399</v>
      </c>
      <c r="AA215" s="202" t="s">
        <v>2399</v>
      </c>
      <c r="AB215" s="202" t="s">
        <v>2399</v>
      </c>
    </row>
    <row r="216" spans="1:28" ht="105" x14ac:dyDescent="0.2">
      <c r="A216" s="210">
        <f t="shared" si="19"/>
        <v>199</v>
      </c>
      <c r="B216" s="211" t="s">
        <v>297</v>
      </c>
      <c r="C216" s="211" t="s">
        <v>103</v>
      </c>
      <c r="D216" s="211" t="str">
        <f>VLOOKUP(B216,'HECVAT - Full | Vendor Response'!A$3:D$319,4,TRUE)</f>
        <v>All output from these systems is sent to Instructure's centralized logging management system for further analysis and alert generation.</v>
      </c>
      <c r="E216" s="204" t="s">
        <v>2264</v>
      </c>
      <c r="F216" s="204"/>
      <c r="G216" s="204"/>
      <c r="H216" s="212" t="s">
        <v>2399</v>
      </c>
      <c r="I216" s="212" t="s">
        <v>2711</v>
      </c>
      <c r="J216" s="205" t="str">
        <f t="shared" si="15"/>
        <v>TRUE</v>
      </c>
      <c r="K216" s="214">
        <v>1</v>
      </c>
      <c r="L216" s="205" t="s">
        <v>439</v>
      </c>
      <c r="M216" s="203" t="s">
        <v>16</v>
      </c>
      <c r="N216" s="203">
        <f>VLOOKUP(B216,'HECVAT - Full | Vendor Response'!A:E,3,FALSE)</f>
        <v>0</v>
      </c>
      <c r="O216" s="203" t="str">
        <f>IF(LEN(VLOOKUP(B216,'Analyst Report'!$A:$I,7,FALSE))=0,"",VLOOKUP(B216,'Analyst Report'!$A:$I,7,FALSE))</f>
        <v/>
      </c>
      <c r="P216" s="203">
        <f t="shared" si="16"/>
        <v>0</v>
      </c>
      <c r="Q216" s="203">
        <v>25</v>
      </c>
      <c r="R216" s="203">
        <f>IF(LEN(VLOOKUP(B216,'Analyst Report'!$A$30:$I$287,8,FALSE))=0,"",VLOOKUP(B216,'Analyst Report'!$A$30:$I$287,8,FALSE))</f>
        <v>25</v>
      </c>
      <c r="S216" s="203">
        <f t="shared" si="18"/>
        <v>25</v>
      </c>
      <c r="T216" s="203">
        <f t="shared" si="17"/>
        <v>0</v>
      </c>
      <c r="U216" s="202" t="s">
        <v>2399</v>
      </c>
      <c r="V216" s="202" t="s">
        <v>2399</v>
      </c>
      <c r="W216" s="202" t="s">
        <v>2399</v>
      </c>
      <c r="X216" s="202" t="s">
        <v>2399</v>
      </c>
      <c r="Y216" s="202" t="s">
        <v>2399</v>
      </c>
      <c r="Z216" s="202" t="s">
        <v>2399</v>
      </c>
      <c r="AA216" s="202" t="s">
        <v>2399</v>
      </c>
      <c r="AB216" s="202" t="s">
        <v>2399</v>
      </c>
    </row>
    <row r="217" spans="1:28" ht="105" x14ac:dyDescent="0.2">
      <c r="A217" s="210">
        <f t="shared" si="19"/>
        <v>200</v>
      </c>
      <c r="B217" s="211" t="s">
        <v>298</v>
      </c>
      <c r="C217" s="211" t="s">
        <v>104</v>
      </c>
      <c r="D217" s="211" t="str">
        <f>VLOOKUP(B217,'HECVAT - Full | Vendor Response'!A$3:D$319,4,TRUE)</f>
        <v>All output from these systems is sent to Instructure's centralized logging management system for further analysis and alert generation.</v>
      </c>
      <c r="E217" s="204" t="s">
        <v>2264</v>
      </c>
      <c r="F217" s="204"/>
      <c r="G217" s="204"/>
      <c r="H217" s="212" t="s">
        <v>2399</v>
      </c>
      <c r="I217" s="212" t="s">
        <v>2711</v>
      </c>
      <c r="J217" s="205" t="str">
        <f t="shared" si="15"/>
        <v>FALSE</v>
      </c>
      <c r="K217" s="214">
        <v>1</v>
      </c>
      <c r="L217" s="205" t="s">
        <v>439</v>
      </c>
      <c r="M217" s="203" t="s">
        <v>16</v>
      </c>
      <c r="N217" s="203">
        <f>VLOOKUP(B217,'HECVAT - Full | Vendor Response'!A:E,3,FALSE)</f>
        <v>0</v>
      </c>
      <c r="O217" s="203" t="str">
        <f>IF(LEN(VLOOKUP(B217,'Analyst Report'!$A:$I,7,FALSE))=0,"",VLOOKUP(B217,'Analyst Report'!$A:$I,7,FALSE))</f>
        <v/>
      </c>
      <c r="P217" s="203">
        <f t="shared" si="16"/>
        <v>0</v>
      </c>
      <c r="Q217" s="203">
        <v>20</v>
      </c>
      <c r="R217" s="203">
        <f>IF(LEN(VLOOKUP(B217,'Analyst Report'!$A$30:$I$287,8,FALSE))=0,"",VLOOKUP(B217,'Analyst Report'!$A$30:$I$287,8,FALSE))</f>
        <v>20</v>
      </c>
      <c r="S217" s="203">
        <f t="shared" si="18"/>
        <v>20</v>
      </c>
      <c r="T217" s="203">
        <f t="shared" si="17"/>
        <v>0</v>
      </c>
      <c r="U217" s="202" t="s">
        <v>2399</v>
      </c>
      <c r="V217" s="202" t="s">
        <v>2399</v>
      </c>
      <c r="W217" s="202" t="s">
        <v>2399</v>
      </c>
      <c r="X217" s="202" t="s">
        <v>2399</v>
      </c>
      <c r="Y217" s="202" t="s">
        <v>2399</v>
      </c>
      <c r="Z217" s="202" t="s">
        <v>2399</v>
      </c>
      <c r="AA217" s="202" t="s">
        <v>2399</v>
      </c>
      <c r="AB217" s="202" t="s">
        <v>2399</v>
      </c>
    </row>
    <row r="218" spans="1:28" ht="105" x14ac:dyDescent="0.2">
      <c r="A218" s="210">
        <f t="shared" si="19"/>
        <v>201</v>
      </c>
      <c r="B218" s="211" t="s">
        <v>299</v>
      </c>
      <c r="C218" s="211" t="s">
        <v>105</v>
      </c>
      <c r="D218" s="211" t="str">
        <f>VLOOKUP(B218,'HECVAT - Full | Vendor Response'!A$3:D$319,4,TRUE)</f>
        <v>All output from these systems is sent to Instructure's centralized logging management system for further analysis and alert generation.</v>
      </c>
      <c r="E218" s="204" t="s">
        <v>2264</v>
      </c>
      <c r="F218" s="204"/>
      <c r="G218" s="204"/>
      <c r="H218" s="212" t="s">
        <v>2399</v>
      </c>
      <c r="I218" s="212" t="s">
        <v>2399</v>
      </c>
      <c r="J218" s="205" t="str">
        <f t="shared" si="15"/>
        <v>FALSE</v>
      </c>
      <c r="K218" s="214">
        <v>1</v>
      </c>
      <c r="L218" s="205" t="s">
        <v>439</v>
      </c>
      <c r="M218" s="203" t="s">
        <v>16</v>
      </c>
      <c r="N218" s="203">
        <f>VLOOKUP(B218,'HECVAT - Full | Vendor Response'!A:E,3,FALSE)</f>
        <v>0</v>
      </c>
      <c r="O218" s="203" t="str">
        <f>IF(LEN(VLOOKUP(B218,'Analyst Report'!$A:$I,7,FALSE))=0,"",VLOOKUP(B218,'Analyst Report'!$A:$I,7,FALSE))</f>
        <v/>
      </c>
      <c r="P218" s="203">
        <f t="shared" si="16"/>
        <v>0</v>
      </c>
      <c r="Q218" s="203">
        <v>20</v>
      </c>
      <c r="R218" s="203">
        <f>IF(LEN(VLOOKUP(B218,'Analyst Report'!$A$30:$I$287,8,FALSE))=0,"",VLOOKUP(B218,'Analyst Report'!$A$30:$I$287,8,FALSE))</f>
        <v>20</v>
      </c>
      <c r="S218" s="203">
        <f t="shared" si="18"/>
        <v>20</v>
      </c>
      <c r="T218" s="203">
        <f t="shared" si="17"/>
        <v>0</v>
      </c>
      <c r="U218" s="202" t="s">
        <v>2399</v>
      </c>
      <c r="V218" s="202" t="s">
        <v>2399</v>
      </c>
      <c r="W218" s="202" t="s">
        <v>2399</v>
      </c>
      <c r="X218" s="202" t="s">
        <v>2399</v>
      </c>
      <c r="Y218" s="202" t="s">
        <v>2399</v>
      </c>
      <c r="Z218" s="202" t="s">
        <v>2399</v>
      </c>
      <c r="AA218" s="202" t="s">
        <v>2399</v>
      </c>
      <c r="AB218" s="202" t="s">
        <v>2399</v>
      </c>
    </row>
    <row r="219" spans="1:28" ht="105" x14ac:dyDescent="0.2">
      <c r="A219" s="210">
        <f t="shared" si="19"/>
        <v>202</v>
      </c>
      <c r="B219" s="211" t="s">
        <v>300</v>
      </c>
      <c r="C219" s="211" t="s">
        <v>106</v>
      </c>
      <c r="D219" s="211" t="str">
        <f>VLOOKUP(B219,'HECVAT - Full | Vendor Response'!A$3:D$319,4,TRUE)</f>
        <v>All output from these systems is sent to Instructure's centralized logging management system for further analysis and alert generation.</v>
      </c>
      <c r="E219" s="204" t="s">
        <v>2264</v>
      </c>
      <c r="F219" s="204"/>
      <c r="G219" s="204"/>
      <c r="H219" s="212" t="s">
        <v>2399</v>
      </c>
      <c r="I219" s="212" t="s">
        <v>2399</v>
      </c>
      <c r="J219" s="205" t="str">
        <f t="shared" si="15"/>
        <v>FALSE</v>
      </c>
      <c r="K219" s="214">
        <v>1</v>
      </c>
      <c r="L219" s="205" t="s">
        <v>439</v>
      </c>
      <c r="M219" s="203" t="s">
        <v>16</v>
      </c>
      <c r="N219" s="203">
        <f>VLOOKUP(B219,'HECVAT - Full | Vendor Response'!A:E,3,FALSE)</f>
        <v>0</v>
      </c>
      <c r="O219" s="203" t="str">
        <f>IF(LEN(VLOOKUP(B219,'Analyst Report'!$A:$I,7,FALSE))=0,"",VLOOKUP(B219,'Analyst Report'!$A:$I,7,FALSE))</f>
        <v/>
      </c>
      <c r="P219" s="203">
        <f t="shared" si="16"/>
        <v>0</v>
      </c>
      <c r="Q219" s="203">
        <v>20</v>
      </c>
      <c r="R219" s="203">
        <f>IF(LEN(VLOOKUP(B219,'Analyst Report'!$A$30:$I$287,8,FALSE))=0,"",VLOOKUP(B219,'Analyst Report'!$A$30:$I$287,8,FALSE))</f>
        <v>20</v>
      </c>
      <c r="S219" s="203">
        <f t="shared" si="18"/>
        <v>20</v>
      </c>
      <c r="T219" s="203">
        <f t="shared" si="17"/>
        <v>0</v>
      </c>
      <c r="U219" s="202" t="s">
        <v>2399</v>
      </c>
      <c r="V219" s="202" t="s">
        <v>2399</v>
      </c>
      <c r="W219" s="202" t="s">
        <v>2399</v>
      </c>
      <c r="X219" s="202" t="s">
        <v>2399</v>
      </c>
      <c r="Y219" s="202" t="s">
        <v>2399</v>
      </c>
      <c r="Z219" s="202" t="s">
        <v>2399</v>
      </c>
      <c r="AA219" s="202" t="s">
        <v>2399</v>
      </c>
      <c r="AB219" s="202" t="s">
        <v>2399</v>
      </c>
    </row>
    <row r="220" spans="1:28" ht="105" x14ac:dyDescent="0.2">
      <c r="A220" s="210">
        <f t="shared" si="19"/>
        <v>203</v>
      </c>
      <c r="B220" s="211" t="s">
        <v>301</v>
      </c>
      <c r="C220" s="211" t="s">
        <v>107</v>
      </c>
      <c r="D220" s="211" t="str">
        <f>VLOOKUP(B220,'HECVAT - Full | Vendor Response'!A$3:D$319,4,TRUE)</f>
        <v>All output from these systems is sent to Instructure's centralized logging management system for further analysis and alert generation.</v>
      </c>
      <c r="E220" s="204" t="s">
        <v>2264</v>
      </c>
      <c r="F220" s="204"/>
      <c r="G220" s="204"/>
      <c r="H220" s="212" t="s">
        <v>2399</v>
      </c>
      <c r="I220" s="212" t="s">
        <v>2399</v>
      </c>
      <c r="J220" s="205" t="str">
        <f t="shared" si="15"/>
        <v>FALSE</v>
      </c>
      <c r="K220" s="214">
        <v>1</v>
      </c>
      <c r="L220" s="205" t="s">
        <v>439</v>
      </c>
      <c r="M220" s="203" t="s">
        <v>16</v>
      </c>
      <c r="N220" s="203">
        <f>VLOOKUP(B220,'HECVAT - Full | Vendor Response'!A:E,3,FALSE)</f>
        <v>0</v>
      </c>
      <c r="O220" s="203" t="str">
        <f>IF(LEN(VLOOKUP(B220,'Analyst Report'!$A:$I,7,FALSE))=0,"",VLOOKUP(B220,'Analyst Report'!$A:$I,7,FALSE))</f>
        <v/>
      </c>
      <c r="P220" s="203">
        <f t="shared" si="16"/>
        <v>0</v>
      </c>
      <c r="Q220" s="203">
        <v>20</v>
      </c>
      <c r="R220" s="203">
        <f>IF(LEN(VLOOKUP(B220,'Analyst Report'!$A$30:$I$287,8,FALSE))=0,"",VLOOKUP(B220,'Analyst Report'!$A$30:$I$287,8,FALSE))</f>
        <v>20</v>
      </c>
      <c r="S220" s="203">
        <f t="shared" si="18"/>
        <v>20</v>
      </c>
      <c r="T220" s="203">
        <f t="shared" si="17"/>
        <v>0</v>
      </c>
      <c r="U220" s="202" t="s">
        <v>2399</v>
      </c>
      <c r="V220" s="202" t="s">
        <v>2399</v>
      </c>
      <c r="W220" s="202" t="s">
        <v>2399</v>
      </c>
      <c r="X220" s="202" t="s">
        <v>2399</v>
      </c>
      <c r="Y220" s="202" t="s">
        <v>2399</v>
      </c>
      <c r="Z220" s="202" t="s">
        <v>2399</v>
      </c>
      <c r="AA220" s="202" t="s">
        <v>2399</v>
      </c>
      <c r="AB220" s="202" t="s">
        <v>2399</v>
      </c>
    </row>
    <row r="221" spans="1:28" ht="105" x14ac:dyDescent="0.2">
      <c r="A221" s="210">
        <f t="shared" si="19"/>
        <v>204</v>
      </c>
      <c r="B221" s="211" t="s">
        <v>302</v>
      </c>
      <c r="C221" s="211" t="s">
        <v>108</v>
      </c>
      <c r="D221" s="211" t="str">
        <f>VLOOKUP(B221,'HECVAT - Full | Vendor Response'!A$3:D$319,4,TRUE)</f>
        <v>All output from these systems is sent to Instructure's centralized logging management system for further analysis and alert generation.</v>
      </c>
      <c r="E221" s="204" t="s">
        <v>2264</v>
      </c>
      <c r="F221" s="204"/>
      <c r="G221" s="204"/>
      <c r="H221" s="212" t="s">
        <v>2399</v>
      </c>
      <c r="I221" s="212" t="s">
        <v>2399</v>
      </c>
      <c r="J221" s="205" t="str">
        <f t="shared" si="15"/>
        <v>TRUE</v>
      </c>
      <c r="K221" s="214">
        <v>1</v>
      </c>
      <c r="L221" s="205" t="s">
        <v>439</v>
      </c>
      <c r="M221" s="203" t="s">
        <v>16</v>
      </c>
      <c r="N221" s="203">
        <f>VLOOKUP(B221,'HECVAT - Full | Vendor Response'!A:E,3,FALSE)</f>
        <v>0</v>
      </c>
      <c r="O221" s="203" t="str">
        <f>IF(LEN(VLOOKUP(B221,'Analyst Report'!$A:$I,7,FALSE))=0,"",VLOOKUP(B221,'Analyst Report'!$A:$I,7,FALSE))</f>
        <v/>
      </c>
      <c r="P221" s="203">
        <f t="shared" si="16"/>
        <v>0</v>
      </c>
      <c r="Q221" s="203">
        <v>25</v>
      </c>
      <c r="R221" s="203">
        <f>IF(LEN(VLOOKUP(B221,'Analyst Report'!$A$30:$I$287,8,FALSE))=0,"",VLOOKUP(B221,'Analyst Report'!$A$30:$I$287,8,FALSE))</f>
        <v>25</v>
      </c>
      <c r="S221" s="203">
        <f t="shared" si="18"/>
        <v>25</v>
      </c>
      <c r="T221" s="203">
        <f t="shared" si="17"/>
        <v>0</v>
      </c>
      <c r="U221" s="202" t="s">
        <v>2399</v>
      </c>
      <c r="V221" s="202" t="s">
        <v>2399</v>
      </c>
      <c r="W221" s="202" t="s">
        <v>2399</v>
      </c>
      <c r="X221" s="202" t="s">
        <v>2399</v>
      </c>
      <c r="Y221" s="202" t="s">
        <v>2399</v>
      </c>
      <c r="Z221" s="202" t="s">
        <v>2399</v>
      </c>
      <c r="AA221" s="202" t="s">
        <v>2399</v>
      </c>
      <c r="AB221" s="202" t="s">
        <v>2399</v>
      </c>
    </row>
    <row r="222" spans="1:28" ht="105" x14ac:dyDescent="0.2">
      <c r="A222" s="210">
        <f t="shared" si="19"/>
        <v>205</v>
      </c>
      <c r="B222" s="211" t="s">
        <v>303</v>
      </c>
      <c r="C222" s="211" t="s">
        <v>109</v>
      </c>
      <c r="D222" s="211" t="str">
        <f>VLOOKUP(B222,'HECVAT - Full | Vendor Response'!A$3:D$319,4,TRUE)</f>
        <v>All output from these systems is sent to Instructure's centralized logging management system for further analysis and alert generation.</v>
      </c>
      <c r="E222" s="204" t="s">
        <v>2264</v>
      </c>
      <c r="F222" s="204"/>
      <c r="G222" s="204"/>
      <c r="H222" s="212" t="s">
        <v>2399</v>
      </c>
      <c r="I222" s="212" t="s">
        <v>2399</v>
      </c>
      <c r="J222" s="205" t="str">
        <f t="shared" si="15"/>
        <v>FALSE</v>
      </c>
      <c r="K222" s="214">
        <v>1</v>
      </c>
      <c r="L222" s="205" t="s">
        <v>439</v>
      </c>
      <c r="M222" s="203" t="s">
        <v>16</v>
      </c>
      <c r="N222" s="203">
        <f>VLOOKUP(B222,'HECVAT - Full | Vendor Response'!A:E,3,FALSE)</f>
        <v>0</v>
      </c>
      <c r="O222" s="203" t="str">
        <f>IF(LEN(VLOOKUP(B222,'Analyst Report'!$A:$I,7,FALSE))=0,"",VLOOKUP(B222,'Analyst Report'!$A:$I,7,FALSE))</f>
        <v/>
      </c>
      <c r="P222" s="203">
        <f t="shared" si="16"/>
        <v>0</v>
      </c>
      <c r="Q222" s="203">
        <v>20</v>
      </c>
      <c r="R222" s="203">
        <f>IF(LEN(VLOOKUP(B222,'Analyst Report'!$A$30:$I$287,8,FALSE))=0,"",VLOOKUP(B222,'Analyst Report'!$A$30:$I$287,8,FALSE))</f>
        <v>20</v>
      </c>
      <c r="S222" s="203">
        <f t="shared" si="18"/>
        <v>20</v>
      </c>
      <c r="T222" s="203">
        <f t="shared" si="17"/>
        <v>0</v>
      </c>
      <c r="U222" s="202" t="s">
        <v>2399</v>
      </c>
      <c r="V222" s="202" t="s">
        <v>2399</v>
      </c>
      <c r="W222" s="202" t="s">
        <v>2399</v>
      </c>
      <c r="X222" s="202" t="s">
        <v>2399</v>
      </c>
      <c r="Y222" s="202" t="s">
        <v>2399</v>
      </c>
      <c r="Z222" s="202" t="s">
        <v>2399</v>
      </c>
      <c r="AA222" s="202" t="s">
        <v>2399</v>
      </c>
      <c r="AB222" s="202" t="s">
        <v>2399</v>
      </c>
    </row>
    <row r="223" spans="1:28" ht="105" x14ac:dyDescent="0.2">
      <c r="A223" s="210">
        <f t="shared" si="19"/>
        <v>206</v>
      </c>
      <c r="B223" s="211" t="s">
        <v>304</v>
      </c>
      <c r="C223" s="211" t="s">
        <v>37</v>
      </c>
      <c r="D223" s="211" t="str">
        <f>VLOOKUP(B223,'HECVAT - Full | Vendor Response'!A$3:D$319,4,TRUE)</f>
        <v>All output from these systems is sent to Instructure's centralized logging management system for further analysis and alert generation.</v>
      </c>
      <c r="E223" s="204" t="s">
        <v>2264</v>
      </c>
      <c r="F223" s="204"/>
      <c r="G223" s="204"/>
      <c r="H223" s="212" t="s">
        <v>2399</v>
      </c>
      <c r="I223" s="212" t="s">
        <v>2399</v>
      </c>
      <c r="J223" s="205" t="str">
        <f t="shared" si="15"/>
        <v>FALSE</v>
      </c>
      <c r="K223" s="214">
        <v>1</v>
      </c>
      <c r="L223" s="205" t="s">
        <v>439</v>
      </c>
      <c r="M223" s="203" t="s">
        <v>16</v>
      </c>
      <c r="N223" s="203">
        <f>VLOOKUP(B223,'HECVAT - Full | Vendor Response'!A:E,3,FALSE)</f>
        <v>0</v>
      </c>
      <c r="O223" s="203" t="str">
        <f>IF(LEN(VLOOKUP(B223,'Analyst Report'!$A:$I,7,FALSE))=0,"",VLOOKUP(B223,'Analyst Report'!$A:$I,7,FALSE))</f>
        <v/>
      </c>
      <c r="P223" s="203">
        <f t="shared" si="16"/>
        <v>0</v>
      </c>
      <c r="Q223" s="203">
        <v>20</v>
      </c>
      <c r="R223" s="203">
        <f>IF(LEN(VLOOKUP(B223,'Analyst Report'!$A$30:$I$287,8,FALSE))=0,"",VLOOKUP(B223,'Analyst Report'!$A$30:$I$287,8,FALSE))</f>
        <v>20</v>
      </c>
      <c r="S223" s="203">
        <f t="shared" si="18"/>
        <v>20</v>
      </c>
      <c r="T223" s="203">
        <f t="shared" si="17"/>
        <v>0</v>
      </c>
      <c r="U223" s="202" t="s">
        <v>2399</v>
      </c>
      <c r="V223" s="202" t="s">
        <v>2399</v>
      </c>
      <c r="W223" s="202" t="s">
        <v>2399</v>
      </c>
      <c r="X223" s="202" t="s">
        <v>2399</v>
      </c>
      <c r="Y223" s="202" t="s">
        <v>2399</v>
      </c>
      <c r="Z223" s="202" t="s">
        <v>2399</v>
      </c>
      <c r="AA223" s="202" t="s">
        <v>2399</v>
      </c>
      <c r="AB223" s="202" t="s">
        <v>2399</v>
      </c>
    </row>
    <row r="224" spans="1:28" ht="105" x14ac:dyDescent="0.2">
      <c r="A224" s="210">
        <f t="shared" si="19"/>
        <v>207</v>
      </c>
      <c r="B224" s="211" t="s">
        <v>305</v>
      </c>
      <c r="C224" s="211" t="s">
        <v>38</v>
      </c>
      <c r="D224" s="211" t="str">
        <f>VLOOKUP(B224,'HECVAT - Full | Vendor Response'!A$3:D$319,4,TRUE)</f>
        <v>All output from these systems is sent to Instructure's centralized logging management system for further analysis and alert generation.</v>
      </c>
      <c r="E224" s="204" t="s">
        <v>2264</v>
      </c>
      <c r="F224" s="204"/>
      <c r="G224" s="204"/>
      <c r="H224" s="212" t="s">
        <v>2399</v>
      </c>
      <c r="I224" s="212" t="s">
        <v>2399</v>
      </c>
      <c r="J224" s="205" t="str">
        <f t="shared" si="15"/>
        <v>FALSE</v>
      </c>
      <c r="K224" s="214">
        <v>1</v>
      </c>
      <c r="L224" s="205" t="s">
        <v>439</v>
      </c>
      <c r="M224" s="203" t="s">
        <v>16</v>
      </c>
      <c r="N224" s="203">
        <f>VLOOKUP(B224,'HECVAT - Full | Vendor Response'!A:E,3,FALSE)</f>
        <v>0</v>
      </c>
      <c r="O224" s="203" t="str">
        <f>IF(LEN(VLOOKUP(B224,'Analyst Report'!$A:$I,7,FALSE))=0,"",VLOOKUP(B224,'Analyst Report'!$A:$I,7,FALSE))</f>
        <v/>
      </c>
      <c r="P224" s="203">
        <f t="shared" si="16"/>
        <v>0</v>
      </c>
      <c r="Q224" s="203">
        <v>20</v>
      </c>
      <c r="R224" s="203">
        <f>IF(LEN(VLOOKUP(B224,'Analyst Report'!$A$30:$I$287,8,FALSE))=0,"",VLOOKUP(B224,'Analyst Report'!$A$30:$I$287,8,FALSE))</f>
        <v>20</v>
      </c>
      <c r="S224" s="203">
        <f t="shared" si="18"/>
        <v>20</v>
      </c>
      <c r="T224" s="203">
        <f t="shared" si="17"/>
        <v>0</v>
      </c>
      <c r="U224" s="202" t="s">
        <v>2399</v>
      </c>
      <c r="V224" s="202" t="s">
        <v>2399</v>
      </c>
      <c r="W224" s="202" t="s">
        <v>2399</v>
      </c>
      <c r="X224" s="202" t="s">
        <v>2399</v>
      </c>
      <c r="Y224" s="202" t="s">
        <v>2399</v>
      </c>
      <c r="Z224" s="202" t="s">
        <v>2399</v>
      </c>
      <c r="AA224" s="202" t="s">
        <v>2399</v>
      </c>
      <c r="AB224" s="202" t="s">
        <v>2399</v>
      </c>
    </row>
    <row r="225" spans="1:28" ht="105" x14ac:dyDescent="0.2">
      <c r="A225" s="210">
        <f t="shared" si="19"/>
        <v>208</v>
      </c>
      <c r="B225" s="211" t="s">
        <v>306</v>
      </c>
      <c r="C225" s="211" t="s">
        <v>39</v>
      </c>
      <c r="D225" s="211" t="str">
        <f>VLOOKUP(B225,'HECVAT - Full | Vendor Response'!A$3:D$319,4,TRUE)</f>
        <v>All output from these systems is sent to Instructure's centralized logging management system for further analysis and alert generation.</v>
      </c>
      <c r="E225" s="204" t="s">
        <v>2264</v>
      </c>
      <c r="F225" s="204"/>
      <c r="G225" s="204"/>
      <c r="H225" s="212" t="s">
        <v>2399</v>
      </c>
      <c r="I225" s="212" t="s">
        <v>2399</v>
      </c>
      <c r="J225" s="205" t="str">
        <f t="shared" si="15"/>
        <v>FALSE</v>
      </c>
      <c r="K225" s="214">
        <v>1</v>
      </c>
      <c r="L225" s="205" t="s">
        <v>439</v>
      </c>
      <c r="M225" s="203" t="s">
        <v>16</v>
      </c>
      <c r="N225" s="203">
        <f>VLOOKUP(B225,'HECVAT - Full | Vendor Response'!A:E,3,FALSE)</f>
        <v>0</v>
      </c>
      <c r="O225" s="203" t="str">
        <f>IF(LEN(VLOOKUP(B225,'Analyst Report'!$A:$I,7,FALSE))=0,"",VLOOKUP(B225,'Analyst Report'!$A:$I,7,FALSE))</f>
        <v/>
      </c>
      <c r="P225" s="203">
        <f t="shared" si="16"/>
        <v>0</v>
      </c>
      <c r="Q225" s="203">
        <v>20</v>
      </c>
      <c r="R225" s="203">
        <f>IF(LEN(VLOOKUP(B225,'Analyst Report'!$A$30:$I$287,8,FALSE))=0,"",VLOOKUP(B225,'Analyst Report'!$A$30:$I$287,8,FALSE))</f>
        <v>20</v>
      </c>
      <c r="S225" s="203">
        <f t="shared" si="18"/>
        <v>20</v>
      </c>
      <c r="T225" s="203">
        <f t="shared" si="17"/>
        <v>0</v>
      </c>
      <c r="U225" s="202" t="s">
        <v>2399</v>
      </c>
      <c r="V225" s="202" t="s">
        <v>2399</v>
      </c>
      <c r="W225" s="202" t="s">
        <v>2399</v>
      </c>
      <c r="X225" s="202" t="s">
        <v>2399</v>
      </c>
      <c r="Y225" s="202" t="s">
        <v>2399</v>
      </c>
      <c r="Z225" s="202" t="s">
        <v>2399</v>
      </c>
      <c r="AA225" s="202" t="s">
        <v>2399</v>
      </c>
      <c r="AB225" s="202" t="s">
        <v>2399</v>
      </c>
    </row>
    <row r="226" spans="1:28" ht="105" x14ac:dyDescent="0.2">
      <c r="A226" s="210">
        <f t="shared" si="19"/>
        <v>209</v>
      </c>
      <c r="B226" s="211" t="s">
        <v>307</v>
      </c>
      <c r="C226" s="211" t="s">
        <v>40</v>
      </c>
      <c r="D226" s="211" t="str">
        <f>VLOOKUP(B226,'HECVAT - Full | Vendor Response'!A$3:D$319,4,TRUE)</f>
        <v>All output from these systems is sent to Instructure's centralized logging management system for further analysis and alert generation.</v>
      </c>
      <c r="E226" s="204" t="s">
        <v>2264</v>
      </c>
      <c r="F226" s="204"/>
      <c r="G226" s="204"/>
      <c r="H226" s="212" t="s">
        <v>2399</v>
      </c>
      <c r="I226" s="212" t="s">
        <v>2399</v>
      </c>
      <c r="J226" s="205" t="str">
        <f t="shared" si="15"/>
        <v>FALSE</v>
      </c>
      <c r="K226" s="214">
        <v>1</v>
      </c>
      <c r="L226" s="205" t="s">
        <v>439</v>
      </c>
      <c r="M226" s="203" t="s">
        <v>19</v>
      </c>
      <c r="N226" s="203">
        <f>VLOOKUP(B226,'HECVAT - Full | Vendor Response'!A:E,3,FALSE)</f>
        <v>0</v>
      </c>
      <c r="O226" s="203" t="str">
        <f>IF(LEN(VLOOKUP(B226,'Analyst Report'!$A:$I,7,FALSE))=0,"",VLOOKUP(B226,'Analyst Report'!$A:$I,7,FALSE))</f>
        <v/>
      </c>
      <c r="P226" s="203">
        <f t="shared" si="16"/>
        <v>0</v>
      </c>
      <c r="Q226" s="203">
        <v>20</v>
      </c>
      <c r="R226" s="203">
        <f>IF(LEN(VLOOKUP(B226,'Analyst Report'!$A$30:$I$287,8,FALSE))=0,"",VLOOKUP(B226,'Analyst Report'!$A$30:$I$287,8,FALSE))</f>
        <v>20</v>
      </c>
      <c r="S226" s="203">
        <f t="shared" si="18"/>
        <v>20</v>
      </c>
      <c r="T226" s="203">
        <f t="shared" si="17"/>
        <v>0</v>
      </c>
      <c r="U226" s="202" t="s">
        <v>2399</v>
      </c>
      <c r="V226" s="202" t="s">
        <v>2399</v>
      </c>
      <c r="W226" s="202" t="s">
        <v>2399</v>
      </c>
      <c r="X226" s="202" t="s">
        <v>2399</v>
      </c>
      <c r="Y226" s="202" t="s">
        <v>2399</v>
      </c>
      <c r="Z226" s="202" t="s">
        <v>2399</v>
      </c>
      <c r="AA226" s="202" t="s">
        <v>2399</v>
      </c>
      <c r="AB226" s="202" t="s">
        <v>2399</v>
      </c>
    </row>
    <row r="227" spans="1:28" ht="105" x14ac:dyDescent="0.2">
      <c r="A227" s="210">
        <f t="shared" si="19"/>
        <v>210</v>
      </c>
      <c r="B227" s="211" t="s">
        <v>308</v>
      </c>
      <c r="C227" s="211" t="s">
        <v>41</v>
      </c>
      <c r="D227" s="211" t="str">
        <f>VLOOKUP(B227,'HECVAT - Full | Vendor Response'!A$3:D$319,4,TRUE)</f>
        <v>All output from these systems is sent to Instructure's centralized logging management system for further analysis and alert generation.</v>
      </c>
      <c r="E227" s="204" t="s">
        <v>2264</v>
      </c>
      <c r="F227" s="204"/>
      <c r="G227" s="204"/>
      <c r="H227" s="212" t="s">
        <v>2399</v>
      </c>
      <c r="I227" s="212" t="s">
        <v>2399</v>
      </c>
      <c r="J227" s="205" t="str">
        <f t="shared" si="15"/>
        <v>FALSE</v>
      </c>
      <c r="K227" s="214">
        <v>1</v>
      </c>
      <c r="L227" s="205" t="s">
        <v>439</v>
      </c>
      <c r="M227" s="203" t="s">
        <v>16</v>
      </c>
      <c r="N227" s="203">
        <f>VLOOKUP(B227,'HECVAT - Full | Vendor Response'!A:E,3,FALSE)</f>
        <v>0</v>
      </c>
      <c r="O227" s="203" t="str">
        <f>IF(LEN(VLOOKUP(B227,'Analyst Report'!$A:$I,7,FALSE))=0,"",VLOOKUP(B227,'Analyst Report'!$A:$I,7,FALSE))</f>
        <v/>
      </c>
      <c r="P227" s="203">
        <f t="shared" ref="P227:P256" si="20">IF((O227=""),(IF(ISNUMBER(FIND(M227,N227)),1,0)),(IF(ISNUMBER(FIND(M227,O227)),1,0)))</f>
        <v>0</v>
      </c>
      <c r="Q227" s="203">
        <v>20</v>
      </c>
      <c r="R227" s="203">
        <f>IF(LEN(VLOOKUP(B227,'Analyst Report'!$A$30:$I$287,8,FALSE))=0,"",VLOOKUP(B227,'Analyst Report'!$A$30:$I$287,8,FALSE))</f>
        <v>20</v>
      </c>
      <c r="S227" s="203">
        <f t="shared" si="18"/>
        <v>20</v>
      </c>
      <c r="T227" s="203">
        <f t="shared" ref="T227:T256" si="21">P227*S227</f>
        <v>0</v>
      </c>
      <c r="U227" s="202" t="s">
        <v>2399</v>
      </c>
      <c r="V227" s="202" t="s">
        <v>2399</v>
      </c>
      <c r="W227" s="202" t="s">
        <v>2399</v>
      </c>
      <c r="X227" s="202" t="s">
        <v>2399</v>
      </c>
      <c r="Y227" s="202" t="s">
        <v>2399</v>
      </c>
      <c r="Z227" s="202" t="s">
        <v>2399</v>
      </c>
      <c r="AA227" s="202" t="s">
        <v>2399</v>
      </c>
      <c r="AB227" s="202" t="s">
        <v>2399</v>
      </c>
    </row>
    <row r="228" spans="1:28" ht="105" x14ac:dyDescent="0.2">
      <c r="A228" s="210">
        <f t="shared" si="19"/>
        <v>211</v>
      </c>
      <c r="B228" s="211" t="s">
        <v>309</v>
      </c>
      <c r="C228" s="211" t="s">
        <v>417</v>
      </c>
      <c r="D228" s="211" t="str">
        <f>VLOOKUP(B228,'HECVAT - Full | Vendor Response'!A$3:D$319,4,TRUE)</f>
        <v>All output from these systems is sent to Instructure's centralized logging management system for further analysis and alert generation.</v>
      </c>
      <c r="E228" s="204" t="s">
        <v>2264</v>
      </c>
      <c r="F228" s="204"/>
      <c r="G228" s="204"/>
      <c r="H228" s="212" t="s">
        <v>2399</v>
      </c>
      <c r="I228" s="212" t="s">
        <v>2399</v>
      </c>
      <c r="J228" s="205" t="str">
        <f t="shared" si="15"/>
        <v>FALSE</v>
      </c>
      <c r="K228" s="214">
        <v>1</v>
      </c>
      <c r="L228" s="205" t="s">
        <v>439</v>
      </c>
      <c r="M228" s="203" t="s">
        <v>16</v>
      </c>
      <c r="N228" s="203">
        <f>VLOOKUP(B228,'HECVAT - Full | Vendor Response'!A:E,3,FALSE)</f>
        <v>0</v>
      </c>
      <c r="O228" s="203" t="str">
        <f>IF(LEN(VLOOKUP(B228,'Analyst Report'!$A:$I,7,FALSE))=0,"",VLOOKUP(B228,'Analyst Report'!$A:$I,7,FALSE))</f>
        <v/>
      </c>
      <c r="P228" s="203">
        <f t="shared" si="20"/>
        <v>0</v>
      </c>
      <c r="Q228" s="203">
        <v>20</v>
      </c>
      <c r="R228" s="203">
        <f>IF(LEN(VLOOKUP(B228,'Analyst Report'!$A$30:$I$287,8,FALSE))=0,"",VLOOKUP(B228,'Analyst Report'!$A$30:$I$287,8,FALSE))</f>
        <v>20</v>
      </c>
      <c r="S228" s="203">
        <f t="shared" si="18"/>
        <v>20</v>
      </c>
      <c r="T228" s="203">
        <f t="shared" si="21"/>
        <v>0</v>
      </c>
      <c r="U228" s="202" t="s">
        <v>2399</v>
      </c>
      <c r="V228" s="202" t="s">
        <v>2399</v>
      </c>
      <c r="W228" s="202" t="s">
        <v>2399</v>
      </c>
      <c r="X228" s="202" t="s">
        <v>2399</v>
      </c>
      <c r="Y228" s="202" t="s">
        <v>2399</v>
      </c>
      <c r="Z228" s="202" t="s">
        <v>2399</v>
      </c>
      <c r="AA228" s="202" t="s">
        <v>2399</v>
      </c>
      <c r="AB228" s="202" t="s">
        <v>2399</v>
      </c>
    </row>
    <row r="229" spans="1:28" ht="105" x14ac:dyDescent="0.2">
      <c r="A229" s="210">
        <f t="shared" si="19"/>
        <v>212</v>
      </c>
      <c r="B229" s="211" t="s">
        <v>310</v>
      </c>
      <c r="C229" s="211" t="s">
        <v>42</v>
      </c>
      <c r="D229" s="211" t="str">
        <f>VLOOKUP(B229,'HECVAT - Full | Vendor Response'!A$3:D$319,4,TRUE)</f>
        <v>All output from these systems is sent to Instructure's centralized logging management system for further analysis and alert generation.</v>
      </c>
      <c r="E229" s="204" t="s">
        <v>2264</v>
      </c>
      <c r="F229" s="204"/>
      <c r="G229" s="204"/>
      <c r="H229" s="212" t="s">
        <v>2399</v>
      </c>
      <c r="I229" s="212" t="s">
        <v>2399</v>
      </c>
      <c r="J229" s="205" t="str">
        <f t="shared" si="15"/>
        <v>FALSE</v>
      </c>
      <c r="K229" s="214">
        <v>1</v>
      </c>
      <c r="L229" s="205" t="s">
        <v>439</v>
      </c>
      <c r="M229" s="203" t="s">
        <v>16</v>
      </c>
      <c r="N229" s="203">
        <f>VLOOKUP(B229,'HECVAT - Full | Vendor Response'!A:E,3,FALSE)</f>
        <v>0</v>
      </c>
      <c r="O229" s="203" t="str">
        <f>IF(LEN(VLOOKUP(B229,'Analyst Report'!$A:$I,7,FALSE))=0,"",VLOOKUP(B229,'Analyst Report'!$A:$I,7,FALSE))</f>
        <v/>
      </c>
      <c r="P229" s="203">
        <f t="shared" si="20"/>
        <v>0</v>
      </c>
      <c r="Q229" s="203">
        <v>20</v>
      </c>
      <c r="R229" s="203">
        <f>IF(LEN(VLOOKUP(B229,'Analyst Report'!$A$30:$I$287,8,FALSE))=0,"",VLOOKUP(B229,'Analyst Report'!$A$30:$I$287,8,FALSE))</f>
        <v>20</v>
      </c>
      <c r="S229" s="203">
        <f t="shared" si="18"/>
        <v>20</v>
      </c>
      <c r="T229" s="203">
        <f t="shared" si="21"/>
        <v>0</v>
      </c>
      <c r="U229" s="202" t="s">
        <v>2399</v>
      </c>
      <c r="V229" s="202" t="s">
        <v>2399</v>
      </c>
      <c r="W229" s="202" t="s">
        <v>2399</v>
      </c>
      <c r="X229" s="202" t="s">
        <v>2399</v>
      </c>
      <c r="Y229" s="202" t="s">
        <v>2399</v>
      </c>
      <c r="Z229" s="202" t="s">
        <v>2399</v>
      </c>
      <c r="AA229" s="202" t="s">
        <v>2399</v>
      </c>
      <c r="AB229" s="202" t="s">
        <v>2399</v>
      </c>
    </row>
    <row r="230" spans="1:28" ht="105" x14ac:dyDescent="0.2">
      <c r="A230" s="210">
        <f t="shared" si="19"/>
        <v>213</v>
      </c>
      <c r="B230" s="211" t="s">
        <v>311</v>
      </c>
      <c r="C230" s="211" t="s">
        <v>407</v>
      </c>
      <c r="D230" s="211" t="str">
        <f>VLOOKUP(B230,'HECVAT - Full | Vendor Response'!A$3:D$319,4,TRUE)</f>
        <v>All output from these systems is sent to Instructure's centralized logging management system for further analysis and alert generation.</v>
      </c>
      <c r="E230" s="204" t="s">
        <v>2264</v>
      </c>
      <c r="F230" s="204"/>
      <c r="G230" s="204"/>
      <c r="H230" s="212" t="s">
        <v>2399</v>
      </c>
      <c r="I230" s="212" t="s">
        <v>2399</v>
      </c>
      <c r="J230" s="205" t="str">
        <f t="shared" si="15"/>
        <v>FALSE</v>
      </c>
      <c r="K230" s="214">
        <v>1</v>
      </c>
      <c r="L230" s="205" t="s">
        <v>439</v>
      </c>
      <c r="M230" s="203" t="s">
        <v>16</v>
      </c>
      <c r="N230" s="203">
        <f>VLOOKUP(B230,'HECVAT - Full | Vendor Response'!A:E,3,FALSE)</f>
        <v>0</v>
      </c>
      <c r="O230" s="203" t="str">
        <f>IF(LEN(VLOOKUP(B230,'Analyst Report'!$A:$I,7,FALSE))=0,"",VLOOKUP(B230,'Analyst Report'!$A:$I,7,FALSE))</f>
        <v/>
      </c>
      <c r="P230" s="203">
        <f t="shared" si="20"/>
        <v>0</v>
      </c>
      <c r="Q230" s="203">
        <v>20</v>
      </c>
      <c r="R230" s="203">
        <f>IF(LEN(VLOOKUP(B230,'Analyst Report'!$A$30:$I$287,8,FALSE))=0,"",VLOOKUP(B230,'Analyst Report'!$A$30:$I$287,8,FALSE))</f>
        <v>20</v>
      </c>
      <c r="S230" s="203">
        <f t="shared" si="18"/>
        <v>20</v>
      </c>
      <c r="T230" s="203">
        <f t="shared" si="21"/>
        <v>0</v>
      </c>
      <c r="U230" s="202" t="s">
        <v>2399</v>
      </c>
      <c r="V230" s="202" t="s">
        <v>2399</v>
      </c>
      <c r="W230" s="202" t="s">
        <v>2399</v>
      </c>
      <c r="X230" s="202" t="s">
        <v>2399</v>
      </c>
      <c r="Y230" s="202" t="s">
        <v>2399</v>
      </c>
      <c r="Z230" s="202" t="s">
        <v>2399</v>
      </c>
      <c r="AA230" s="202" t="s">
        <v>2399</v>
      </c>
      <c r="AB230" s="202" t="s">
        <v>2399</v>
      </c>
    </row>
    <row r="231" spans="1:28" ht="105" x14ac:dyDescent="0.2">
      <c r="A231" s="210">
        <f t="shared" si="19"/>
        <v>214</v>
      </c>
      <c r="B231" s="211" t="s">
        <v>312</v>
      </c>
      <c r="C231" s="211" t="s">
        <v>43</v>
      </c>
      <c r="D231" s="211" t="str">
        <f>VLOOKUP(B231,'HECVAT - Full | Vendor Response'!A$3:D$319,4,TRUE)</f>
        <v>All output from these systems is sent to Instructure's centralized logging management system for further analysis and alert generation.</v>
      </c>
      <c r="E231" s="204" t="s">
        <v>2264</v>
      </c>
      <c r="F231" s="204"/>
      <c r="G231" s="204"/>
      <c r="H231" s="212" t="s">
        <v>2399</v>
      </c>
      <c r="I231" s="212" t="s">
        <v>2399</v>
      </c>
      <c r="J231" s="205" t="str">
        <f t="shared" si="15"/>
        <v>FALSE</v>
      </c>
      <c r="K231" s="214">
        <v>1</v>
      </c>
      <c r="L231" s="205" t="s">
        <v>439</v>
      </c>
      <c r="M231" s="203" t="s">
        <v>19</v>
      </c>
      <c r="N231" s="203">
        <f>VLOOKUP(B231,'HECVAT - Full | Vendor Response'!A:E,3,FALSE)</f>
        <v>0</v>
      </c>
      <c r="O231" s="203" t="str">
        <f>IF(LEN(VLOOKUP(B231,'Analyst Report'!$A:$I,7,FALSE))=0,"",VLOOKUP(B231,'Analyst Report'!$A:$I,7,FALSE))</f>
        <v/>
      </c>
      <c r="P231" s="203">
        <f t="shared" si="20"/>
        <v>0</v>
      </c>
      <c r="Q231" s="203">
        <v>20</v>
      </c>
      <c r="R231" s="203">
        <f>IF(LEN(VLOOKUP(B231,'Analyst Report'!$A$30:$I$287,8,FALSE))=0,"",VLOOKUP(B231,'Analyst Report'!$A$30:$I$287,8,FALSE))</f>
        <v>20</v>
      </c>
      <c r="S231" s="203">
        <f t="shared" si="18"/>
        <v>20</v>
      </c>
      <c r="T231" s="203">
        <f t="shared" si="21"/>
        <v>0</v>
      </c>
      <c r="U231" s="202" t="s">
        <v>2399</v>
      </c>
      <c r="V231" s="202" t="s">
        <v>2399</v>
      </c>
      <c r="W231" s="202" t="s">
        <v>2399</v>
      </c>
      <c r="X231" s="202" t="s">
        <v>2399</v>
      </c>
      <c r="Y231" s="202" t="s">
        <v>2399</v>
      </c>
      <c r="Z231" s="202" t="s">
        <v>2399</v>
      </c>
      <c r="AA231" s="202" t="s">
        <v>2399</v>
      </c>
      <c r="AB231" s="202" t="s">
        <v>2399</v>
      </c>
    </row>
    <row r="232" spans="1:28" ht="105" x14ac:dyDescent="0.2">
      <c r="A232" s="210">
        <f t="shared" si="19"/>
        <v>215</v>
      </c>
      <c r="B232" s="211" t="s">
        <v>313</v>
      </c>
      <c r="C232" s="211" t="s">
        <v>44</v>
      </c>
      <c r="D232" s="211" t="str">
        <f>VLOOKUP(B232,'HECVAT - Full | Vendor Response'!A$3:D$319,4,TRUE)</f>
        <v>All output from these systems is sent to Instructure's centralized logging management system for further analysis and alert generation.</v>
      </c>
      <c r="E232" s="204" t="s">
        <v>2264</v>
      </c>
      <c r="F232" s="204"/>
      <c r="G232" s="204"/>
      <c r="H232" s="212" t="s">
        <v>2399</v>
      </c>
      <c r="I232" s="212" t="s">
        <v>2711</v>
      </c>
      <c r="J232" s="205" t="str">
        <f t="shared" si="15"/>
        <v>FALSE</v>
      </c>
      <c r="K232" s="214">
        <v>1</v>
      </c>
      <c r="L232" s="205" t="s">
        <v>439</v>
      </c>
      <c r="M232" s="203" t="s">
        <v>16</v>
      </c>
      <c r="N232" s="203">
        <f>VLOOKUP(B232,'HECVAT - Full | Vendor Response'!A:E,3,FALSE)</f>
        <v>0</v>
      </c>
      <c r="O232" s="203" t="str">
        <f>IF(LEN(VLOOKUP(B232,'Analyst Report'!$A:$I,7,FALSE))=0,"",VLOOKUP(B232,'Analyst Report'!$A:$I,7,FALSE))</f>
        <v/>
      </c>
      <c r="P232" s="203">
        <f t="shared" si="20"/>
        <v>0</v>
      </c>
      <c r="Q232" s="203">
        <v>20</v>
      </c>
      <c r="R232" s="203">
        <f>IF(LEN(VLOOKUP(B232,'Analyst Report'!$A$30:$I$287,8,FALSE))=0,"",VLOOKUP(B232,'Analyst Report'!$A$30:$I$287,8,FALSE))</f>
        <v>20</v>
      </c>
      <c r="S232" s="203">
        <f t="shared" si="18"/>
        <v>20</v>
      </c>
      <c r="T232" s="203">
        <f t="shared" si="21"/>
        <v>0</v>
      </c>
      <c r="U232" s="202" t="s">
        <v>2399</v>
      </c>
      <c r="V232" s="202" t="s">
        <v>2399</v>
      </c>
      <c r="W232" s="202" t="s">
        <v>2399</v>
      </c>
      <c r="X232" s="202" t="s">
        <v>2399</v>
      </c>
      <c r="Y232" s="202" t="s">
        <v>2399</v>
      </c>
      <c r="Z232" s="202" t="s">
        <v>2399</v>
      </c>
      <c r="AA232" s="202" t="s">
        <v>2399</v>
      </c>
      <c r="AB232" s="202" t="s">
        <v>2399</v>
      </c>
    </row>
    <row r="233" spans="1:28" ht="105" x14ac:dyDescent="0.2">
      <c r="A233" s="210">
        <f t="shared" si="19"/>
        <v>216</v>
      </c>
      <c r="B233" s="211" t="s">
        <v>314</v>
      </c>
      <c r="C233" s="211" t="s">
        <v>50</v>
      </c>
      <c r="D233" s="211" t="str">
        <f>VLOOKUP(B233,'HECVAT - Full | Vendor Response'!A$3:D$319,4,TRUE)</f>
        <v>All output from these systems is sent to Instructure's centralized logging management system for further analysis and alert generation.</v>
      </c>
      <c r="E233" s="204" t="s">
        <v>2264</v>
      </c>
      <c r="F233" s="204"/>
      <c r="G233" s="204"/>
      <c r="H233" s="212" t="s">
        <v>2399</v>
      </c>
      <c r="I233" s="212" t="s">
        <v>2399</v>
      </c>
      <c r="J233" s="205" t="str">
        <f t="shared" si="15"/>
        <v>FALSE</v>
      </c>
      <c r="K233" s="214">
        <v>1</v>
      </c>
      <c r="L233" s="205" t="s">
        <v>439</v>
      </c>
      <c r="M233" s="203" t="s">
        <v>16</v>
      </c>
      <c r="N233" s="203">
        <f>VLOOKUP(B233,'HECVAT - Full | Vendor Response'!A:E,3,FALSE)</f>
        <v>0</v>
      </c>
      <c r="O233" s="203" t="str">
        <f>IF(LEN(VLOOKUP(B233,'Analyst Report'!$A:$I,7,FALSE))=0,"",VLOOKUP(B233,'Analyst Report'!$A:$I,7,FALSE))</f>
        <v/>
      </c>
      <c r="P233" s="203">
        <f t="shared" si="20"/>
        <v>0</v>
      </c>
      <c r="Q233" s="203">
        <v>20</v>
      </c>
      <c r="R233" s="203">
        <f>IF(LEN(VLOOKUP(B233,'Analyst Report'!$A$30:$I$287,8,FALSE))=0,"",VLOOKUP(B233,'Analyst Report'!$A$30:$I$287,8,FALSE))</f>
        <v>20</v>
      </c>
      <c r="S233" s="203">
        <f t="shared" si="18"/>
        <v>20</v>
      </c>
      <c r="T233" s="203">
        <f t="shared" si="21"/>
        <v>0</v>
      </c>
      <c r="U233" s="202" t="s">
        <v>2399</v>
      </c>
      <c r="V233" s="202" t="s">
        <v>2399</v>
      </c>
      <c r="W233" s="202" t="s">
        <v>2399</v>
      </c>
      <c r="X233" s="202" t="s">
        <v>2399</v>
      </c>
      <c r="Y233" s="202" t="s">
        <v>2399</v>
      </c>
      <c r="Z233" s="202" t="s">
        <v>2399</v>
      </c>
      <c r="AA233" s="202" t="s">
        <v>2399</v>
      </c>
      <c r="AB233" s="202" t="s">
        <v>2399</v>
      </c>
    </row>
    <row r="234" spans="1:28" ht="105" x14ac:dyDescent="0.2">
      <c r="A234" s="210">
        <f t="shared" si="19"/>
        <v>217</v>
      </c>
      <c r="B234" s="211" t="s">
        <v>315</v>
      </c>
      <c r="C234" s="211" t="s">
        <v>45</v>
      </c>
      <c r="D234" s="211" t="str">
        <f>VLOOKUP(B234,'HECVAT - Full | Vendor Response'!A$3:D$319,4,TRUE)</f>
        <v>All output from these systems is sent to Instructure's centralized logging management system for further analysis and alert generation.</v>
      </c>
      <c r="E234" s="204" t="s">
        <v>2264</v>
      </c>
      <c r="F234" s="204"/>
      <c r="G234" s="204"/>
      <c r="H234" s="212" t="s">
        <v>2399</v>
      </c>
      <c r="I234" s="212" t="s">
        <v>2399</v>
      </c>
      <c r="J234" s="205" t="str">
        <f t="shared" si="15"/>
        <v>FALSE</v>
      </c>
      <c r="K234" s="214">
        <v>1</v>
      </c>
      <c r="L234" s="205" t="s">
        <v>439</v>
      </c>
      <c r="M234" s="203" t="s">
        <v>16</v>
      </c>
      <c r="N234" s="203">
        <f>VLOOKUP(B234,'HECVAT - Full | Vendor Response'!A:E,3,FALSE)</f>
        <v>0</v>
      </c>
      <c r="O234" s="203" t="str">
        <f>IF(LEN(VLOOKUP(B234,'Analyst Report'!$A:$I,7,FALSE))=0,"",VLOOKUP(B234,'Analyst Report'!$A:$I,7,FALSE))</f>
        <v/>
      </c>
      <c r="P234" s="203">
        <f t="shared" si="20"/>
        <v>0</v>
      </c>
      <c r="Q234" s="203">
        <v>20</v>
      </c>
      <c r="R234" s="203">
        <f>IF(LEN(VLOOKUP(B234,'Analyst Report'!$A$30:$I$287,8,FALSE))=0,"",VLOOKUP(B234,'Analyst Report'!$A$30:$I$287,8,FALSE))</f>
        <v>20</v>
      </c>
      <c r="S234" s="203">
        <f t="shared" si="18"/>
        <v>20</v>
      </c>
      <c r="T234" s="203">
        <f t="shared" si="21"/>
        <v>0</v>
      </c>
      <c r="U234" s="202" t="s">
        <v>2399</v>
      </c>
      <c r="V234" s="202" t="s">
        <v>2399</v>
      </c>
      <c r="W234" s="202" t="s">
        <v>2399</v>
      </c>
      <c r="X234" s="202" t="s">
        <v>2399</v>
      </c>
      <c r="Y234" s="202" t="s">
        <v>2399</v>
      </c>
      <c r="Z234" s="202" t="s">
        <v>2399</v>
      </c>
      <c r="AA234" s="202" t="s">
        <v>2399</v>
      </c>
      <c r="AB234" s="202" t="s">
        <v>2399</v>
      </c>
    </row>
    <row r="235" spans="1:28" ht="105" x14ac:dyDescent="0.2">
      <c r="A235" s="210">
        <f t="shared" si="19"/>
        <v>218</v>
      </c>
      <c r="B235" s="211" t="s">
        <v>316</v>
      </c>
      <c r="C235" s="211" t="s">
        <v>46</v>
      </c>
      <c r="D235" s="211" t="str">
        <f>VLOOKUP(B235,'HECVAT - Full | Vendor Response'!A$3:D$319,4,TRUE)</f>
        <v>All output from these systems is sent to Instructure's centralized logging management system for further analysis and alert generation.</v>
      </c>
      <c r="E235" s="204" t="s">
        <v>2264</v>
      </c>
      <c r="F235" s="204"/>
      <c r="G235" s="204"/>
      <c r="H235" s="212" t="s">
        <v>2399</v>
      </c>
      <c r="I235" s="212" t="s">
        <v>2399</v>
      </c>
      <c r="J235" s="205" t="str">
        <f t="shared" ref="J235:J256" si="22">IF(S235&gt;20,"TRUE","FALSE")</f>
        <v>FALSE</v>
      </c>
      <c r="K235" s="214">
        <v>1</v>
      </c>
      <c r="L235" s="205" t="s">
        <v>439</v>
      </c>
      <c r="M235" s="203" t="s">
        <v>16</v>
      </c>
      <c r="N235" s="203">
        <f>VLOOKUP(B235,'HECVAT - Full | Vendor Response'!A:E,3,FALSE)</f>
        <v>0</v>
      </c>
      <c r="O235" s="203" t="str">
        <f>IF(LEN(VLOOKUP(B235,'Analyst Report'!$A:$I,7,FALSE))=0,"",VLOOKUP(B235,'Analyst Report'!$A:$I,7,FALSE))</f>
        <v/>
      </c>
      <c r="P235" s="203">
        <f t="shared" si="20"/>
        <v>0</v>
      </c>
      <c r="Q235" s="203">
        <v>20</v>
      </c>
      <c r="R235" s="203">
        <f>IF(LEN(VLOOKUP(B235,'Analyst Report'!$A$30:$I$287,8,FALSE))=0,"",VLOOKUP(B235,'Analyst Report'!$A$30:$I$287,8,FALSE))</f>
        <v>20</v>
      </c>
      <c r="S235" s="203">
        <f t="shared" si="18"/>
        <v>20</v>
      </c>
      <c r="T235" s="203">
        <f t="shared" si="21"/>
        <v>0</v>
      </c>
      <c r="U235" s="202" t="s">
        <v>2399</v>
      </c>
      <c r="V235" s="202" t="s">
        <v>2399</v>
      </c>
      <c r="W235" s="202" t="s">
        <v>2399</v>
      </c>
      <c r="X235" s="202" t="s">
        <v>2399</v>
      </c>
      <c r="Y235" s="202" t="s">
        <v>2399</v>
      </c>
      <c r="Z235" s="202" t="s">
        <v>2399</v>
      </c>
      <c r="AA235" s="202" t="s">
        <v>2399</v>
      </c>
      <c r="AB235" s="202" t="s">
        <v>2399</v>
      </c>
    </row>
    <row r="236" spans="1:28" ht="105" x14ac:dyDescent="0.2">
      <c r="A236" s="210">
        <f t="shared" si="19"/>
        <v>219</v>
      </c>
      <c r="B236" s="211" t="s">
        <v>317</v>
      </c>
      <c r="C236" s="211" t="s">
        <v>47</v>
      </c>
      <c r="D236" s="211" t="str">
        <f>VLOOKUP(B236,'HECVAT - Full | Vendor Response'!A$3:D$319,4,TRUE)</f>
        <v>All output from these systems is sent to Instructure's centralized logging management system for further analysis and alert generation.</v>
      </c>
      <c r="E236" s="204" t="s">
        <v>2264</v>
      </c>
      <c r="F236" s="204"/>
      <c r="G236" s="204"/>
      <c r="H236" s="212" t="s">
        <v>2399</v>
      </c>
      <c r="I236" s="212" t="s">
        <v>2399</v>
      </c>
      <c r="J236" s="205" t="str">
        <f t="shared" si="22"/>
        <v>FALSE</v>
      </c>
      <c r="K236" s="214">
        <v>1</v>
      </c>
      <c r="L236" s="205" t="s">
        <v>439</v>
      </c>
      <c r="M236" s="203" t="s">
        <v>16</v>
      </c>
      <c r="N236" s="203">
        <f>VLOOKUP(B236,'HECVAT - Full | Vendor Response'!A:E,3,FALSE)</f>
        <v>0</v>
      </c>
      <c r="O236" s="203" t="str">
        <f>IF(LEN(VLOOKUP(B236,'Analyst Report'!$A:$I,7,FALSE))=0,"",VLOOKUP(B236,'Analyst Report'!$A:$I,7,FALSE))</f>
        <v/>
      </c>
      <c r="P236" s="203">
        <f t="shared" si="20"/>
        <v>0</v>
      </c>
      <c r="Q236" s="203">
        <v>20</v>
      </c>
      <c r="R236" s="203">
        <f>IF(LEN(VLOOKUP(B236,'Analyst Report'!$A$30:$I$287,8,FALSE))=0,"",VLOOKUP(B236,'Analyst Report'!$A$30:$I$287,8,FALSE))</f>
        <v>20</v>
      </c>
      <c r="S236" s="203">
        <f t="shared" si="18"/>
        <v>20</v>
      </c>
      <c r="T236" s="203">
        <f t="shared" si="21"/>
        <v>0</v>
      </c>
      <c r="U236" s="202" t="s">
        <v>2399</v>
      </c>
      <c r="V236" s="202" t="s">
        <v>2399</v>
      </c>
      <c r="W236" s="202" t="s">
        <v>2399</v>
      </c>
      <c r="X236" s="202" t="s">
        <v>2399</v>
      </c>
      <c r="Y236" s="202" t="s">
        <v>2399</v>
      </c>
      <c r="Z236" s="202" t="s">
        <v>2399</v>
      </c>
      <c r="AA236" s="202" t="s">
        <v>2399</v>
      </c>
      <c r="AB236" s="202" t="s">
        <v>2399</v>
      </c>
    </row>
    <row r="237" spans="1:28" ht="105" x14ac:dyDescent="0.2">
      <c r="A237" s="210">
        <f t="shared" si="19"/>
        <v>220</v>
      </c>
      <c r="B237" s="211" t="s">
        <v>318</v>
      </c>
      <c r="C237" s="211" t="s">
        <v>48</v>
      </c>
      <c r="D237" s="211" t="str">
        <f>VLOOKUP(B237,'HECVAT - Full | Vendor Response'!A$3:D$319,4,TRUE)</f>
        <v>All output from these systems is sent to Instructure's centralized logging management system for further analysis and alert generation.</v>
      </c>
      <c r="E237" s="204" t="s">
        <v>2264</v>
      </c>
      <c r="F237" s="204"/>
      <c r="G237" s="204"/>
      <c r="H237" s="212" t="s">
        <v>2399</v>
      </c>
      <c r="I237" s="212" t="s">
        <v>2399</v>
      </c>
      <c r="J237" s="205" t="str">
        <f t="shared" si="22"/>
        <v>FALSE</v>
      </c>
      <c r="K237" s="214">
        <v>1</v>
      </c>
      <c r="L237" s="205" t="s">
        <v>439</v>
      </c>
      <c r="M237" s="203" t="s">
        <v>16</v>
      </c>
      <c r="N237" s="203">
        <f>VLOOKUP(B237,'HECVAT - Full | Vendor Response'!A:E,3,FALSE)</f>
        <v>0</v>
      </c>
      <c r="O237" s="203" t="str">
        <f>IF(LEN(VLOOKUP(B237,'Analyst Report'!$A:$I,7,FALSE))=0,"",VLOOKUP(B237,'Analyst Report'!$A:$I,7,FALSE))</f>
        <v/>
      </c>
      <c r="P237" s="203">
        <f t="shared" si="20"/>
        <v>0</v>
      </c>
      <c r="Q237" s="203">
        <v>20</v>
      </c>
      <c r="R237" s="203">
        <f>IF(LEN(VLOOKUP(B237,'Analyst Report'!$A$30:$I$287,8,FALSE))=0,"",VLOOKUP(B237,'Analyst Report'!$A$30:$I$287,8,FALSE))</f>
        <v>20</v>
      </c>
      <c r="S237" s="203">
        <f t="shared" si="18"/>
        <v>20</v>
      </c>
      <c r="T237" s="203">
        <f t="shared" si="21"/>
        <v>0</v>
      </c>
      <c r="U237" s="202" t="s">
        <v>2399</v>
      </c>
      <c r="V237" s="202" t="s">
        <v>2399</v>
      </c>
      <c r="W237" s="202" t="s">
        <v>2399</v>
      </c>
      <c r="X237" s="202" t="s">
        <v>2399</v>
      </c>
      <c r="Y237" s="202" t="s">
        <v>2399</v>
      </c>
      <c r="Z237" s="202" t="s">
        <v>2399</v>
      </c>
      <c r="AA237" s="202" t="s">
        <v>2399</v>
      </c>
      <c r="AB237" s="202" t="s">
        <v>2399</v>
      </c>
    </row>
    <row r="238" spans="1:28" ht="105" x14ac:dyDescent="0.2">
      <c r="A238" s="210">
        <f t="shared" si="19"/>
        <v>221</v>
      </c>
      <c r="B238" s="211" t="s">
        <v>319</v>
      </c>
      <c r="C238" s="211" t="s">
        <v>49</v>
      </c>
      <c r="D238" s="211" t="str">
        <f>VLOOKUP(B238,'HECVAT - Full | Vendor Response'!A$3:D$319,4,TRUE)</f>
        <v>All output from these systems is sent to Instructure's centralized logging management system for further analysis and alert generation.</v>
      </c>
      <c r="E238" s="204" t="s">
        <v>2264</v>
      </c>
      <c r="F238" s="204"/>
      <c r="G238" s="204"/>
      <c r="H238" s="212" t="s">
        <v>2399</v>
      </c>
      <c r="I238" s="212" t="s">
        <v>2399</v>
      </c>
      <c r="J238" s="205" t="str">
        <f t="shared" si="22"/>
        <v>FALSE</v>
      </c>
      <c r="K238" s="214">
        <v>1</v>
      </c>
      <c r="L238" s="205" t="s">
        <v>439</v>
      </c>
      <c r="M238" s="203" t="s">
        <v>16</v>
      </c>
      <c r="N238" s="203">
        <f>VLOOKUP(B238,'HECVAT - Full | Vendor Response'!A:E,3,FALSE)</f>
        <v>0</v>
      </c>
      <c r="O238" s="203" t="str">
        <f>IF(LEN(VLOOKUP(B238,'Analyst Report'!$A:$I,7,FALSE))=0,"",VLOOKUP(B238,'Analyst Report'!$A:$I,7,FALSE))</f>
        <v/>
      </c>
      <c r="P238" s="203">
        <f t="shared" si="20"/>
        <v>0</v>
      </c>
      <c r="Q238" s="203">
        <v>20</v>
      </c>
      <c r="R238" s="203">
        <f>IF(LEN(VLOOKUP(B238,'Analyst Report'!$A$30:$I$287,8,FALSE))=0,"",VLOOKUP(B238,'Analyst Report'!$A$30:$I$287,8,FALSE))</f>
        <v>20</v>
      </c>
      <c r="S238" s="203">
        <f t="shared" si="18"/>
        <v>20</v>
      </c>
      <c r="T238" s="203">
        <f t="shared" si="21"/>
        <v>0</v>
      </c>
      <c r="U238" s="202" t="s">
        <v>2399</v>
      </c>
      <c r="V238" s="202" t="s">
        <v>2399</v>
      </c>
      <c r="W238" s="202" t="s">
        <v>2399</v>
      </c>
      <c r="X238" s="202" t="s">
        <v>2399</v>
      </c>
      <c r="Y238" s="202" t="s">
        <v>2399</v>
      </c>
      <c r="Z238" s="202" t="s">
        <v>2399</v>
      </c>
      <c r="AA238" s="202" t="s">
        <v>2399</v>
      </c>
      <c r="AB238" s="202" t="s">
        <v>2399</v>
      </c>
    </row>
    <row r="239" spans="1:28" ht="105" x14ac:dyDescent="0.2">
      <c r="A239" s="210">
        <f t="shared" si="19"/>
        <v>222</v>
      </c>
      <c r="B239" s="211" t="s">
        <v>320</v>
      </c>
      <c r="C239" s="211" t="s">
        <v>110</v>
      </c>
      <c r="D239" s="211" t="str">
        <f>VLOOKUP(B239,'HECVAT - Full | Vendor Response'!A$3:D$319,4,TRUE)</f>
        <v>All output from these systems is sent to Instructure's centralized logging management system for further analysis and alert generation.</v>
      </c>
      <c r="E239" s="204" t="s">
        <v>2264</v>
      </c>
      <c r="F239" s="204"/>
      <c r="G239" s="204"/>
      <c r="H239" s="212" t="s">
        <v>2399</v>
      </c>
      <c r="I239" s="212" t="s">
        <v>2399</v>
      </c>
      <c r="J239" s="205" t="str">
        <f t="shared" si="22"/>
        <v>FALSE</v>
      </c>
      <c r="K239" s="214">
        <v>1</v>
      </c>
      <c r="L239" s="205" t="s">
        <v>439</v>
      </c>
      <c r="M239" s="203" t="s">
        <v>16</v>
      </c>
      <c r="N239" s="203">
        <f>VLOOKUP(B239,'HECVAT - Full | Vendor Response'!A:E,3,FALSE)</f>
        <v>0</v>
      </c>
      <c r="O239" s="203" t="str">
        <f>IF(LEN(VLOOKUP(B239,'Analyst Report'!$A:$I,7,FALSE))=0,"",VLOOKUP(B239,'Analyst Report'!$A:$I,7,FALSE))</f>
        <v/>
      </c>
      <c r="P239" s="203">
        <f t="shared" si="20"/>
        <v>0</v>
      </c>
      <c r="Q239" s="203">
        <v>15</v>
      </c>
      <c r="R239" s="203">
        <f>IF(LEN(VLOOKUP(B239,'Analyst Report'!$A$30:$I$287,8,FALSE))=0,"",VLOOKUP(B239,'Analyst Report'!$A$30:$I$287,8,FALSE))</f>
        <v>15</v>
      </c>
      <c r="S239" s="203">
        <f t="shared" si="18"/>
        <v>15</v>
      </c>
      <c r="T239" s="203">
        <f t="shared" si="21"/>
        <v>0</v>
      </c>
      <c r="U239" s="202" t="s">
        <v>2399</v>
      </c>
      <c r="V239" s="202" t="s">
        <v>2399</v>
      </c>
      <c r="W239" s="202" t="s">
        <v>2399</v>
      </c>
      <c r="X239" s="202" t="s">
        <v>2399</v>
      </c>
      <c r="Y239" s="202" t="s">
        <v>2399</v>
      </c>
      <c r="Z239" s="202" t="s">
        <v>2399</v>
      </c>
      <c r="AA239" s="202" t="s">
        <v>2399</v>
      </c>
      <c r="AB239" s="202" t="s">
        <v>2399</v>
      </c>
    </row>
    <row r="240" spans="1:28" ht="105" x14ac:dyDescent="0.2">
      <c r="A240" s="210">
        <f t="shared" si="19"/>
        <v>223</v>
      </c>
      <c r="B240" s="211" t="s">
        <v>321</v>
      </c>
      <c r="C240" s="211" t="s">
        <v>111</v>
      </c>
      <c r="D240" s="211" t="str">
        <f>VLOOKUP(B240,'HECVAT - Full | Vendor Response'!A$3:D$319,4,TRUE)</f>
        <v>All output from these systems is sent to Instructure's centralized logging management system for further analysis and alert generation.</v>
      </c>
      <c r="E240" s="204" t="s">
        <v>2264</v>
      </c>
      <c r="F240" s="204"/>
      <c r="G240" s="204"/>
      <c r="H240" s="212" t="s">
        <v>2399</v>
      </c>
      <c r="I240" s="212" t="s">
        <v>2399</v>
      </c>
      <c r="J240" s="205" t="str">
        <f t="shared" si="22"/>
        <v>FALSE</v>
      </c>
      <c r="K240" s="214">
        <v>1</v>
      </c>
      <c r="L240" s="205" t="s">
        <v>439</v>
      </c>
      <c r="M240" s="203" t="s">
        <v>16</v>
      </c>
      <c r="N240" s="203">
        <f>VLOOKUP(B240,'HECVAT - Full | Vendor Response'!A:E,3,FALSE)</f>
        <v>0</v>
      </c>
      <c r="O240" s="203" t="str">
        <f>IF(LEN(VLOOKUP(B240,'Analyst Report'!$A:$I,7,FALSE))=0,"",VLOOKUP(B240,'Analyst Report'!$A:$I,7,FALSE))</f>
        <v/>
      </c>
      <c r="P240" s="203">
        <f t="shared" si="20"/>
        <v>0</v>
      </c>
      <c r="Q240" s="203">
        <v>20</v>
      </c>
      <c r="R240" s="203">
        <f>IF(LEN(VLOOKUP(B240,'Analyst Report'!$A$30:$I$287,8,FALSE))=0,"",VLOOKUP(B240,'Analyst Report'!$A$30:$I$287,8,FALSE))</f>
        <v>20</v>
      </c>
      <c r="S240" s="203">
        <f t="shared" si="18"/>
        <v>20</v>
      </c>
      <c r="T240" s="203">
        <f t="shared" si="21"/>
        <v>0</v>
      </c>
      <c r="U240" s="202" t="s">
        <v>2399</v>
      </c>
      <c r="V240" s="202" t="s">
        <v>2399</v>
      </c>
      <c r="W240" s="202" t="s">
        <v>2399</v>
      </c>
      <c r="X240" s="202" t="s">
        <v>2399</v>
      </c>
      <c r="Y240" s="202" t="s">
        <v>2399</v>
      </c>
      <c r="Z240" s="202" t="s">
        <v>2399</v>
      </c>
      <c r="AA240" s="202" t="s">
        <v>2399</v>
      </c>
      <c r="AB240" s="202" t="s">
        <v>2399</v>
      </c>
    </row>
    <row r="241" spans="1:28" ht="105" x14ac:dyDescent="0.2">
      <c r="A241" s="210">
        <f t="shared" si="19"/>
        <v>224</v>
      </c>
      <c r="B241" s="211" t="s">
        <v>322</v>
      </c>
      <c r="C241" s="211" t="s">
        <v>112</v>
      </c>
      <c r="D241" s="211" t="str">
        <f>VLOOKUP(B241,'HECVAT - Full | Vendor Response'!A$3:D$319,4,TRUE)</f>
        <v>All output from these systems is sent to Instructure's centralized logging management system for further analysis and alert generation.</v>
      </c>
      <c r="E241" s="204" t="s">
        <v>2264</v>
      </c>
      <c r="F241" s="204"/>
      <c r="G241" s="204"/>
      <c r="H241" s="212" t="s">
        <v>2399</v>
      </c>
      <c r="I241" s="212" t="s">
        <v>2399</v>
      </c>
      <c r="J241" s="205" t="str">
        <f t="shared" si="22"/>
        <v>TRUE</v>
      </c>
      <c r="K241" s="214">
        <v>1</v>
      </c>
      <c r="L241" s="205" t="s">
        <v>439</v>
      </c>
      <c r="M241" s="203" t="s">
        <v>16</v>
      </c>
      <c r="N241" s="203">
        <f>VLOOKUP(B241,'HECVAT - Full | Vendor Response'!A:E,3,FALSE)</f>
        <v>0</v>
      </c>
      <c r="O241" s="203" t="str">
        <f>IF(LEN(VLOOKUP(B241,'Analyst Report'!$A:$I,7,FALSE))=0,"",VLOOKUP(B241,'Analyst Report'!$A:$I,7,FALSE))</f>
        <v/>
      </c>
      <c r="P241" s="203">
        <f t="shared" si="20"/>
        <v>0</v>
      </c>
      <c r="Q241" s="203">
        <v>25</v>
      </c>
      <c r="R241" s="203">
        <f>IF(LEN(VLOOKUP(B241,'Analyst Report'!$A$30:$I$287,8,FALSE))=0,"",VLOOKUP(B241,'Analyst Report'!$A$30:$I$287,8,FALSE))</f>
        <v>25</v>
      </c>
      <c r="S241" s="203">
        <f t="shared" si="18"/>
        <v>25</v>
      </c>
      <c r="T241" s="203">
        <f t="shared" si="21"/>
        <v>0</v>
      </c>
      <c r="U241" s="202" t="s">
        <v>2399</v>
      </c>
      <c r="V241" s="202" t="s">
        <v>2399</v>
      </c>
      <c r="W241" s="202" t="s">
        <v>2399</v>
      </c>
      <c r="X241" s="202" t="s">
        <v>2399</v>
      </c>
      <c r="Y241" s="202" t="s">
        <v>2399</v>
      </c>
      <c r="Z241" s="202" t="s">
        <v>2399</v>
      </c>
      <c r="AA241" s="202" t="s">
        <v>2399</v>
      </c>
      <c r="AB241" s="202" t="s">
        <v>2399</v>
      </c>
    </row>
    <row r="242" spans="1:28" ht="105" x14ac:dyDescent="0.2">
      <c r="A242" s="210">
        <f t="shared" si="19"/>
        <v>225</v>
      </c>
      <c r="B242" s="211" t="s">
        <v>323</v>
      </c>
      <c r="C242" s="211" t="s">
        <v>51</v>
      </c>
      <c r="D242" s="211" t="str">
        <f>VLOOKUP(B242,'HECVAT - Full | Vendor Response'!A$3:D$319,4,TRUE)</f>
        <v>All output from these systems is sent to Instructure's centralized logging management system for further analysis and alert generation.</v>
      </c>
      <c r="E242" s="204" t="s">
        <v>2264</v>
      </c>
      <c r="F242" s="204"/>
      <c r="G242" s="204"/>
      <c r="H242" s="212" t="s">
        <v>2399</v>
      </c>
      <c r="I242" s="212" t="s">
        <v>2399</v>
      </c>
      <c r="J242" s="205" t="str">
        <f t="shared" si="22"/>
        <v>FALSE</v>
      </c>
      <c r="K242" s="214">
        <v>1</v>
      </c>
      <c r="L242" s="205" t="s">
        <v>439</v>
      </c>
      <c r="M242" s="203" t="s">
        <v>16</v>
      </c>
      <c r="N242" s="203">
        <f>VLOOKUP(B242,'HECVAT - Full | Vendor Response'!A:E,3,FALSE)</f>
        <v>0</v>
      </c>
      <c r="O242" s="203" t="str">
        <f>IF(LEN(VLOOKUP(B242,'Analyst Report'!$A:$I,7,FALSE))=0,"",VLOOKUP(B242,'Analyst Report'!$A:$I,7,FALSE))</f>
        <v/>
      </c>
      <c r="P242" s="203">
        <f t="shared" si="20"/>
        <v>0</v>
      </c>
      <c r="Q242" s="203">
        <v>20</v>
      </c>
      <c r="R242" s="203">
        <f>IF(LEN(VLOOKUP(B242,'Analyst Report'!$A$30:$I$287,8,FALSE))=0,"",VLOOKUP(B242,'Analyst Report'!$A$30:$I$287,8,FALSE))</f>
        <v>20</v>
      </c>
      <c r="S242" s="203">
        <f t="shared" si="18"/>
        <v>20</v>
      </c>
      <c r="T242" s="203">
        <f t="shared" si="21"/>
        <v>0</v>
      </c>
      <c r="U242" s="202" t="s">
        <v>2399</v>
      </c>
      <c r="V242" s="202" t="s">
        <v>2399</v>
      </c>
      <c r="W242" s="202" t="s">
        <v>2399</v>
      </c>
      <c r="X242" s="202" t="s">
        <v>2399</v>
      </c>
      <c r="Y242" s="202" t="s">
        <v>2399</v>
      </c>
      <c r="Z242" s="202" t="s">
        <v>2399</v>
      </c>
      <c r="AA242" s="202" t="s">
        <v>2399</v>
      </c>
      <c r="AB242" s="202" t="s">
        <v>2399</v>
      </c>
    </row>
    <row r="243" spans="1:28" ht="105" x14ac:dyDescent="0.2">
      <c r="A243" s="210">
        <f t="shared" si="19"/>
        <v>226</v>
      </c>
      <c r="B243" s="211" t="s">
        <v>324</v>
      </c>
      <c r="C243" s="211" t="s">
        <v>113</v>
      </c>
      <c r="D243" s="211" t="str">
        <f>VLOOKUP(B243,'HECVAT - Full | Vendor Response'!A$3:D$319,4,TRUE)</f>
        <v>All output from these systems is sent to Instructure's centralized logging management system for further analysis and alert generation.</v>
      </c>
      <c r="E243" s="204" t="s">
        <v>2264</v>
      </c>
      <c r="F243" s="204"/>
      <c r="G243" s="204"/>
      <c r="H243" s="212" t="s">
        <v>2399</v>
      </c>
      <c r="I243" s="212" t="s">
        <v>2399</v>
      </c>
      <c r="J243" s="205" t="str">
        <f t="shared" si="22"/>
        <v>FALSE</v>
      </c>
      <c r="K243" s="214">
        <v>1</v>
      </c>
      <c r="L243" s="205" t="s">
        <v>439</v>
      </c>
      <c r="M243" s="203" t="s">
        <v>16</v>
      </c>
      <c r="N243" s="203">
        <f>VLOOKUP(B243,'HECVAT - Full | Vendor Response'!A:E,3,FALSE)</f>
        <v>0</v>
      </c>
      <c r="O243" s="203" t="str">
        <f>IF(LEN(VLOOKUP(B243,'Analyst Report'!$A:$I,7,FALSE))=0,"",VLOOKUP(B243,'Analyst Report'!$A:$I,7,FALSE))</f>
        <v/>
      </c>
      <c r="P243" s="203">
        <f t="shared" si="20"/>
        <v>0</v>
      </c>
      <c r="Q243" s="203">
        <v>20</v>
      </c>
      <c r="R243" s="203">
        <f>IF(LEN(VLOOKUP(B243,'Analyst Report'!$A$30:$I$287,8,FALSE))=0,"",VLOOKUP(B243,'Analyst Report'!$A$30:$I$287,8,FALSE))</f>
        <v>20</v>
      </c>
      <c r="S243" s="203">
        <f t="shared" si="18"/>
        <v>20</v>
      </c>
      <c r="T243" s="203">
        <f t="shared" si="21"/>
        <v>0</v>
      </c>
      <c r="U243" s="202" t="s">
        <v>2399</v>
      </c>
      <c r="V243" s="202" t="s">
        <v>2399</v>
      </c>
      <c r="W243" s="202" t="s">
        <v>2399</v>
      </c>
      <c r="X243" s="202" t="s">
        <v>2399</v>
      </c>
      <c r="Y243" s="202" t="s">
        <v>2399</v>
      </c>
      <c r="Z243" s="202" t="s">
        <v>2399</v>
      </c>
      <c r="AA243" s="202" t="s">
        <v>2399</v>
      </c>
      <c r="AB243" s="202" t="s">
        <v>2399</v>
      </c>
    </row>
    <row r="244" spans="1:28" ht="105" x14ac:dyDescent="0.2">
      <c r="A244" s="210">
        <f t="shared" si="19"/>
        <v>227</v>
      </c>
      <c r="B244" s="211" t="s">
        <v>325</v>
      </c>
      <c r="C244" s="211" t="s">
        <v>377</v>
      </c>
      <c r="D244" s="211" t="str">
        <f>VLOOKUP(B244,'HECVAT - Full | Vendor Response'!A$3:D$319,4,TRUE)</f>
        <v>All output from these systems is sent to Instructure's centralized logging management system for further analysis and alert generation.</v>
      </c>
      <c r="E244" s="204" t="s">
        <v>2264</v>
      </c>
      <c r="F244" s="204" t="s">
        <v>2399</v>
      </c>
      <c r="G244" s="204"/>
      <c r="H244" s="212" t="s">
        <v>2399</v>
      </c>
      <c r="I244" s="212" t="s">
        <v>2399</v>
      </c>
      <c r="J244" s="205" t="str">
        <f t="shared" si="22"/>
        <v>TRUE</v>
      </c>
      <c r="K244" s="214">
        <v>1</v>
      </c>
      <c r="L244" s="205" t="s">
        <v>439</v>
      </c>
      <c r="M244" s="203" t="s">
        <v>16</v>
      </c>
      <c r="N244" s="203">
        <f>VLOOKUP(B244,'HECVAT - Full | Vendor Response'!A:E,3,FALSE)</f>
        <v>0</v>
      </c>
      <c r="O244" s="203" t="str">
        <f>IF(LEN(VLOOKUP(B244,'Analyst Report'!$A:$I,7,FALSE))=0,"",VLOOKUP(B244,'Analyst Report'!$A:$I,7,FALSE))</f>
        <v/>
      </c>
      <c r="P244" s="203">
        <f t="shared" si="20"/>
        <v>0</v>
      </c>
      <c r="Q244" s="203">
        <v>25</v>
      </c>
      <c r="R244" s="203">
        <f>IF(LEN(VLOOKUP(B244,'Analyst Report'!$A$30:$I$287,8,FALSE))=0,"",VLOOKUP(B244,'Analyst Report'!$A$30:$I$287,8,FALSE))</f>
        <v>25</v>
      </c>
      <c r="S244" s="203">
        <f t="shared" si="18"/>
        <v>25</v>
      </c>
      <c r="T244" s="203">
        <f t="shared" si="21"/>
        <v>0</v>
      </c>
      <c r="U244" s="202" t="s">
        <v>2399</v>
      </c>
      <c r="V244" s="202" t="s">
        <v>2399</v>
      </c>
      <c r="W244" s="202" t="s">
        <v>2399</v>
      </c>
      <c r="X244" s="202" t="s">
        <v>2399</v>
      </c>
      <c r="Y244" s="202" t="s">
        <v>2399</v>
      </c>
      <c r="Z244" s="202" t="s">
        <v>2399</v>
      </c>
      <c r="AA244" s="202" t="s">
        <v>2399</v>
      </c>
      <c r="AB244" s="202" t="s">
        <v>2399</v>
      </c>
    </row>
    <row r="245" spans="1:28" ht="105" x14ac:dyDescent="0.2">
      <c r="A245" s="210">
        <f t="shared" si="19"/>
        <v>228</v>
      </c>
      <c r="B245" s="211" t="s">
        <v>326</v>
      </c>
      <c r="C245" s="211" t="s">
        <v>2272</v>
      </c>
      <c r="D245" s="211" t="str">
        <f>VLOOKUP(B245,'HECVAT - Full | Vendor Response'!A$3:D$319,4,TRUE)</f>
        <v>All output from these systems is sent to Instructure's centralized logging management system for further analysis and alert generation.</v>
      </c>
      <c r="E245" s="204" t="s">
        <v>3076</v>
      </c>
      <c r="F245" s="204" t="s">
        <v>2399</v>
      </c>
      <c r="G245" s="204"/>
      <c r="H245" s="212" t="s">
        <v>2399</v>
      </c>
      <c r="I245" s="212" t="s">
        <v>2399</v>
      </c>
      <c r="J245" s="205" t="str">
        <f t="shared" si="22"/>
        <v>FALSE</v>
      </c>
      <c r="K245" s="214">
        <v>1</v>
      </c>
      <c r="L245" s="205" t="s">
        <v>1774</v>
      </c>
      <c r="M245" s="203" t="s">
        <v>16</v>
      </c>
      <c r="N245" s="203">
        <f>VLOOKUP(B245,'HECVAT - Full | Vendor Response'!A:E,3,FALSE)</f>
        <v>0</v>
      </c>
      <c r="O245" s="203" t="str">
        <f>IF(LEN(VLOOKUP(B245,'Analyst Report'!$A:$I,7,FALSE))=0,"",VLOOKUP(B245,'Analyst Report'!$A:$I,7,FALSE))</f>
        <v/>
      </c>
      <c r="P245" s="203">
        <f t="shared" si="20"/>
        <v>0</v>
      </c>
      <c r="Q245" s="203">
        <v>20</v>
      </c>
      <c r="R245" s="203">
        <f>IF(LEN(VLOOKUP(B245,'Analyst Report'!$A$30:$I$287,8,FALSE))=0,"",VLOOKUP(B245,'Analyst Report'!$A$30:$I$287,8,FALSE))</f>
        <v>20</v>
      </c>
      <c r="S245" s="203">
        <f t="shared" si="18"/>
        <v>20</v>
      </c>
      <c r="T245" s="203">
        <f t="shared" si="21"/>
        <v>0</v>
      </c>
      <c r="U245" s="202" t="s">
        <v>2399</v>
      </c>
      <c r="V245" s="202" t="s">
        <v>2399</v>
      </c>
      <c r="W245" s="202" t="s">
        <v>2399</v>
      </c>
      <c r="X245" s="202" t="s">
        <v>2399</v>
      </c>
      <c r="Y245" s="202" t="s">
        <v>2399</v>
      </c>
      <c r="Z245" s="202" t="s">
        <v>2399</v>
      </c>
      <c r="AA245" s="202" t="s">
        <v>2399</v>
      </c>
      <c r="AB245" s="202" t="s">
        <v>2399</v>
      </c>
    </row>
    <row r="246" spans="1:28" ht="105" x14ac:dyDescent="0.2">
      <c r="A246" s="210">
        <f t="shared" si="19"/>
        <v>229</v>
      </c>
      <c r="B246" s="211" t="s">
        <v>327</v>
      </c>
      <c r="C246" s="211" t="s">
        <v>52</v>
      </c>
      <c r="D246" s="211" t="str">
        <f>VLOOKUP(B246,'HECVAT - Full | Vendor Response'!A$3:D$319,4,TRUE)</f>
        <v>All output from these systems is sent to Instructure's centralized logging management system for further analysis and alert generation.</v>
      </c>
      <c r="E246" s="204" t="s">
        <v>3076</v>
      </c>
      <c r="F246" s="204" t="s">
        <v>2711</v>
      </c>
      <c r="G246" s="204"/>
      <c r="H246" s="212" t="s">
        <v>2399</v>
      </c>
      <c r="I246" s="212" t="s">
        <v>2399</v>
      </c>
      <c r="J246" s="205" t="str">
        <f t="shared" si="22"/>
        <v>FALSE</v>
      </c>
      <c r="K246" s="214">
        <v>1</v>
      </c>
      <c r="L246" s="205" t="s">
        <v>1774</v>
      </c>
      <c r="M246" s="203" t="s">
        <v>16</v>
      </c>
      <c r="N246" s="203">
        <f>VLOOKUP(B246,'HECVAT - Full | Vendor Response'!A:E,3,FALSE)</f>
        <v>0</v>
      </c>
      <c r="O246" s="203" t="str">
        <f>IF(LEN(VLOOKUP(B246,'Analyst Report'!$A:$I,7,FALSE))=0,"",VLOOKUP(B246,'Analyst Report'!$A:$I,7,FALSE))</f>
        <v/>
      </c>
      <c r="P246" s="203">
        <f t="shared" si="20"/>
        <v>0</v>
      </c>
      <c r="Q246" s="203">
        <v>20</v>
      </c>
      <c r="R246" s="203">
        <f>IF(LEN(VLOOKUP(B246,'Analyst Report'!$A$30:$I$287,8,FALSE))=0,"",VLOOKUP(B246,'Analyst Report'!$A$30:$I$287,8,FALSE))</f>
        <v>20</v>
      </c>
      <c r="S246" s="203">
        <f t="shared" si="18"/>
        <v>20</v>
      </c>
      <c r="T246" s="203">
        <f t="shared" si="21"/>
        <v>0</v>
      </c>
      <c r="U246" s="202" t="s">
        <v>2399</v>
      </c>
      <c r="V246" s="202" t="s">
        <v>2399</v>
      </c>
      <c r="W246" s="202" t="s">
        <v>2399</v>
      </c>
      <c r="X246" s="202" t="s">
        <v>2399</v>
      </c>
      <c r="Y246" s="202" t="s">
        <v>2399</v>
      </c>
      <c r="Z246" s="202" t="s">
        <v>2399</v>
      </c>
      <c r="AA246" s="202" t="s">
        <v>2399</v>
      </c>
      <c r="AB246" s="202" t="s">
        <v>2399</v>
      </c>
    </row>
    <row r="247" spans="1:28" ht="105" x14ac:dyDescent="0.2">
      <c r="A247" s="210">
        <f t="shared" si="19"/>
        <v>230</v>
      </c>
      <c r="B247" s="211" t="s">
        <v>328</v>
      </c>
      <c r="C247" s="211" t="s">
        <v>53</v>
      </c>
      <c r="D247" s="211" t="str">
        <f>VLOOKUP(B247,'HECVAT - Full | Vendor Response'!A$3:D$319,4,TRUE)</f>
        <v>All output from these systems is sent to Instructure's centralized logging management system for further analysis and alert generation.</v>
      </c>
      <c r="E247" s="204" t="s">
        <v>3076</v>
      </c>
      <c r="F247" s="204" t="s">
        <v>2399</v>
      </c>
      <c r="G247" s="204"/>
      <c r="H247" s="212" t="s">
        <v>2399</v>
      </c>
      <c r="I247" s="212" t="s">
        <v>2399</v>
      </c>
      <c r="J247" s="205" t="str">
        <f t="shared" si="22"/>
        <v>TRUE</v>
      </c>
      <c r="K247" s="214">
        <v>1</v>
      </c>
      <c r="L247" s="205" t="s">
        <v>1774</v>
      </c>
      <c r="M247" s="203" t="s">
        <v>16</v>
      </c>
      <c r="N247" s="203">
        <f>VLOOKUP(B247,'HECVAT - Full | Vendor Response'!A:E,3,FALSE)</f>
        <v>0</v>
      </c>
      <c r="O247" s="203" t="str">
        <f>IF(LEN(VLOOKUP(B247,'Analyst Report'!$A:$I,7,FALSE))=0,"",VLOOKUP(B247,'Analyst Report'!$A:$I,7,FALSE))</f>
        <v/>
      </c>
      <c r="P247" s="203">
        <f t="shared" si="20"/>
        <v>0</v>
      </c>
      <c r="Q247" s="203">
        <v>25</v>
      </c>
      <c r="R247" s="203">
        <f>IF(LEN(VLOOKUP(B247,'Analyst Report'!$A$30:$I$287,8,FALSE))=0,"",VLOOKUP(B247,'Analyst Report'!$A$30:$I$287,8,FALSE))</f>
        <v>25</v>
      </c>
      <c r="S247" s="203">
        <f t="shared" si="18"/>
        <v>25</v>
      </c>
      <c r="T247" s="203">
        <f t="shared" si="21"/>
        <v>0</v>
      </c>
      <c r="U247" s="202" t="s">
        <v>2399</v>
      </c>
      <c r="V247" s="202" t="s">
        <v>2399</v>
      </c>
      <c r="W247" s="202" t="s">
        <v>2399</v>
      </c>
      <c r="X247" s="202" t="s">
        <v>2399</v>
      </c>
      <c r="Y247" s="202" t="s">
        <v>2399</v>
      </c>
      <c r="Z247" s="202" t="s">
        <v>2399</v>
      </c>
      <c r="AA247" s="202" t="s">
        <v>2399</v>
      </c>
      <c r="AB247" s="202" t="s">
        <v>2399</v>
      </c>
    </row>
    <row r="248" spans="1:28" ht="105" x14ac:dyDescent="0.2">
      <c r="A248" s="210">
        <f t="shared" si="19"/>
        <v>231</v>
      </c>
      <c r="B248" s="211" t="s">
        <v>329</v>
      </c>
      <c r="C248" s="211" t="s">
        <v>54</v>
      </c>
      <c r="D248" s="211" t="str">
        <f>VLOOKUP(B248,'HECVAT - Full | Vendor Response'!A$3:D$319,4,TRUE)</f>
        <v>All output from these systems is sent to Instructure's centralized logging management system for further analysis and alert generation.</v>
      </c>
      <c r="E248" s="204" t="s">
        <v>3076</v>
      </c>
      <c r="F248" s="204" t="s">
        <v>2399</v>
      </c>
      <c r="G248" s="204"/>
      <c r="H248" s="212" t="s">
        <v>2399</v>
      </c>
      <c r="I248" s="212" t="s">
        <v>2399</v>
      </c>
      <c r="J248" s="205" t="str">
        <f t="shared" si="22"/>
        <v>FALSE</v>
      </c>
      <c r="K248" s="214">
        <v>1</v>
      </c>
      <c r="L248" s="205" t="s">
        <v>1774</v>
      </c>
      <c r="M248" s="203" t="s">
        <v>16</v>
      </c>
      <c r="N248" s="203">
        <f>VLOOKUP(B248,'HECVAT - Full | Vendor Response'!A:E,3,FALSE)</f>
        <v>0</v>
      </c>
      <c r="O248" s="203" t="str">
        <f>IF(LEN(VLOOKUP(B248,'Analyst Report'!$A:$I,7,FALSE))=0,"",VLOOKUP(B248,'Analyst Report'!$A:$I,7,FALSE))</f>
        <v/>
      </c>
      <c r="P248" s="203">
        <f t="shared" si="20"/>
        <v>0</v>
      </c>
      <c r="Q248" s="203">
        <v>20</v>
      </c>
      <c r="R248" s="203">
        <f>IF(LEN(VLOOKUP(B248,'Analyst Report'!$A$30:$I$287,8,FALSE))=0,"",VLOOKUP(B248,'Analyst Report'!$A$30:$I$287,8,FALSE))</f>
        <v>20</v>
      </c>
      <c r="S248" s="203">
        <f t="shared" si="18"/>
        <v>20</v>
      </c>
      <c r="T248" s="203">
        <f t="shared" si="21"/>
        <v>0</v>
      </c>
      <c r="U248" s="202" t="s">
        <v>2399</v>
      </c>
      <c r="V248" s="202" t="s">
        <v>2399</v>
      </c>
      <c r="W248" s="202" t="s">
        <v>2399</v>
      </c>
      <c r="X248" s="202" t="s">
        <v>2399</v>
      </c>
      <c r="Y248" s="202" t="s">
        <v>2399</v>
      </c>
      <c r="Z248" s="202" t="s">
        <v>2399</v>
      </c>
      <c r="AA248" s="202" t="s">
        <v>2399</v>
      </c>
      <c r="AB248" s="202" t="s">
        <v>2399</v>
      </c>
    </row>
    <row r="249" spans="1:28" ht="105" x14ac:dyDescent="0.2">
      <c r="A249" s="210">
        <f t="shared" si="19"/>
        <v>232</v>
      </c>
      <c r="B249" s="211" t="s">
        <v>330</v>
      </c>
      <c r="C249" s="211" t="s">
        <v>55</v>
      </c>
      <c r="D249" s="211" t="str">
        <f>VLOOKUP(B249,'HECVAT - Full | Vendor Response'!A$3:D$319,4,TRUE)</f>
        <v>All output from these systems is sent to Instructure's centralized logging management system for further analysis and alert generation.</v>
      </c>
      <c r="E249" s="204" t="s">
        <v>3076</v>
      </c>
      <c r="F249" s="204" t="s">
        <v>2399</v>
      </c>
      <c r="G249" s="204"/>
      <c r="H249" s="212" t="s">
        <v>2399</v>
      </c>
      <c r="I249" s="212" t="s">
        <v>2399</v>
      </c>
      <c r="J249" s="205" t="str">
        <f t="shared" si="22"/>
        <v>FALSE</v>
      </c>
      <c r="K249" s="214">
        <v>1</v>
      </c>
      <c r="L249" s="205" t="s">
        <v>1774</v>
      </c>
      <c r="M249" s="203" t="s">
        <v>16</v>
      </c>
      <c r="N249" s="203">
        <f>VLOOKUP(B249,'HECVAT - Full | Vendor Response'!A:E,3,FALSE)</f>
        <v>0</v>
      </c>
      <c r="O249" s="203" t="str">
        <f>IF(LEN(VLOOKUP(B249,'Analyst Report'!$A:$I,7,FALSE))=0,"",VLOOKUP(B249,'Analyst Report'!$A:$I,7,FALSE))</f>
        <v/>
      </c>
      <c r="P249" s="203">
        <f t="shared" si="20"/>
        <v>0</v>
      </c>
      <c r="Q249" s="203">
        <v>20</v>
      </c>
      <c r="R249" s="203">
        <f>IF(LEN(VLOOKUP(B249,'Analyst Report'!$A$30:$I$287,8,FALSE))=0,"",VLOOKUP(B249,'Analyst Report'!$A$30:$I$287,8,FALSE))</f>
        <v>20</v>
      </c>
      <c r="S249" s="203">
        <f t="shared" si="18"/>
        <v>20</v>
      </c>
      <c r="T249" s="203">
        <f t="shared" si="21"/>
        <v>0</v>
      </c>
      <c r="U249" s="202" t="s">
        <v>2399</v>
      </c>
      <c r="V249" s="202" t="s">
        <v>2399</v>
      </c>
      <c r="W249" s="202" t="s">
        <v>2399</v>
      </c>
      <c r="X249" s="202" t="s">
        <v>2399</v>
      </c>
      <c r="Y249" s="202" t="s">
        <v>2399</v>
      </c>
      <c r="Z249" s="202" t="s">
        <v>2399</v>
      </c>
      <c r="AA249" s="202" t="s">
        <v>2399</v>
      </c>
      <c r="AB249" s="202" t="s">
        <v>2399</v>
      </c>
    </row>
    <row r="250" spans="1:28" ht="105" x14ac:dyDescent="0.2">
      <c r="A250" s="210">
        <f t="shared" si="19"/>
        <v>233</v>
      </c>
      <c r="B250" s="211" t="s">
        <v>331</v>
      </c>
      <c r="C250" s="211" t="s">
        <v>56</v>
      </c>
      <c r="D250" s="211" t="str">
        <f>VLOOKUP(B250,'HECVAT - Full | Vendor Response'!A$3:D$319,4,TRUE)</f>
        <v>All output from these systems is sent to Instructure's centralized logging management system for further analysis and alert generation.</v>
      </c>
      <c r="E250" s="204" t="s">
        <v>3076</v>
      </c>
      <c r="F250" s="204" t="s">
        <v>2399</v>
      </c>
      <c r="G250" s="204"/>
      <c r="H250" s="212" t="s">
        <v>2399</v>
      </c>
      <c r="I250" s="212" t="s">
        <v>2399</v>
      </c>
      <c r="J250" s="205" t="str">
        <f t="shared" si="22"/>
        <v>FALSE</v>
      </c>
      <c r="K250" s="214">
        <v>1</v>
      </c>
      <c r="L250" s="205" t="s">
        <v>1774</v>
      </c>
      <c r="M250" s="203" t="s">
        <v>16</v>
      </c>
      <c r="N250" s="203">
        <f>VLOOKUP(B250,'HECVAT - Full | Vendor Response'!A:E,3,FALSE)</f>
        <v>0</v>
      </c>
      <c r="O250" s="203" t="str">
        <f>IF(LEN(VLOOKUP(B250,'Analyst Report'!$A:$I,7,FALSE))=0,"",VLOOKUP(B250,'Analyst Report'!$A:$I,7,FALSE))</f>
        <v/>
      </c>
      <c r="P250" s="203">
        <f t="shared" si="20"/>
        <v>0</v>
      </c>
      <c r="Q250" s="203">
        <v>20</v>
      </c>
      <c r="R250" s="203">
        <f>IF(LEN(VLOOKUP(B250,'Analyst Report'!$A$30:$I$287,8,FALSE))=0,"",VLOOKUP(B250,'Analyst Report'!$A$30:$I$287,8,FALSE))</f>
        <v>20</v>
      </c>
      <c r="S250" s="203">
        <f t="shared" si="18"/>
        <v>20</v>
      </c>
      <c r="T250" s="203">
        <f t="shared" si="21"/>
        <v>0</v>
      </c>
      <c r="U250" s="202" t="s">
        <v>2399</v>
      </c>
      <c r="V250" s="202" t="s">
        <v>2399</v>
      </c>
      <c r="W250" s="202" t="s">
        <v>2399</v>
      </c>
      <c r="X250" s="202" t="s">
        <v>2399</v>
      </c>
      <c r="Y250" s="202" t="s">
        <v>2399</v>
      </c>
      <c r="Z250" s="202" t="s">
        <v>2399</v>
      </c>
      <c r="AA250" s="202" t="s">
        <v>2399</v>
      </c>
      <c r="AB250" s="202" t="s">
        <v>2399</v>
      </c>
    </row>
    <row r="251" spans="1:28" ht="105" x14ac:dyDescent="0.2">
      <c r="A251" s="210">
        <f t="shared" si="19"/>
        <v>234</v>
      </c>
      <c r="B251" s="211" t="s">
        <v>332</v>
      </c>
      <c r="C251" s="211" t="s">
        <v>57</v>
      </c>
      <c r="D251" s="211" t="str">
        <f>VLOOKUP(B251,'HECVAT - Full | Vendor Response'!A$3:D$319,4,TRUE)</f>
        <v>All output from these systems is sent to Instructure's centralized logging management system for further analysis and alert generation.</v>
      </c>
      <c r="E251" s="204" t="s">
        <v>3076</v>
      </c>
      <c r="F251" s="204" t="s">
        <v>2399</v>
      </c>
      <c r="G251" s="204"/>
      <c r="H251" s="212" t="s">
        <v>2399</v>
      </c>
      <c r="I251" s="212" t="s">
        <v>2399</v>
      </c>
      <c r="J251" s="205" t="str">
        <f t="shared" si="22"/>
        <v>FALSE</v>
      </c>
      <c r="K251" s="214">
        <v>1</v>
      </c>
      <c r="L251" s="205" t="s">
        <v>1774</v>
      </c>
      <c r="M251" s="203" t="s">
        <v>16</v>
      </c>
      <c r="N251" s="203">
        <f>VLOOKUP(B251,'HECVAT - Full | Vendor Response'!A:E,3,FALSE)</f>
        <v>0</v>
      </c>
      <c r="O251" s="203" t="str">
        <f>IF(LEN(VLOOKUP(B251,'Analyst Report'!$A:$I,7,FALSE))=0,"",VLOOKUP(B251,'Analyst Report'!$A:$I,7,FALSE))</f>
        <v/>
      </c>
      <c r="P251" s="203">
        <f t="shared" si="20"/>
        <v>0</v>
      </c>
      <c r="Q251" s="203">
        <v>10</v>
      </c>
      <c r="R251" s="203">
        <f>IF(LEN(VLOOKUP(B251,'Analyst Report'!$A$30:$I$287,8,FALSE))=0,"",VLOOKUP(B251,'Analyst Report'!$A$30:$I$287,8,FALSE))</f>
        <v>10</v>
      </c>
      <c r="S251" s="203">
        <f t="shared" si="18"/>
        <v>10</v>
      </c>
      <c r="T251" s="203">
        <f t="shared" si="21"/>
        <v>0</v>
      </c>
      <c r="U251" s="202" t="s">
        <v>2399</v>
      </c>
      <c r="V251" s="202" t="s">
        <v>2399</v>
      </c>
      <c r="W251" s="202" t="s">
        <v>2399</v>
      </c>
      <c r="X251" s="202" t="s">
        <v>2399</v>
      </c>
      <c r="Y251" s="202" t="s">
        <v>2399</v>
      </c>
      <c r="Z251" s="202" t="s">
        <v>2399</v>
      </c>
      <c r="AA251" s="202" t="s">
        <v>2399</v>
      </c>
      <c r="AB251" s="202" t="s">
        <v>2399</v>
      </c>
    </row>
    <row r="252" spans="1:28" ht="105" x14ac:dyDescent="0.2">
      <c r="A252" s="210">
        <f t="shared" si="19"/>
        <v>235</v>
      </c>
      <c r="B252" s="211" t="s">
        <v>333</v>
      </c>
      <c r="C252" s="211" t="s">
        <v>58</v>
      </c>
      <c r="D252" s="211" t="str">
        <f>VLOOKUP(B252,'HECVAT - Full | Vendor Response'!A$3:D$319,4,TRUE)</f>
        <v>All output from these systems is sent to Instructure's centralized logging management system for further analysis and alert generation.</v>
      </c>
      <c r="E252" s="204" t="s">
        <v>3076</v>
      </c>
      <c r="F252" s="204" t="s">
        <v>2399</v>
      </c>
      <c r="G252" s="204"/>
      <c r="H252" s="212" t="s">
        <v>2399</v>
      </c>
      <c r="I252" s="212" t="s">
        <v>2399</v>
      </c>
      <c r="J252" s="205" t="str">
        <f t="shared" si="22"/>
        <v>FALSE</v>
      </c>
      <c r="K252" s="214">
        <v>1</v>
      </c>
      <c r="L252" s="205" t="s">
        <v>1774</v>
      </c>
      <c r="M252" s="203" t="s">
        <v>16</v>
      </c>
      <c r="N252" s="203">
        <f>VLOOKUP(B252,'HECVAT - Full | Vendor Response'!A:E,3,FALSE)</f>
        <v>0</v>
      </c>
      <c r="O252" s="203" t="str">
        <f>IF(LEN(VLOOKUP(B252,'Analyst Report'!$A:$I,7,FALSE))=0,"",VLOOKUP(B252,'Analyst Report'!$A:$I,7,FALSE))</f>
        <v/>
      </c>
      <c r="P252" s="203">
        <f t="shared" si="20"/>
        <v>0</v>
      </c>
      <c r="Q252" s="203">
        <v>10</v>
      </c>
      <c r="R252" s="203">
        <f>IF(LEN(VLOOKUP(B252,'Analyst Report'!$A$30:$I$287,8,FALSE))=0,"",VLOOKUP(B252,'Analyst Report'!$A$30:$I$287,8,FALSE))</f>
        <v>10</v>
      </c>
      <c r="S252" s="203">
        <f t="shared" si="18"/>
        <v>10</v>
      </c>
      <c r="T252" s="203">
        <f t="shared" si="21"/>
        <v>0</v>
      </c>
      <c r="U252" s="202" t="s">
        <v>2399</v>
      </c>
      <c r="V252" s="202" t="s">
        <v>2399</v>
      </c>
      <c r="W252" s="202" t="s">
        <v>2399</v>
      </c>
      <c r="X252" s="202" t="s">
        <v>2399</v>
      </c>
      <c r="Y252" s="202" t="s">
        <v>2399</v>
      </c>
      <c r="Z252" s="202" t="s">
        <v>2399</v>
      </c>
      <c r="AA252" s="202" t="s">
        <v>2399</v>
      </c>
      <c r="AB252" s="202" t="s">
        <v>2399</v>
      </c>
    </row>
    <row r="253" spans="1:28" ht="105" x14ac:dyDescent="0.2">
      <c r="A253" s="210">
        <f t="shared" si="19"/>
        <v>236</v>
      </c>
      <c r="B253" s="211" t="s">
        <v>334</v>
      </c>
      <c r="C253" s="211" t="s">
        <v>59</v>
      </c>
      <c r="D253" s="211" t="str">
        <f>VLOOKUP(B253,'HECVAT - Full | Vendor Response'!A$3:D$319,4,TRUE)</f>
        <v>All output from these systems is sent to Instructure's centralized logging management system for further analysis and alert generation.</v>
      </c>
      <c r="E253" s="204" t="s">
        <v>3076</v>
      </c>
      <c r="F253" s="204" t="s">
        <v>2399</v>
      </c>
      <c r="G253" s="204"/>
      <c r="H253" s="212" t="s">
        <v>2399</v>
      </c>
      <c r="I253" s="212" t="s">
        <v>2399</v>
      </c>
      <c r="J253" s="205" t="str">
        <f t="shared" si="22"/>
        <v>FALSE</v>
      </c>
      <c r="K253" s="214">
        <v>1</v>
      </c>
      <c r="L253" s="205" t="s">
        <v>1774</v>
      </c>
      <c r="M253" s="203" t="s">
        <v>16</v>
      </c>
      <c r="N253" s="203">
        <f>VLOOKUP(B253,'HECVAT - Full | Vendor Response'!A:E,3,FALSE)</f>
        <v>0</v>
      </c>
      <c r="O253" s="203" t="str">
        <f>IF(LEN(VLOOKUP(B253,'Analyst Report'!$A:$I,7,FALSE))=0,"",VLOOKUP(B253,'Analyst Report'!$A:$I,7,FALSE))</f>
        <v/>
      </c>
      <c r="P253" s="203">
        <f t="shared" si="20"/>
        <v>0</v>
      </c>
      <c r="Q253" s="203">
        <v>10</v>
      </c>
      <c r="R253" s="203">
        <f>IF(LEN(VLOOKUP(B253,'Analyst Report'!$A$30:$I$287,8,FALSE))=0,"",VLOOKUP(B253,'Analyst Report'!$A$30:$I$287,8,FALSE))</f>
        <v>10</v>
      </c>
      <c r="S253" s="203">
        <f t="shared" si="18"/>
        <v>10</v>
      </c>
      <c r="T253" s="203">
        <f t="shared" si="21"/>
        <v>0</v>
      </c>
      <c r="U253" s="202" t="s">
        <v>2399</v>
      </c>
      <c r="V253" s="202" t="s">
        <v>2399</v>
      </c>
      <c r="W253" s="202" t="s">
        <v>2399</v>
      </c>
      <c r="X253" s="202" t="s">
        <v>2399</v>
      </c>
      <c r="Y253" s="202" t="s">
        <v>2399</v>
      </c>
      <c r="Z253" s="202" t="s">
        <v>2399</v>
      </c>
      <c r="AA253" s="202" t="s">
        <v>2399</v>
      </c>
      <c r="AB253" s="202" t="s">
        <v>2399</v>
      </c>
    </row>
    <row r="254" spans="1:28" ht="105" x14ac:dyDescent="0.2">
      <c r="A254" s="210">
        <f t="shared" si="19"/>
        <v>237</v>
      </c>
      <c r="B254" s="211" t="s">
        <v>335</v>
      </c>
      <c r="C254" s="211" t="s">
        <v>60</v>
      </c>
      <c r="D254" s="211" t="str">
        <f>VLOOKUP(B254,'HECVAT - Full | Vendor Response'!A$3:D$319,4,TRUE)</f>
        <v>All output from these systems is sent to Instructure's centralized logging management system for further analysis and alert generation.</v>
      </c>
      <c r="E254" s="204" t="s">
        <v>3076</v>
      </c>
      <c r="F254" s="204" t="s">
        <v>2399</v>
      </c>
      <c r="G254" s="204"/>
      <c r="H254" s="212" t="s">
        <v>2399</v>
      </c>
      <c r="I254" s="212" t="s">
        <v>2399</v>
      </c>
      <c r="J254" s="205" t="str">
        <f t="shared" si="22"/>
        <v>TRUE</v>
      </c>
      <c r="K254" s="214">
        <v>1</v>
      </c>
      <c r="L254" s="205" t="s">
        <v>1774</v>
      </c>
      <c r="M254" s="203" t="s">
        <v>19</v>
      </c>
      <c r="N254" s="203">
        <f>VLOOKUP(B254,'HECVAT - Full | Vendor Response'!A:E,3,FALSE)</f>
        <v>0</v>
      </c>
      <c r="O254" s="203" t="str">
        <f>IF(LEN(VLOOKUP(B254,'Analyst Report'!$A:$I,7,FALSE))=0,"",VLOOKUP(B254,'Analyst Report'!$A:$I,7,FALSE))</f>
        <v/>
      </c>
      <c r="P254" s="203">
        <f t="shared" si="20"/>
        <v>0</v>
      </c>
      <c r="Q254" s="203">
        <v>25</v>
      </c>
      <c r="R254" s="203">
        <f>IF(LEN(VLOOKUP(B254,'Analyst Report'!$A$30:$I$287,8,FALSE))=0,"",VLOOKUP(B254,'Analyst Report'!$A$30:$I$287,8,FALSE))</f>
        <v>25</v>
      </c>
      <c r="S254" s="203">
        <f t="shared" si="18"/>
        <v>25</v>
      </c>
      <c r="T254" s="203">
        <f t="shared" si="21"/>
        <v>0</v>
      </c>
      <c r="U254" s="202" t="s">
        <v>2399</v>
      </c>
      <c r="V254" s="202" t="s">
        <v>2399</v>
      </c>
      <c r="W254" s="202" t="s">
        <v>2399</v>
      </c>
      <c r="X254" s="202" t="s">
        <v>2399</v>
      </c>
      <c r="Y254" s="202" t="s">
        <v>2399</v>
      </c>
      <c r="Z254" s="202" t="s">
        <v>2399</v>
      </c>
      <c r="AA254" s="202" t="s">
        <v>2399</v>
      </c>
      <c r="AB254" s="202" t="s">
        <v>2399</v>
      </c>
    </row>
    <row r="255" spans="1:28" ht="105" x14ac:dyDescent="0.2">
      <c r="A255" s="210">
        <f t="shared" si="19"/>
        <v>238</v>
      </c>
      <c r="B255" s="211" t="s">
        <v>336</v>
      </c>
      <c r="C255" s="211" t="s">
        <v>2273</v>
      </c>
      <c r="D255" s="211" t="str">
        <f>VLOOKUP(B255,'HECVAT - Full | Vendor Response'!A$3:D$319,4,TRUE)</f>
        <v>All output from these systems is sent to Instructure's centralized logging management system for further analysis and alert generation.</v>
      </c>
      <c r="E255" s="204" t="s">
        <v>3076</v>
      </c>
      <c r="F255" s="204" t="s">
        <v>2399</v>
      </c>
      <c r="G255" s="204"/>
      <c r="H255" s="212" t="s">
        <v>2399</v>
      </c>
      <c r="I255" s="212" t="s">
        <v>2399</v>
      </c>
      <c r="J255" s="205" t="str">
        <f t="shared" si="22"/>
        <v>TRUE</v>
      </c>
      <c r="K255" s="214">
        <v>1</v>
      </c>
      <c r="L255" s="205" t="s">
        <v>1774</v>
      </c>
      <c r="M255" s="203" t="s">
        <v>19</v>
      </c>
      <c r="N255" s="203">
        <f>VLOOKUP(B255,'HECVAT - Full | Vendor Response'!A:E,3,FALSE)</f>
        <v>0</v>
      </c>
      <c r="O255" s="203" t="str">
        <f>IF(LEN(VLOOKUP(B255,'Analyst Report'!$A:$I,7,FALSE))=0,"",VLOOKUP(B255,'Analyst Report'!$A:$I,7,FALSE))</f>
        <v/>
      </c>
      <c r="P255" s="203">
        <f t="shared" si="20"/>
        <v>0</v>
      </c>
      <c r="Q255" s="203">
        <v>25</v>
      </c>
      <c r="R255" s="203">
        <f>IF(LEN(VLOOKUP(B255,'Analyst Report'!$A$30:$I$287,8,FALSE))=0,"",VLOOKUP(B255,'Analyst Report'!$A$30:$I$287,8,FALSE))</f>
        <v>25</v>
      </c>
      <c r="S255" s="203">
        <f t="shared" si="18"/>
        <v>25</v>
      </c>
      <c r="T255" s="203">
        <f t="shared" si="21"/>
        <v>0</v>
      </c>
      <c r="U255" s="202" t="s">
        <v>2399</v>
      </c>
      <c r="V255" s="202" t="s">
        <v>2399</v>
      </c>
      <c r="W255" s="202" t="s">
        <v>2399</v>
      </c>
      <c r="X255" s="202" t="s">
        <v>2399</v>
      </c>
      <c r="Y255" s="202" t="s">
        <v>2399</v>
      </c>
      <c r="Z255" s="202" t="s">
        <v>2399</v>
      </c>
      <c r="AA255" s="202" t="s">
        <v>2399</v>
      </c>
      <c r="AB255" s="202" t="s">
        <v>2399</v>
      </c>
    </row>
    <row r="256" spans="1:28" ht="105" x14ac:dyDescent="0.2">
      <c r="A256" s="210">
        <f t="shared" si="19"/>
        <v>239</v>
      </c>
      <c r="B256" s="211" t="s">
        <v>337</v>
      </c>
      <c r="C256" s="211" t="s">
        <v>61</v>
      </c>
      <c r="D256" s="211" t="str">
        <f>VLOOKUP(B256,'HECVAT - Full | Vendor Response'!A$3:D$319,4,TRUE)</f>
        <v>All output from these systems is sent to Instructure's centralized logging management system for further analysis and alert generation.</v>
      </c>
      <c r="E256" s="204" t="s">
        <v>3076</v>
      </c>
      <c r="F256" s="204" t="s">
        <v>2399</v>
      </c>
      <c r="G256" s="204"/>
      <c r="H256" s="212" t="s">
        <v>2399</v>
      </c>
      <c r="I256" s="212" t="s">
        <v>2399</v>
      </c>
      <c r="J256" s="205" t="str">
        <f t="shared" si="22"/>
        <v>FALSE</v>
      </c>
      <c r="K256" s="214">
        <v>1</v>
      </c>
      <c r="L256" s="205" t="s">
        <v>1774</v>
      </c>
      <c r="M256" s="203" t="s">
        <v>16</v>
      </c>
      <c r="N256" s="203">
        <f>VLOOKUP(B256,'HECVAT - Full | Vendor Response'!A:E,3,FALSE)</f>
        <v>0</v>
      </c>
      <c r="O256" s="203" t="str">
        <f>IF(LEN(VLOOKUP(B256,'Analyst Report'!$A:$I,7,FALSE))=0,"",VLOOKUP(B256,'Analyst Report'!$A:$I,7,FALSE))</f>
        <v/>
      </c>
      <c r="P256" s="203">
        <f t="shared" si="20"/>
        <v>0</v>
      </c>
      <c r="Q256" s="203">
        <v>15</v>
      </c>
      <c r="R256" s="203">
        <f>IF(LEN(VLOOKUP(B256,'Analyst Report'!$A$30:$I$287,8,FALSE))=0,"",VLOOKUP(B256,'Analyst Report'!$A$30:$I$287,8,FALSE))</f>
        <v>15</v>
      </c>
      <c r="S256" s="203">
        <f t="shared" si="18"/>
        <v>15</v>
      </c>
      <c r="T256" s="203">
        <f t="shared" si="21"/>
        <v>0</v>
      </c>
      <c r="U256" s="202" t="s">
        <v>2399</v>
      </c>
      <c r="V256" s="202" t="s">
        <v>2399</v>
      </c>
      <c r="W256" s="202" t="s">
        <v>2399</v>
      </c>
      <c r="X256" s="202" t="s">
        <v>2399</v>
      </c>
      <c r="Y256" s="202" t="s">
        <v>2399</v>
      </c>
      <c r="Z256" s="202" t="s">
        <v>2399</v>
      </c>
      <c r="AA256" s="202" t="s">
        <v>2399</v>
      </c>
      <c r="AB256" s="202" t="s">
        <v>2399</v>
      </c>
    </row>
    <row r="257" spans="1:28" ht="15" thickBot="1" x14ac:dyDescent="0.25">
      <c r="A257" s="223"/>
      <c r="B257" s="224"/>
      <c r="C257" s="223"/>
      <c r="D257" s="224"/>
      <c r="E257" s="223"/>
      <c r="F257" s="223"/>
      <c r="G257" s="223"/>
      <c r="H257" s="225"/>
      <c r="I257" s="225"/>
      <c r="J257" s="223"/>
      <c r="K257" s="226"/>
      <c r="L257" s="223"/>
      <c r="M257" s="223"/>
      <c r="N257" s="223"/>
      <c r="O257" s="223"/>
      <c r="P257" s="223"/>
      <c r="Q257" s="223"/>
      <c r="R257" s="223"/>
      <c r="S257" s="223"/>
      <c r="T257" s="223"/>
      <c r="U257" s="223"/>
      <c r="V257" s="223"/>
      <c r="W257" s="223"/>
      <c r="X257" s="223"/>
      <c r="Y257" s="223"/>
      <c r="Z257" s="223"/>
      <c r="AA257" s="223"/>
      <c r="AB257" s="223"/>
    </row>
    <row r="258" spans="1:28" ht="15" thickBot="1" x14ac:dyDescent="0.25">
      <c r="A258" s="223"/>
      <c r="B258" s="227"/>
      <c r="C258" s="223"/>
      <c r="D258" s="227"/>
      <c r="E258" s="223"/>
      <c r="F258" s="223"/>
      <c r="G258" s="223"/>
      <c r="H258" s="225"/>
      <c r="I258" s="225"/>
      <c r="J258" s="223"/>
      <c r="K258" s="226"/>
      <c r="L258" s="223"/>
      <c r="M258" s="223"/>
      <c r="N258" s="223"/>
      <c r="O258" s="223"/>
      <c r="P258" s="223"/>
      <c r="Q258" s="223"/>
      <c r="R258" s="223"/>
      <c r="S258" s="223"/>
      <c r="T258" s="223"/>
      <c r="U258" s="223"/>
      <c r="V258" s="223"/>
      <c r="W258" s="223"/>
      <c r="X258" s="223"/>
      <c r="Y258" s="223"/>
      <c r="Z258" s="223"/>
      <c r="AA258" s="223"/>
      <c r="AB258" s="223"/>
    </row>
    <row r="259" spans="1:28" ht="15" thickBot="1" x14ac:dyDescent="0.25">
      <c r="A259" s="223"/>
      <c r="B259" s="227"/>
      <c r="C259" s="223"/>
      <c r="D259" s="227"/>
      <c r="E259" s="223"/>
      <c r="F259" s="223"/>
      <c r="G259" s="223"/>
      <c r="H259" s="225"/>
      <c r="I259" s="225"/>
      <c r="J259" s="223"/>
      <c r="K259" s="226"/>
      <c r="L259" s="223"/>
      <c r="M259" s="223"/>
      <c r="N259" s="223"/>
      <c r="O259" s="223"/>
      <c r="P259" s="223"/>
      <c r="Q259" s="223"/>
      <c r="R259" s="223"/>
      <c r="S259" s="223"/>
      <c r="T259" s="223"/>
      <c r="U259" s="223"/>
      <c r="V259" s="223"/>
      <c r="W259" s="223"/>
      <c r="X259" s="223"/>
      <c r="Y259" s="223"/>
      <c r="Z259" s="223"/>
      <c r="AA259" s="223"/>
      <c r="AB259" s="223"/>
    </row>
    <row r="260" spans="1:28" ht="15" thickBot="1" x14ac:dyDescent="0.25">
      <c r="A260" s="223"/>
      <c r="B260" s="227"/>
      <c r="C260" s="223"/>
      <c r="D260" s="227"/>
      <c r="E260" s="223"/>
      <c r="F260" s="223"/>
      <c r="G260" s="223"/>
      <c r="H260" s="225"/>
      <c r="I260" s="225"/>
      <c r="J260" s="223"/>
      <c r="K260" s="226"/>
      <c r="L260" s="223"/>
      <c r="M260" s="223"/>
      <c r="N260" s="223"/>
      <c r="O260" s="223"/>
      <c r="P260" s="223"/>
      <c r="Q260" s="223"/>
      <c r="R260" s="223"/>
      <c r="S260" s="223"/>
      <c r="T260" s="223"/>
      <c r="U260" s="223"/>
      <c r="V260" s="223"/>
      <c r="W260" s="223"/>
      <c r="X260" s="223"/>
      <c r="Y260" s="223"/>
      <c r="Z260" s="223"/>
      <c r="AA260" s="223"/>
      <c r="AB260" s="223"/>
    </row>
    <row r="261" spans="1:28" ht="15" thickBot="1" x14ac:dyDescent="0.25">
      <c r="A261" s="223"/>
      <c r="B261" s="227"/>
      <c r="C261" s="223"/>
      <c r="D261" s="227"/>
      <c r="E261" s="223"/>
      <c r="F261" s="223"/>
      <c r="G261" s="223"/>
      <c r="H261" s="225"/>
      <c r="I261" s="225"/>
      <c r="J261" s="223"/>
      <c r="K261" s="226"/>
      <c r="L261" s="223"/>
      <c r="M261" s="223"/>
      <c r="N261" s="223"/>
      <c r="O261" s="223"/>
      <c r="P261" s="223"/>
      <c r="Q261" s="223"/>
      <c r="R261" s="223"/>
      <c r="S261" s="223"/>
      <c r="T261" s="223"/>
      <c r="U261" s="223"/>
      <c r="V261" s="223"/>
      <c r="W261" s="223"/>
      <c r="X261" s="223"/>
      <c r="Y261" s="223"/>
      <c r="Z261" s="223"/>
      <c r="AA261" s="223"/>
      <c r="AB261" s="223"/>
    </row>
    <row r="262" spans="1:28" ht="15" thickBot="1" x14ac:dyDescent="0.25">
      <c r="A262" s="223"/>
      <c r="B262" s="227"/>
      <c r="C262" s="223"/>
      <c r="D262" s="227"/>
      <c r="E262" s="223"/>
      <c r="F262" s="223"/>
      <c r="G262" s="223"/>
      <c r="H262" s="225"/>
      <c r="I262" s="225"/>
      <c r="J262" s="223"/>
      <c r="K262" s="226"/>
      <c r="L262" s="223"/>
      <c r="M262" s="223"/>
      <c r="N262" s="223"/>
      <c r="O262" s="223"/>
      <c r="P262" s="223"/>
      <c r="Q262" s="223"/>
      <c r="R262" s="223"/>
      <c r="S262" s="223"/>
      <c r="T262" s="223"/>
      <c r="U262" s="223"/>
      <c r="V262" s="223"/>
      <c r="W262" s="223"/>
      <c r="X262" s="223"/>
      <c r="Y262" s="223"/>
      <c r="Z262" s="223"/>
      <c r="AA262" s="223"/>
      <c r="AB262" s="223"/>
    </row>
    <row r="263" spans="1:28" ht="15" thickBot="1" x14ac:dyDescent="0.25">
      <c r="A263" s="223"/>
      <c r="B263" s="227"/>
      <c r="C263" s="223"/>
      <c r="D263" s="227"/>
      <c r="E263" s="223"/>
      <c r="F263" s="223"/>
      <c r="G263" s="223"/>
      <c r="H263" s="225"/>
      <c r="I263" s="225"/>
      <c r="J263" s="223"/>
      <c r="K263" s="226"/>
      <c r="L263" s="223"/>
      <c r="M263" s="223"/>
      <c r="N263" s="223"/>
      <c r="O263" s="223"/>
      <c r="P263" s="223"/>
      <c r="Q263" s="223"/>
      <c r="R263" s="223"/>
      <c r="S263" s="223"/>
      <c r="T263" s="223"/>
      <c r="U263" s="223"/>
      <c r="V263" s="223"/>
      <c r="W263" s="223"/>
      <c r="X263" s="223"/>
      <c r="Y263" s="223"/>
      <c r="Z263" s="223"/>
      <c r="AA263" s="223"/>
      <c r="AB263" s="223"/>
    </row>
    <row r="264" spans="1:28" ht="15" thickBot="1" x14ac:dyDescent="0.25">
      <c r="A264" s="223"/>
      <c r="B264" s="227"/>
      <c r="C264" s="223"/>
      <c r="D264" s="227"/>
      <c r="E264" s="223"/>
      <c r="F264" s="223"/>
      <c r="G264" s="223"/>
      <c r="H264" s="225"/>
      <c r="I264" s="225"/>
      <c r="J264" s="223"/>
      <c r="K264" s="226"/>
      <c r="L264" s="223"/>
      <c r="M264" s="223"/>
      <c r="N264" s="223"/>
      <c r="O264" s="223"/>
      <c r="P264" s="223"/>
      <c r="Q264" s="223"/>
      <c r="R264" s="223"/>
      <c r="S264" s="223"/>
      <c r="T264" s="223"/>
      <c r="U264" s="223"/>
      <c r="V264" s="223"/>
      <c r="W264" s="223"/>
      <c r="X264" s="223"/>
      <c r="Y264" s="223"/>
      <c r="Z264" s="223"/>
      <c r="AA264" s="223"/>
      <c r="AB264" s="223"/>
    </row>
    <row r="265" spans="1:28" ht="15" thickBot="1" x14ac:dyDescent="0.25">
      <c r="A265" s="223"/>
      <c r="B265" s="227"/>
      <c r="C265" s="223"/>
      <c r="D265" s="227"/>
      <c r="E265" s="223"/>
      <c r="F265" s="223"/>
      <c r="G265" s="223"/>
      <c r="H265" s="225"/>
      <c r="I265" s="225"/>
      <c r="J265" s="223"/>
      <c r="K265" s="226"/>
      <c r="L265" s="223"/>
      <c r="M265" s="223"/>
      <c r="N265" s="223"/>
      <c r="O265" s="223"/>
      <c r="P265" s="223"/>
      <c r="Q265" s="223"/>
      <c r="R265" s="223"/>
      <c r="S265" s="223"/>
      <c r="T265" s="223"/>
      <c r="U265" s="223"/>
      <c r="V265" s="223"/>
      <c r="W265" s="223"/>
      <c r="X265" s="223"/>
      <c r="Y265" s="223"/>
      <c r="Z265" s="223"/>
      <c r="AA265" s="223"/>
      <c r="AB265" s="223"/>
    </row>
    <row r="266" spans="1:28" ht="15" thickBot="1" x14ac:dyDescent="0.25">
      <c r="A266" s="223"/>
      <c r="B266" s="227"/>
      <c r="C266" s="223"/>
      <c r="D266" s="227"/>
      <c r="E266" s="223"/>
      <c r="F266" s="223"/>
      <c r="G266" s="223"/>
      <c r="H266" s="225"/>
      <c r="I266" s="225"/>
      <c r="J266" s="223"/>
      <c r="K266" s="226"/>
      <c r="L266" s="223"/>
      <c r="M266" s="223"/>
      <c r="N266" s="223"/>
      <c r="O266" s="223"/>
      <c r="P266" s="223"/>
      <c r="Q266" s="223"/>
      <c r="R266" s="223"/>
      <c r="S266" s="223"/>
      <c r="T266" s="223"/>
      <c r="U266" s="223"/>
      <c r="V266" s="223"/>
      <c r="W266" s="223"/>
      <c r="X266" s="223"/>
      <c r="Y266" s="223"/>
      <c r="Z266" s="223"/>
      <c r="AA266" s="223"/>
      <c r="AB266" s="223"/>
    </row>
    <row r="267" spans="1:28" ht="15" thickBot="1" x14ac:dyDescent="0.25">
      <c r="A267" s="223"/>
      <c r="B267" s="227"/>
      <c r="C267" s="223"/>
      <c r="D267" s="227"/>
      <c r="E267" s="223"/>
      <c r="F267" s="223"/>
      <c r="G267" s="223"/>
      <c r="H267" s="225"/>
      <c r="I267" s="225"/>
      <c r="J267" s="223"/>
      <c r="K267" s="226"/>
      <c r="L267" s="223"/>
      <c r="M267" s="223"/>
      <c r="N267" s="223"/>
      <c r="O267" s="223"/>
      <c r="P267" s="223"/>
      <c r="Q267" s="223"/>
      <c r="R267" s="223"/>
      <c r="S267" s="223"/>
      <c r="T267" s="223"/>
      <c r="U267" s="223"/>
      <c r="V267" s="223"/>
      <c r="W267" s="223"/>
      <c r="X267" s="223"/>
      <c r="Y267" s="223"/>
      <c r="Z267" s="223"/>
      <c r="AA267" s="223"/>
      <c r="AB267" s="223"/>
    </row>
    <row r="268" spans="1:28" ht="15" thickBot="1" x14ac:dyDescent="0.25">
      <c r="A268" s="223"/>
      <c r="B268" s="227"/>
      <c r="C268" s="223"/>
      <c r="D268" s="227"/>
      <c r="E268" s="223"/>
      <c r="F268" s="223"/>
      <c r="G268" s="223"/>
      <c r="H268" s="225"/>
      <c r="I268" s="225"/>
      <c r="J268" s="223"/>
      <c r="K268" s="226"/>
      <c r="L268" s="223"/>
      <c r="M268" s="223"/>
      <c r="N268" s="223"/>
      <c r="O268" s="223"/>
      <c r="P268" s="223"/>
      <c r="Q268" s="223"/>
      <c r="R268" s="223"/>
      <c r="S268" s="223"/>
      <c r="T268" s="223"/>
      <c r="U268" s="223"/>
      <c r="V268" s="223"/>
      <c r="W268" s="223"/>
      <c r="X268" s="223"/>
      <c r="Y268" s="223"/>
      <c r="Z268" s="223"/>
      <c r="AA268" s="223"/>
      <c r="AB268" s="223"/>
    </row>
    <row r="269" spans="1:28" ht="15" thickBot="1" x14ac:dyDescent="0.25">
      <c r="A269" s="223"/>
      <c r="B269" s="227"/>
      <c r="C269" s="223"/>
      <c r="D269" s="227"/>
      <c r="E269" s="223"/>
      <c r="F269" s="223"/>
      <c r="G269" s="223"/>
      <c r="H269" s="225"/>
      <c r="I269" s="225"/>
      <c r="J269" s="223"/>
      <c r="K269" s="226"/>
      <c r="L269" s="223"/>
      <c r="M269" s="223"/>
      <c r="N269" s="223"/>
      <c r="O269" s="223"/>
      <c r="P269" s="223"/>
      <c r="Q269" s="223"/>
      <c r="R269" s="223"/>
      <c r="S269" s="223"/>
      <c r="T269" s="223"/>
      <c r="U269" s="223"/>
      <c r="V269" s="223"/>
      <c r="W269" s="223"/>
      <c r="X269" s="223"/>
      <c r="Y269" s="223"/>
      <c r="Z269" s="223"/>
      <c r="AA269" s="223"/>
      <c r="AB269" s="223"/>
    </row>
    <row r="270" spans="1:28" ht="15" thickBot="1" x14ac:dyDescent="0.25">
      <c r="A270" s="223"/>
      <c r="B270" s="227"/>
      <c r="C270" s="223"/>
      <c r="D270" s="227"/>
      <c r="E270" s="223"/>
      <c r="F270" s="223"/>
      <c r="G270" s="223"/>
      <c r="H270" s="225"/>
      <c r="I270" s="225"/>
      <c r="J270" s="223"/>
      <c r="K270" s="226"/>
      <c r="L270" s="223"/>
      <c r="M270" s="223"/>
      <c r="N270" s="223"/>
      <c r="O270" s="223"/>
      <c r="P270" s="223"/>
      <c r="Q270" s="223"/>
      <c r="R270" s="223"/>
      <c r="S270" s="223"/>
      <c r="T270" s="223"/>
      <c r="U270" s="223"/>
      <c r="V270" s="223"/>
      <c r="W270" s="223"/>
      <c r="X270" s="223"/>
      <c r="Y270" s="223"/>
      <c r="Z270" s="223"/>
      <c r="AA270" s="223"/>
      <c r="AB270" s="223"/>
    </row>
    <row r="271" spans="1:28" ht="15" thickBot="1" x14ac:dyDescent="0.25">
      <c r="A271" s="223"/>
      <c r="B271" s="227"/>
      <c r="C271" s="223"/>
      <c r="D271" s="227"/>
      <c r="E271" s="223"/>
      <c r="F271" s="223"/>
      <c r="G271" s="223"/>
      <c r="H271" s="225"/>
      <c r="I271" s="225"/>
      <c r="J271" s="223"/>
      <c r="K271" s="226"/>
      <c r="L271" s="223"/>
      <c r="M271" s="223"/>
      <c r="N271" s="223"/>
      <c r="O271" s="223"/>
      <c r="P271" s="223"/>
      <c r="Q271" s="223"/>
      <c r="R271" s="223"/>
      <c r="S271" s="223"/>
      <c r="T271" s="223"/>
      <c r="U271" s="223"/>
      <c r="V271" s="223"/>
      <c r="W271" s="223"/>
      <c r="X271" s="223"/>
      <c r="Y271" s="223"/>
      <c r="Z271" s="223"/>
      <c r="AA271" s="223"/>
      <c r="AB271" s="223"/>
    </row>
    <row r="272" spans="1:28" ht="15" thickBot="1" x14ac:dyDescent="0.25">
      <c r="A272" s="223"/>
      <c r="B272" s="227"/>
      <c r="C272" s="223"/>
      <c r="D272" s="227"/>
      <c r="E272" s="223"/>
      <c r="F272" s="223"/>
      <c r="G272" s="223"/>
      <c r="H272" s="225"/>
      <c r="I272" s="225"/>
      <c r="J272" s="223"/>
      <c r="K272" s="226"/>
      <c r="L272" s="223"/>
      <c r="M272" s="223"/>
      <c r="N272" s="223"/>
      <c r="O272" s="223"/>
      <c r="P272" s="223"/>
      <c r="Q272" s="223"/>
      <c r="R272" s="223"/>
      <c r="S272" s="223"/>
      <c r="T272" s="223"/>
      <c r="U272" s="223"/>
      <c r="V272" s="223"/>
      <c r="W272" s="223"/>
      <c r="X272" s="223"/>
      <c r="Y272" s="223"/>
      <c r="Z272" s="223"/>
      <c r="AA272" s="223"/>
      <c r="AB272" s="223"/>
    </row>
    <row r="273" spans="1:28" ht="15" thickBot="1" x14ac:dyDescent="0.25">
      <c r="A273" s="223"/>
      <c r="B273" s="227"/>
      <c r="C273" s="223"/>
      <c r="D273" s="227"/>
      <c r="E273" s="223"/>
      <c r="F273" s="223"/>
      <c r="G273" s="223"/>
      <c r="H273" s="225"/>
      <c r="I273" s="225"/>
      <c r="J273" s="223"/>
      <c r="K273" s="226"/>
      <c r="L273" s="223"/>
      <c r="M273" s="223"/>
      <c r="N273" s="223"/>
      <c r="O273" s="223"/>
      <c r="P273" s="223"/>
      <c r="Q273" s="223"/>
      <c r="R273" s="223"/>
      <c r="S273" s="223"/>
      <c r="T273" s="223"/>
      <c r="U273" s="223"/>
      <c r="V273" s="223"/>
      <c r="W273" s="223"/>
      <c r="X273" s="223"/>
      <c r="Y273" s="223"/>
      <c r="Z273" s="223"/>
      <c r="AA273" s="223"/>
      <c r="AB273" s="223"/>
    </row>
    <row r="274" spans="1:28" ht="15" thickBot="1" x14ac:dyDescent="0.25">
      <c r="A274" s="223"/>
      <c r="B274" s="227"/>
      <c r="C274" s="223"/>
      <c r="D274" s="227"/>
      <c r="E274" s="223"/>
      <c r="F274" s="223"/>
      <c r="G274" s="223"/>
      <c r="H274" s="225"/>
      <c r="I274" s="225"/>
      <c r="J274" s="223"/>
      <c r="K274" s="226"/>
      <c r="L274" s="223"/>
      <c r="M274" s="223"/>
      <c r="N274" s="223"/>
      <c r="O274" s="223"/>
      <c r="P274" s="223"/>
      <c r="Q274" s="223"/>
      <c r="R274" s="223"/>
      <c r="S274" s="223"/>
      <c r="T274" s="223"/>
      <c r="U274" s="223"/>
      <c r="V274" s="223"/>
      <c r="W274" s="223"/>
      <c r="X274" s="223"/>
      <c r="Y274" s="223"/>
      <c r="Z274" s="223"/>
      <c r="AA274" s="223"/>
      <c r="AB274" s="223"/>
    </row>
    <row r="275" spans="1:28" ht="15" thickBot="1" x14ac:dyDescent="0.25">
      <c r="A275" s="223"/>
      <c r="B275" s="227"/>
      <c r="C275" s="223"/>
      <c r="D275" s="227"/>
      <c r="E275" s="223"/>
      <c r="F275" s="223"/>
      <c r="G275" s="223"/>
      <c r="H275" s="225"/>
      <c r="I275" s="225"/>
      <c r="J275" s="223"/>
      <c r="K275" s="226"/>
      <c r="L275" s="223"/>
      <c r="M275" s="223"/>
      <c r="N275" s="223"/>
      <c r="O275" s="223"/>
      <c r="P275" s="223"/>
      <c r="Q275" s="223"/>
      <c r="R275" s="223"/>
      <c r="S275" s="223"/>
      <c r="T275" s="223"/>
      <c r="U275" s="223"/>
      <c r="V275" s="223"/>
      <c r="W275" s="223"/>
      <c r="X275" s="223"/>
      <c r="Y275" s="223"/>
      <c r="Z275" s="223"/>
      <c r="AA275" s="223"/>
      <c r="AB275" s="223"/>
    </row>
    <row r="276" spans="1:28" ht="15" thickBot="1" x14ac:dyDescent="0.25">
      <c r="A276" s="223"/>
      <c r="B276" s="227"/>
      <c r="C276" s="223"/>
      <c r="D276" s="227"/>
      <c r="E276" s="223"/>
      <c r="F276" s="223"/>
      <c r="G276" s="223"/>
      <c r="H276" s="225"/>
      <c r="I276" s="225"/>
      <c r="J276" s="223"/>
      <c r="K276" s="226"/>
      <c r="L276" s="223"/>
      <c r="M276" s="223"/>
      <c r="N276" s="223"/>
      <c r="O276" s="223"/>
      <c r="P276" s="223"/>
      <c r="Q276" s="223"/>
      <c r="R276" s="223"/>
      <c r="S276" s="223"/>
      <c r="T276" s="223"/>
      <c r="U276" s="223"/>
      <c r="V276" s="223"/>
      <c r="W276" s="223"/>
      <c r="X276" s="223"/>
      <c r="Y276" s="223"/>
      <c r="Z276" s="223"/>
      <c r="AA276" s="223"/>
      <c r="AB276" s="223"/>
    </row>
    <row r="277" spans="1:28" ht="15" thickBot="1" x14ac:dyDescent="0.25">
      <c r="A277" s="223"/>
      <c r="B277" s="227"/>
      <c r="C277" s="223"/>
      <c r="D277" s="227"/>
      <c r="E277" s="223"/>
      <c r="F277" s="223"/>
      <c r="G277" s="223"/>
      <c r="H277" s="225"/>
      <c r="I277" s="225"/>
      <c r="J277" s="223"/>
      <c r="K277" s="226"/>
      <c r="L277" s="223"/>
      <c r="M277" s="223"/>
      <c r="N277" s="223"/>
      <c r="O277" s="223"/>
      <c r="P277" s="223"/>
      <c r="Q277" s="223"/>
      <c r="R277" s="223"/>
      <c r="S277" s="223"/>
      <c r="T277" s="223"/>
      <c r="U277" s="223"/>
      <c r="V277" s="223"/>
      <c r="W277" s="223"/>
      <c r="X277" s="223"/>
      <c r="Y277" s="223"/>
      <c r="Z277" s="223"/>
      <c r="AA277" s="223"/>
      <c r="AB277" s="223"/>
    </row>
    <row r="278" spans="1:28" ht="15" thickBot="1" x14ac:dyDescent="0.25">
      <c r="A278" s="223"/>
      <c r="B278" s="227"/>
      <c r="C278" s="223"/>
      <c r="D278" s="227"/>
      <c r="E278" s="223"/>
      <c r="F278" s="223"/>
      <c r="G278" s="223"/>
      <c r="H278" s="225"/>
      <c r="I278" s="225"/>
      <c r="J278" s="223"/>
      <c r="K278" s="226"/>
      <c r="L278" s="223"/>
      <c r="M278" s="223"/>
      <c r="N278" s="223"/>
      <c r="O278" s="223"/>
      <c r="P278" s="223"/>
      <c r="Q278" s="223"/>
      <c r="R278" s="223"/>
      <c r="S278" s="223"/>
      <c r="T278" s="223"/>
      <c r="U278" s="223"/>
      <c r="V278" s="223"/>
      <c r="W278" s="223"/>
      <c r="X278" s="223"/>
      <c r="Y278" s="223"/>
      <c r="Z278" s="223"/>
      <c r="AA278" s="223"/>
      <c r="AB278" s="223"/>
    </row>
    <row r="279" spans="1:28" ht="15" thickBot="1" x14ac:dyDescent="0.25">
      <c r="A279" s="223"/>
      <c r="B279" s="227"/>
      <c r="C279" s="223"/>
      <c r="D279" s="227"/>
      <c r="E279" s="223"/>
      <c r="F279" s="223"/>
      <c r="G279" s="223"/>
      <c r="H279" s="225"/>
      <c r="I279" s="225"/>
      <c r="J279" s="223"/>
      <c r="K279" s="226"/>
      <c r="L279" s="223"/>
      <c r="M279" s="223"/>
      <c r="N279" s="223"/>
      <c r="O279" s="223"/>
      <c r="P279" s="223"/>
      <c r="Q279" s="223"/>
      <c r="R279" s="223"/>
      <c r="S279" s="223"/>
      <c r="T279" s="223"/>
      <c r="U279" s="223"/>
      <c r="V279" s="223"/>
      <c r="W279" s="223"/>
      <c r="X279" s="223"/>
      <c r="Y279" s="223"/>
      <c r="Z279" s="223"/>
      <c r="AA279" s="223"/>
      <c r="AB279" s="223"/>
    </row>
    <row r="280" spans="1:28" ht="15" thickBot="1" x14ac:dyDescent="0.25">
      <c r="A280" s="223"/>
      <c r="B280" s="227"/>
      <c r="C280" s="223"/>
      <c r="D280" s="227"/>
      <c r="E280" s="223"/>
      <c r="F280" s="223"/>
      <c r="G280" s="223"/>
      <c r="H280" s="225"/>
      <c r="I280" s="225"/>
      <c r="J280" s="223"/>
      <c r="K280" s="226"/>
      <c r="L280" s="223"/>
      <c r="M280" s="223"/>
      <c r="N280" s="223"/>
      <c r="O280" s="223"/>
      <c r="P280" s="223"/>
      <c r="Q280" s="223"/>
      <c r="R280" s="223"/>
      <c r="S280" s="223"/>
      <c r="T280" s="223"/>
      <c r="U280" s="223"/>
      <c r="V280" s="223"/>
      <c r="W280" s="223"/>
      <c r="X280" s="223"/>
      <c r="Y280" s="223"/>
      <c r="Z280" s="223"/>
      <c r="AA280" s="223"/>
      <c r="AB280" s="223"/>
    </row>
    <row r="281" spans="1:28" ht="15" thickBot="1" x14ac:dyDescent="0.25">
      <c r="A281" s="223"/>
      <c r="B281" s="227"/>
      <c r="C281" s="223"/>
      <c r="D281" s="227"/>
      <c r="E281" s="223"/>
      <c r="F281" s="223"/>
      <c r="G281" s="223"/>
      <c r="H281" s="225"/>
      <c r="I281" s="225"/>
      <c r="J281" s="223"/>
      <c r="K281" s="226"/>
      <c r="L281" s="223"/>
      <c r="M281" s="223"/>
      <c r="N281" s="223"/>
      <c r="O281" s="223"/>
      <c r="P281" s="223"/>
      <c r="Q281" s="223"/>
      <c r="R281" s="223"/>
      <c r="S281" s="223"/>
      <c r="T281" s="223"/>
      <c r="U281" s="223"/>
      <c r="V281" s="223"/>
      <c r="W281" s="223"/>
      <c r="X281" s="223"/>
      <c r="Y281" s="223"/>
      <c r="Z281" s="223"/>
      <c r="AA281" s="223"/>
      <c r="AB281" s="223"/>
    </row>
    <row r="282" spans="1:28" ht="15" thickBot="1" x14ac:dyDescent="0.25">
      <c r="A282" s="223"/>
      <c r="B282" s="227"/>
      <c r="C282" s="223"/>
      <c r="D282" s="227"/>
      <c r="E282" s="223"/>
      <c r="F282" s="223"/>
      <c r="G282" s="223"/>
      <c r="H282" s="225"/>
      <c r="I282" s="225"/>
      <c r="J282" s="223"/>
      <c r="K282" s="226"/>
      <c r="L282" s="223"/>
      <c r="M282" s="223"/>
      <c r="N282" s="223"/>
      <c r="O282" s="223"/>
      <c r="P282" s="223"/>
      <c r="Q282" s="223"/>
      <c r="R282" s="223"/>
      <c r="S282" s="223"/>
      <c r="T282" s="223"/>
      <c r="U282" s="223"/>
      <c r="V282" s="223"/>
      <c r="W282" s="223"/>
      <c r="X282" s="223"/>
      <c r="Y282" s="223"/>
      <c r="Z282" s="223"/>
      <c r="AA282" s="223"/>
      <c r="AB282" s="223"/>
    </row>
    <row r="283" spans="1:28" ht="15" thickBot="1" x14ac:dyDescent="0.25">
      <c r="A283" s="223"/>
      <c r="B283" s="227"/>
      <c r="C283" s="223"/>
      <c r="D283" s="227"/>
      <c r="E283" s="223"/>
      <c r="F283" s="223"/>
      <c r="G283" s="223"/>
      <c r="H283" s="225"/>
      <c r="I283" s="225"/>
      <c r="J283" s="223"/>
      <c r="K283" s="226"/>
      <c r="L283" s="223"/>
      <c r="M283" s="223"/>
      <c r="N283" s="223"/>
      <c r="O283" s="223"/>
      <c r="P283" s="223"/>
      <c r="Q283" s="223"/>
      <c r="R283" s="223"/>
      <c r="S283" s="223"/>
      <c r="T283" s="223"/>
      <c r="U283" s="223"/>
      <c r="V283" s="223"/>
      <c r="W283" s="223"/>
      <c r="X283" s="223"/>
      <c r="Y283" s="223"/>
      <c r="Z283" s="223"/>
      <c r="AA283" s="223"/>
      <c r="AB283" s="223"/>
    </row>
    <row r="284" spans="1:28" ht="15" thickBot="1" x14ac:dyDescent="0.25">
      <c r="A284" s="223"/>
      <c r="B284" s="227"/>
      <c r="C284" s="223"/>
      <c r="D284" s="227"/>
      <c r="E284" s="223"/>
      <c r="F284" s="223"/>
      <c r="G284" s="223"/>
      <c r="H284" s="225"/>
      <c r="I284" s="225"/>
      <c r="J284" s="223"/>
      <c r="K284" s="226"/>
      <c r="L284" s="223"/>
      <c r="M284" s="223"/>
      <c r="N284" s="223"/>
      <c r="O284" s="223"/>
      <c r="P284" s="223"/>
      <c r="Q284" s="223"/>
      <c r="R284" s="223"/>
      <c r="S284" s="223"/>
      <c r="T284" s="223"/>
      <c r="U284" s="223"/>
      <c r="V284" s="223"/>
      <c r="W284" s="223"/>
      <c r="X284" s="223"/>
      <c r="Y284" s="223"/>
      <c r="Z284" s="223"/>
      <c r="AA284" s="223"/>
      <c r="AB284" s="223"/>
    </row>
    <row r="285" spans="1:28" ht="15" thickBot="1" x14ac:dyDescent="0.25">
      <c r="A285" s="223"/>
      <c r="B285" s="227"/>
      <c r="C285" s="223"/>
      <c r="D285" s="227"/>
      <c r="E285" s="223"/>
      <c r="F285" s="223"/>
      <c r="G285" s="223"/>
      <c r="H285" s="225"/>
      <c r="I285" s="225"/>
      <c r="J285" s="223"/>
      <c r="K285" s="226"/>
      <c r="L285" s="223"/>
      <c r="M285" s="223"/>
      <c r="N285" s="223"/>
      <c r="O285" s="223"/>
      <c r="P285" s="223"/>
      <c r="Q285" s="223"/>
      <c r="R285" s="223"/>
      <c r="S285" s="223"/>
      <c r="T285" s="223"/>
      <c r="U285" s="223"/>
      <c r="V285" s="223"/>
      <c r="W285" s="223"/>
      <c r="X285" s="223"/>
      <c r="Y285" s="223"/>
      <c r="Z285" s="223"/>
      <c r="AA285" s="223"/>
      <c r="AB285" s="223"/>
    </row>
    <row r="286" spans="1:28" ht="15" thickBot="1" x14ac:dyDescent="0.25">
      <c r="A286" s="223"/>
      <c r="B286" s="227"/>
      <c r="C286" s="223"/>
      <c r="D286" s="227"/>
      <c r="E286" s="223"/>
      <c r="F286" s="223"/>
      <c r="G286" s="223"/>
      <c r="H286" s="225"/>
      <c r="I286" s="225"/>
      <c r="J286" s="223"/>
      <c r="K286" s="226"/>
      <c r="L286" s="223"/>
      <c r="M286" s="223"/>
      <c r="N286" s="223"/>
      <c r="O286" s="223"/>
      <c r="P286" s="223"/>
      <c r="Q286" s="223"/>
      <c r="R286" s="223"/>
      <c r="S286" s="223"/>
      <c r="T286" s="223"/>
      <c r="U286" s="223"/>
      <c r="V286" s="223"/>
      <c r="W286" s="223"/>
      <c r="X286" s="223"/>
      <c r="Y286" s="223"/>
      <c r="Z286" s="223"/>
      <c r="AA286" s="223"/>
      <c r="AB286" s="223"/>
    </row>
    <row r="287" spans="1:28" ht="15" thickBot="1" x14ac:dyDescent="0.25">
      <c r="A287" s="223"/>
      <c r="B287" s="227"/>
      <c r="C287" s="223"/>
      <c r="D287" s="227"/>
      <c r="E287" s="223"/>
      <c r="F287" s="223"/>
      <c r="G287" s="223"/>
      <c r="H287" s="225"/>
      <c r="I287" s="225"/>
      <c r="J287" s="223"/>
      <c r="K287" s="226"/>
      <c r="L287" s="223"/>
      <c r="M287" s="223"/>
      <c r="N287" s="223"/>
      <c r="O287" s="223"/>
      <c r="P287" s="223"/>
      <c r="Q287" s="223"/>
      <c r="R287" s="223"/>
      <c r="S287" s="223"/>
      <c r="T287" s="223"/>
      <c r="U287" s="223"/>
      <c r="V287" s="223"/>
      <c r="W287" s="223"/>
      <c r="X287" s="223"/>
      <c r="Y287" s="223"/>
      <c r="Z287" s="223"/>
      <c r="AA287" s="223"/>
      <c r="AB287" s="223"/>
    </row>
    <row r="288" spans="1:28" ht="15" thickBot="1" x14ac:dyDescent="0.25">
      <c r="A288" s="223"/>
      <c r="B288" s="227"/>
      <c r="C288" s="223"/>
      <c r="D288" s="227"/>
      <c r="E288" s="223"/>
      <c r="F288" s="223"/>
      <c r="G288" s="223"/>
      <c r="H288" s="225"/>
      <c r="I288" s="225"/>
      <c r="J288" s="223"/>
      <c r="K288" s="226"/>
      <c r="L288" s="223"/>
      <c r="M288" s="223"/>
      <c r="N288" s="223"/>
      <c r="O288" s="223"/>
      <c r="P288" s="223"/>
      <c r="Q288" s="223"/>
      <c r="R288" s="223"/>
      <c r="S288" s="223"/>
      <c r="T288" s="223"/>
      <c r="U288" s="223"/>
      <c r="V288" s="223"/>
      <c r="W288" s="223"/>
      <c r="X288" s="223"/>
      <c r="Y288" s="223"/>
      <c r="Z288" s="223"/>
      <c r="AA288" s="223"/>
      <c r="AB288" s="223"/>
    </row>
    <row r="289" spans="1:28" ht="15" thickBot="1" x14ac:dyDescent="0.25">
      <c r="A289" s="223"/>
      <c r="B289" s="227"/>
      <c r="C289" s="223"/>
      <c r="D289" s="227"/>
      <c r="E289" s="223"/>
      <c r="F289" s="223"/>
      <c r="G289" s="223"/>
      <c r="H289" s="225"/>
      <c r="I289" s="225"/>
      <c r="J289" s="223"/>
      <c r="K289" s="226"/>
      <c r="L289" s="223"/>
      <c r="M289" s="223"/>
      <c r="N289" s="223"/>
      <c r="O289" s="223"/>
      <c r="P289" s="223"/>
      <c r="Q289" s="223"/>
      <c r="R289" s="223"/>
      <c r="S289" s="223"/>
      <c r="T289" s="223"/>
      <c r="U289" s="223"/>
      <c r="V289" s="223"/>
      <c r="W289" s="223"/>
      <c r="X289" s="223"/>
      <c r="Y289" s="223"/>
      <c r="Z289" s="223"/>
      <c r="AA289" s="223"/>
      <c r="AB289" s="223"/>
    </row>
    <row r="290" spans="1:28" ht="15" thickBot="1" x14ac:dyDescent="0.25">
      <c r="A290" s="223"/>
      <c r="B290" s="227"/>
      <c r="C290" s="223"/>
      <c r="D290" s="227"/>
      <c r="E290" s="223"/>
      <c r="F290" s="223"/>
      <c r="G290" s="223"/>
      <c r="H290" s="225"/>
      <c r="I290" s="225"/>
      <c r="J290" s="223"/>
      <c r="K290" s="226"/>
      <c r="L290" s="223"/>
      <c r="M290" s="223"/>
      <c r="N290" s="223"/>
      <c r="O290" s="223"/>
      <c r="P290" s="223"/>
      <c r="Q290" s="223"/>
      <c r="R290" s="223"/>
      <c r="S290" s="223"/>
      <c r="T290" s="223"/>
      <c r="U290" s="223"/>
      <c r="V290" s="223"/>
      <c r="W290" s="223"/>
      <c r="X290" s="223"/>
      <c r="Y290" s="223"/>
      <c r="Z290" s="223"/>
      <c r="AA290" s="223"/>
      <c r="AB290" s="223"/>
    </row>
    <row r="291" spans="1:28" ht="15" thickBot="1" x14ac:dyDescent="0.25">
      <c r="A291" s="223"/>
      <c r="B291" s="227"/>
      <c r="C291" s="223"/>
      <c r="D291" s="227"/>
      <c r="E291" s="223"/>
      <c r="F291" s="223"/>
      <c r="G291" s="223"/>
      <c r="H291" s="225"/>
      <c r="I291" s="225"/>
      <c r="J291" s="223"/>
      <c r="K291" s="226"/>
      <c r="L291" s="223"/>
      <c r="M291" s="223"/>
      <c r="N291" s="223"/>
      <c r="O291" s="223"/>
      <c r="P291" s="223"/>
      <c r="Q291" s="223"/>
      <c r="R291" s="223"/>
      <c r="S291" s="223"/>
      <c r="T291" s="223"/>
      <c r="U291" s="223"/>
      <c r="V291" s="223"/>
      <c r="W291" s="223"/>
      <c r="X291" s="223"/>
      <c r="Y291" s="223"/>
      <c r="Z291" s="223"/>
      <c r="AA291" s="223"/>
      <c r="AB291" s="223"/>
    </row>
    <row r="292" spans="1:28" ht="15" thickBot="1" x14ac:dyDescent="0.25">
      <c r="A292" s="223"/>
      <c r="B292" s="227"/>
      <c r="C292" s="223"/>
      <c r="D292" s="227"/>
      <c r="E292" s="223"/>
      <c r="F292" s="223"/>
      <c r="G292" s="223"/>
      <c r="H292" s="225"/>
      <c r="I292" s="225"/>
      <c r="J292" s="223"/>
      <c r="K292" s="226"/>
      <c r="L292" s="223"/>
      <c r="M292" s="223"/>
      <c r="N292" s="223"/>
      <c r="O292" s="223"/>
      <c r="P292" s="223"/>
      <c r="Q292" s="223"/>
      <c r="R292" s="223"/>
      <c r="S292" s="223"/>
      <c r="T292" s="223"/>
      <c r="U292" s="223"/>
      <c r="V292" s="223"/>
      <c r="W292" s="223"/>
      <c r="X292" s="223"/>
      <c r="Y292" s="223"/>
      <c r="Z292" s="223"/>
      <c r="AA292" s="223"/>
      <c r="AB292" s="223"/>
    </row>
    <row r="293" spans="1:28" ht="15" thickBot="1" x14ac:dyDescent="0.25">
      <c r="A293" s="223"/>
      <c r="B293" s="227"/>
      <c r="C293" s="223"/>
      <c r="D293" s="227"/>
      <c r="E293" s="223"/>
      <c r="F293" s="223"/>
      <c r="G293" s="223"/>
      <c r="H293" s="225"/>
      <c r="I293" s="225"/>
      <c r="J293" s="223"/>
      <c r="K293" s="226"/>
      <c r="L293" s="223"/>
      <c r="M293" s="223"/>
      <c r="N293" s="223"/>
      <c r="O293" s="223"/>
      <c r="P293" s="223"/>
      <c r="Q293" s="223"/>
      <c r="R293" s="223"/>
      <c r="S293" s="223"/>
      <c r="T293" s="223"/>
      <c r="U293" s="223"/>
      <c r="V293" s="223"/>
      <c r="W293" s="223"/>
      <c r="X293" s="223"/>
      <c r="Y293" s="223"/>
      <c r="Z293" s="223"/>
      <c r="AA293" s="223"/>
      <c r="AB293" s="223"/>
    </row>
    <row r="294" spans="1:28" ht="15" thickBot="1" x14ac:dyDescent="0.25">
      <c r="A294" s="223"/>
      <c r="B294" s="227"/>
      <c r="C294" s="223"/>
      <c r="D294" s="227"/>
      <c r="E294" s="223"/>
      <c r="F294" s="223"/>
      <c r="G294" s="223"/>
      <c r="H294" s="225"/>
      <c r="I294" s="225"/>
      <c r="J294" s="223"/>
      <c r="K294" s="226"/>
      <c r="L294" s="223"/>
      <c r="M294" s="223"/>
      <c r="N294" s="223"/>
      <c r="O294" s="223"/>
      <c r="P294" s="223"/>
      <c r="Q294" s="223"/>
      <c r="R294" s="223"/>
      <c r="S294" s="223"/>
      <c r="T294" s="223"/>
      <c r="U294" s="223"/>
      <c r="V294" s="223"/>
      <c r="W294" s="223"/>
      <c r="X294" s="223"/>
      <c r="Y294" s="223"/>
      <c r="Z294" s="223"/>
      <c r="AA294" s="223"/>
      <c r="AB294" s="223"/>
    </row>
    <row r="295" spans="1:28" ht="15" thickBot="1" x14ac:dyDescent="0.25">
      <c r="A295" s="223"/>
      <c r="B295" s="227"/>
      <c r="C295" s="223"/>
      <c r="D295" s="227"/>
      <c r="E295" s="223"/>
      <c r="F295" s="223"/>
      <c r="G295" s="223"/>
      <c r="H295" s="225"/>
      <c r="I295" s="225"/>
      <c r="J295" s="223"/>
      <c r="K295" s="226"/>
      <c r="L295" s="223"/>
      <c r="M295" s="223"/>
      <c r="N295" s="223"/>
      <c r="O295" s="223"/>
      <c r="P295" s="223"/>
      <c r="Q295" s="223"/>
      <c r="R295" s="223"/>
      <c r="S295" s="223"/>
      <c r="T295" s="223"/>
      <c r="U295" s="223"/>
      <c r="V295" s="223"/>
      <c r="W295" s="223"/>
      <c r="X295" s="223"/>
      <c r="Y295" s="223"/>
      <c r="Z295" s="223"/>
      <c r="AA295" s="223"/>
      <c r="AB295" s="223"/>
    </row>
    <row r="296" spans="1:28" ht="15" thickBot="1" x14ac:dyDescent="0.25">
      <c r="A296" s="223"/>
      <c r="B296" s="227"/>
      <c r="C296" s="223"/>
      <c r="D296" s="227"/>
      <c r="E296" s="223"/>
      <c r="F296" s="223"/>
      <c r="G296" s="223"/>
      <c r="H296" s="225"/>
      <c r="I296" s="225"/>
      <c r="J296" s="223"/>
      <c r="K296" s="226"/>
      <c r="L296" s="223"/>
      <c r="M296" s="223"/>
      <c r="N296" s="223"/>
      <c r="O296" s="223"/>
      <c r="P296" s="223"/>
      <c r="Q296" s="223"/>
      <c r="R296" s="223"/>
      <c r="S296" s="223"/>
      <c r="T296" s="223"/>
      <c r="U296" s="223"/>
      <c r="V296" s="223"/>
      <c r="W296" s="223"/>
      <c r="X296" s="223"/>
      <c r="Y296" s="223"/>
      <c r="Z296" s="223"/>
      <c r="AA296" s="223"/>
      <c r="AB296" s="223"/>
    </row>
    <row r="297" spans="1:28" ht="15" thickBot="1" x14ac:dyDescent="0.25">
      <c r="A297" s="223"/>
      <c r="B297" s="227"/>
      <c r="C297" s="223"/>
      <c r="D297" s="227"/>
      <c r="E297" s="223"/>
      <c r="F297" s="223"/>
      <c r="G297" s="223"/>
      <c r="H297" s="225"/>
      <c r="I297" s="225"/>
      <c r="J297" s="223"/>
      <c r="K297" s="226"/>
      <c r="L297" s="223"/>
      <c r="M297" s="223"/>
      <c r="N297" s="223"/>
      <c r="O297" s="223"/>
      <c r="P297" s="223"/>
      <c r="Q297" s="223"/>
      <c r="R297" s="223"/>
      <c r="S297" s="223"/>
      <c r="T297" s="223"/>
      <c r="U297" s="223"/>
      <c r="V297" s="223"/>
      <c r="W297" s="223"/>
      <c r="X297" s="223"/>
      <c r="Y297" s="223"/>
      <c r="Z297" s="223"/>
      <c r="AA297" s="223"/>
      <c r="AB297" s="223"/>
    </row>
    <row r="298" spans="1:28" ht="15" thickBot="1" x14ac:dyDescent="0.25">
      <c r="A298" s="223"/>
      <c r="B298" s="227"/>
      <c r="C298" s="223"/>
      <c r="D298" s="227"/>
      <c r="E298" s="223"/>
      <c r="F298" s="223"/>
      <c r="G298" s="223"/>
      <c r="H298" s="225"/>
      <c r="I298" s="225"/>
      <c r="J298" s="223"/>
      <c r="K298" s="226"/>
      <c r="L298" s="223"/>
      <c r="M298" s="223"/>
      <c r="N298" s="223"/>
      <c r="O298" s="223"/>
      <c r="P298" s="223"/>
      <c r="Q298" s="223"/>
      <c r="R298" s="223"/>
      <c r="S298" s="223"/>
      <c r="T298" s="223"/>
      <c r="U298" s="223"/>
      <c r="V298" s="223"/>
      <c r="W298" s="223"/>
      <c r="X298" s="223"/>
      <c r="Y298" s="223"/>
      <c r="Z298" s="223"/>
      <c r="AA298" s="223"/>
      <c r="AB298" s="223"/>
    </row>
    <row r="299" spans="1:28" ht="15" thickBot="1" x14ac:dyDescent="0.25">
      <c r="A299" s="223"/>
      <c r="B299" s="227"/>
      <c r="C299" s="223"/>
      <c r="D299" s="227"/>
      <c r="E299" s="223"/>
      <c r="F299" s="223"/>
      <c r="G299" s="223"/>
      <c r="H299" s="225"/>
      <c r="I299" s="225"/>
      <c r="J299" s="223"/>
      <c r="K299" s="226"/>
      <c r="L299" s="223"/>
      <c r="M299" s="223"/>
      <c r="N299" s="223"/>
      <c r="O299" s="223"/>
      <c r="P299" s="223"/>
      <c r="Q299" s="223"/>
      <c r="R299" s="223"/>
      <c r="S299" s="223"/>
      <c r="T299" s="223"/>
      <c r="U299" s="223"/>
      <c r="V299" s="223"/>
      <c r="W299" s="223"/>
      <c r="X299" s="223"/>
      <c r="Y299" s="223"/>
      <c r="Z299" s="223"/>
      <c r="AA299" s="223"/>
      <c r="AB299" s="223"/>
    </row>
    <row r="300" spans="1:28" ht="15" thickBot="1" x14ac:dyDescent="0.25">
      <c r="A300" s="223"/>
      <c r="B300" s="227"/>
      <c r="C300" s="223"/>
      <c r="D300" s="227"/>
      <c r="E300" s="223"/>
      <c r="F300" s="223"/>
      <c r="G300" s="223"/>
      <c r="H300" s="225"/>
      <c r="I300" s="225"/>
      <c r="J300" s="223"/>
      <c r="K300" s="226"/>
      <c r="L300" s="223"/>
      <c r="M300" s="223"/>
      <c r="N300" s="223"/>
      <c r="O300" s="223"/>
      <c r="P300" s="223"/>
      <c r="Q300" s="223"/>
      <c r="R300" s="223"/>
      <c r="S300" s="223"/>
      <c r="T300" s="223"/>
      <c r="U300" s="223"/>
      <c r="V300" s="223"/>
      <c r="W300" s="223"/>
      <c r="X300" s="223"/>
      <c r="Y300" s="223"/>
      <c r="Z300" s="223"/>
      <c r="AA300" s="223"/>
      <c r="AB300" s="223"/>
    </row>
    <row r="301" spans="1:28" ht="15" thickBot="1" x14ac:dyDescent="0.25">
      <c r="A301" s="223"/>
      <c r="B301" s="227"/>
      <c r="C301" s="223"/>
      <c r="D301" s="227"/>
      <c r="E301" s="223"/>
      <c r="F301" s="223"/>
      <c r="G301" s="223"/>
      <c r="H301" s="225"/>
      <c r="I301" s="225"/>
      <c r="J301" s="223"/>
      <c r="K301" s="226"/>
      <c r="L301" s="223"/>
      <c r="M301" s="223"/>
      <c r="N301" s="223"/>
      <c r="O301" s="223"/>
      <c r="P301" s="223"/>
      <c r="Q301" s="223"/>
      <c r="R301" s="223"/>
      <c r="S301" s="223"/>
      <c r="T301" s="223"/>
      <c r="U301" s="223"/>
      <c r="V301" s="223"/>
      <c r="W301" s="223"/>
      <c r="X301" s="223"/>
      <c r="Y301" s="223"/>
      <c r="Z301" s="223"/>
      <c r="AA301" s="223"/>
      <c r="AB301" s="223"/>
    </row>
    <row r="302" spans="1:28" ht="15" thickBot="1" x14ac:dyDescent="0.25">
      <c r="A302" s="223"/>
      <c r="B302" s="227"/>
      <c r="C302" s="223"/>
      <c r="D302" s="227"/>
      <c r="E302" s="223"/>
      <c r="F302" s="223"/>
      <c r="G302" s="223"/>
      <c r="H302" s="225"/>
      <c r="I302" s="225"/>
      <c r="J302" s="223"/>
      <c r="K302" s="226"/>
      <c r="L302" s="223"/>
      <c r="M302" s="223"/>
      <c r="N302" s="223"/>
      <c r="O302" s="223"/>
      <c r="P302" s="223"/>
      <c r="Q302" s="223"/>
      <c r="R302" s="223"/>
      <c r="S302" s="223"/>
      <c r="T302" s="223"/>
      <c r="U302" s="223"/>
      <c r="V302" s="223"/>
      <c r="W302" s="223"/>
      <c r="X302" s="223"/>
      <c r="Y302" s="223"/>
      <c r="Z302" s="223"/>
      <c r="AA302" s="223"/>
      <c r="AB302" s="223"/>
    </row>
    <row r="303" spans="1:28" ht="15" thickBot="1" x14ac:dyDescent="0.25">
      <c r="A303" s="223"/>
      <c r="B303" s="227"/>
      <c r="C303" s="223"/>
      <c r="D303" s="227"/>
      <c r="E303" s="223"/>
      <c r="F303" s="223"/>
      <c r="G303" s="223"/>
      <c r="H303" s="225"/>
      <c r="I303" s="225"/>
      <c r="J303" s="223"/>
      <c r="K303" s="226"/>
      <c r="L303" s="223"/>
      <c r="M303" s="223"/>
      <c r="N303" s="223"/>
      <c r="O303" s="223"/>
      <c r="P303" s="223"/>
      <c r="Q303" s="223"/>
      <c r="R303" s="223"/>
      <c r="S303" s="223"/>
      <c r="T303" s="223"/>
      <c r="U303" s="223"/>
      <c r="V303" s="223"/>
      <c r="W303" s="223"/>
      <c r="X303" s="223"/>
      <c r="Y303" s="223"/>
      <c r="Z303" s="223"/>
      <c r="AA303" s="223"/>
      <c r="AB303" s="223"/>
    </row>
    <row r="304" spans="1:28" ht="15" thickBot="1" x14ac:dyDescent="0.25">
      <c r="A304" s="223"/>
      <c r="B304" s="227"/>
      <c r="C304" s="223"/>
      <c r="D304" s="227"/>
      <c r="E304" s="223"/>
      <c r="F304" s="223"/>
      <c r="G304" s="223"/>
      <c r="H304" s="225"/>
      <c r="I304" s="225"/>
      <c r="J304" s="223"/>
      <c r="K304" s="226"/>
      <c r="L304" s="223"/>
      <c r="M304" s="223"/>
      <c r="N304" s="223"/>
      <c r="O304" s="223"/>
      <c r="P304" s="223"/>
      <c r="Q304" s="223"/>
      <c r="R304" s="223"/>
      <c r="S304" s="223"/>
      <c r="T304" s="223"/>
      <c r="U304" s="223"/>
      <c r="V304" s="223"/>
      <c r="W304" s="223"/>
      <c r="X304" s="223"/>
      <c r="Y304" s="223"/>
      <c r="Z304" s="223"/>
      <c r="AA304" s="223"/>
      <c r="AB304" s="223"/>
    </row>
    <row r="305" spans="1:28" ht="15" thickBot="1" x14ac:dyDescent="0.25">
      <c r="A305" s="223"/>
      <c r="B305" s="227"/>
      <c r="C305" s="223"/>
      <c r="D305" s="227"/>
      <c r="E305" s="223"/>
      <c r="F305" s="223"/>
      <c r="G305" s="223"/>
      <c r="H305" s="225"/>
      <c r="I305" s="225"/>
      <c r="J305" s="223"/>
      <c r="K305" s="226"/>
      <c r="L305" s="223"/>
      <c r="M305" s="223"/>
      <c r="N305" s="223"/>
      <c r="O305" s="223"/>
      <c r="P305" s="223"/>
      <c r="Q305" s="223"/>
      <c r="R305" s="223"/>
      <c r="S305" s="223"/>
      <c r="T305" s="223"/>
      <c r="U305" s="223"/>
      <c r="V305" s="223"/>
      <c r="W305" s="223"/>
      <c r="X305" s="223"/>
      <c r="Y305" s="223"/>
      <c r="Z305" s="223"/>
      <c r="AA305" s="223"/>
      <c r="AB305" s="223"/>
    </row>
    <row r="306" spans="1:28" ht="15" thickBot="1" x14ac:dyDescent="0.25">
      <c r="A306" s="223"/>
      <c r="B306" s="227"/>
      <c r="C306" s="223"/>
      <c r="D306" s="227"/>
      <c r="E306" s="223"/>
      <c r="F306" s="223"/>
      <c r="G306" s="223"/>
      <c r="H306" s="225"/>
      <c r="I306" s="225"/>
      <c r="J306" s="223"/>
      <c r="K306" s="226"/>
      <c r="L306" s="223"/>
      <c r="M306" s="223"/>
      <c r="N306" s="223"/>
      <c r="O306" s="223"/>
      <c r="P306" s="223"/>
      <c r="Q306" s="223"/>
      <c r="R306" s="223"/>
      <c r="S306" s="223"/>
      <c r="T306" s="223"/>
      <c r="U306" s="223"/>
      <c r="V306" s="223"/>
      <c r="W306" s="223"/>
      <c r="X306" s="223"/>
      <c r="Y306" s="223"/>
      <c r="Z306" s="223"/>
      <c r="AA306" s="223"/>
      <c r="AB306" s="223"/>
    </row>
    <row r="307" spans="1:28" ht="15" thickBot="1" x14ac:dyDescent="0.25">
      <c r="A307" s="223"/>
      <c r="B307" s="227"/>
      <c r="C307" s="223"/>
      <c r="D307" s="227"/>
      <c r="E307" s="223"/>
      <c r="F307" s="223"/>
      <c r="G307" s="223"/>
      <c r="H307" s="225"/>
      <c r="I307" s="225"/>
      <c r="J307" s="223"/>
      <c r="K307" s="226"/>
      <c r="L307" s="223"/>
      <c r="M307" s="223"/>
      <c r="N307" s="223"/>
      <c r="O307" s="223"/>
      <c r="P307" s="223"/>
      <c r="Q307" s="223"/>
      <c r="R307" s="223"/>
      <c r="S307" s="223"/>
      <c r="T307" s="223"/>
      <c r="U307" s="223"/>
      <c r="V307" s="223"/>
      <c r="W307" s="223"/>
      <c r="X307" s="223"/>
      <c r="Y307" s="223"/>
      <c r="Z307" s="223"/>
      <c r="AA307" s="223"/>
      <c r="AB307" s="223"/>
    </row>
    <row r="308" spans="1:28" ht="15" thickBot="1" x14ac:dyDescent="0.25">
      <c r="A308" s="223"/>
      <c r="B308" s="227"/>
      <c r="C308" s="223"/>
      <c r="D308" s="227"/>
      <c r="E308" s="223"/>
      <c r="F308" s="223"/>
      <c r="G308" s="223"/>
      <c r="H308" s="225"/>
      <c r="I308" s="225"/>
      <c r="J308" s="223"/>
      <c r="K308" s="226"/>
      <c r="L308" s="223"/>
      <c r="M308" s="223"/>
      <c r="N308" s="223"/>
      <c r="O308" s="223"/>
      <c r="P308" s="223"/>
      <c r="Q308" s="223"/>
      <c r="R308" s="223"/>
      <c r="S308" s="223"/>
      <c r="T308" s="223"/>
      <c r="U308" s="223"/>
      <c r="V308" s="223"/>
      <c r="W308" s="223"/>
      <c r="X308" s="223"/>
      <c r="Y308" s="223"/>
      <c r="Z308" s="223"/>
      <c r="AA308" s="223"/>
      <c r="AB308" s="223"/>
    </row>
    <row r="309" spans="1:28" ht="15" thickBot="1" x14ac:dyDescent="0.25">
      <c r="A309" s="223"/>
      <c r="B309" s="227"/>
      <c r="C309" s="223"/>
      <c r="D309" s="227"/>
      <c r="E309" s="223"/>
      <c r="F309" s="223"/>
      <c r="G309" s="223"/>
      <c r="H309" s="225"/>
      <c r="I309" s="225"/>
      <c r="J309" s="223"/>
      <c r="K309" s="226"/>
      <c r="L309" s="223"/>
      <c r="M309" s="223"/>
      <c r="N309" s="223"/>
      <c r="O309" s="223"/>
      <c r="P309" s="223"/>
      <c r="Q309" s="223"/>
      <c r="R309" s="223"/>
      <c r="S309" s="223"/>
      <c r="T309" s="223"/>
      <c r="U309" s="223"/>
      <c r="V309" s="223"/>
      <c r="W309" s="223"/>
      <c r="X309" s="223"/>
      <c r="Y309" s="223"/>
      <c r="Z309" s="223"/>
      <c r="AA309" s="223"/>
      <c r="AB309" s="223"/>
    </row>
    <row r="310" spans="1:28" ht="15" thickBot="1" x14ac:dyDescent="0.25">
      <c r="A310" s="223"/>
      <c r="B310" s="227"/>
      <c r="C310" s="223"/>
      <c r="D310" s="227"/>
      <c r="E310" s="223"/>
      <c r="F310" s="223"/>
      <c r="G310" s="223"/>
      <c r="H310" s="225"/>
      <c r="I310" s="225"/>
      <c r="J310" s="223"/>
      <c r="K310" s="226"/>
      <c r="L310" s="223"/>
      <c r="M310" s="223"/>
      <c r="N310" s="223"/>
      <c r="O310" s="223"/>
      <c r="P310" s="223"/>
      <c r="Q310" s="223"/>
      <c r="R310" s="223"/>
      <c r="S310" s="223"/>
      <c r="T310" s="223"/>
      <c r="U310" s="223"/>
      <c r="V310" s="223"/>
      <c r="W310" s="223"/>
      <c r="X310" s="223"/>
      <c r="Y310" s="223"/>
      <c r="Z310" s="223"/>
      <c r="AA310" s="223"/>
      <c r="AB310" s="223"/>
    </row>
    <row r="311" spans="1:28" ht="15" thickBot="1" x14ac:dyDescent="0.25">
      <c r="A311" s="223"/>
      <c r="B311" s="227"/>
      <c r="C311" s="223"/>
      <c r="D311" s="227"/>
      <c r="E311" s="223"/>
      <c r="F311" s="223"/>
      <c r="G311" s="223"/>
      <c r="H311" s="225"/>
      <c r="I311" s="225"/>
      <c r="J311" s="223"/>
      <c r="K311" s="226"/>
      <c r="L311" s="223"/>
      <c r="M311" s="223"/>
      <c r="N311" s="223"/>
      <c r="O311" s="223"/>
      <c r="P311" s="223"/>
      <c r="Q311" s="223"/>
      <c r="R311" s="223"/>
      <c r="S311" s="223"/>
      <c r="T311" s="223"/>
      <c r="U311" s="223"/>
      <c r="V311" s="223"/>
      <c r="W311" s="223"/>
      <c r="X311" s="223"/>
      <c r="Y311" s="223"/>
      <c r="Z311" s="223"/>
      <c r="AA311" s="223"/>
      <c r="AB311" s="223"/>
    </row>
    <row r="312" spans="1:28" ht="15" thickBot="1" x14ac:dyDescent="0.25">
      <c r="A312" s="223"/>
      <c r="B312" s="227"/>
      <c r="C312" s="223"/>
      <c r="D312" s="227"/>
      <c r="E312" s="223"/>
      <c r="F312" s="223"/>
      <c r="G312" s="223"/>
      <c r="H312" s="225"/>
      <c r="I312" s="225"/>
      <c r="J312" s="223"/>
      <c r="K312" s="226"/>
      <c r="L312" s="223"/>
      <c r="M312" s="223"/>
      <c r="N312" s="223"/>
      <c r="O312" s="223"/>
      <c r="P312" s="223"/>
      <c r="Q312" s="223"/>
      <c r="R312" s="223"/>
      <c r="S312" s="223"/>
      <c r="T312" s="223"/>
      <c r="U312" s="223"/>
      <c r="V312" s="223"/>
      <c r="W312" s="223"/>
      <c r="X312" s="223"/>
      <c r="Y312" s="223"/>
      <c r="Z312" s="223"/>
      <c r="AA312" s="223"/>
      <c r="AB312" s="223"/>
    </row>
    <row r="313" spans="1:28" ht="15" thickBot="1" x14ac:dyDescent="0.25">
      <c r="A313" s="223"/>
      <c r="B313" s="227"/>
      <c r="C313" s="223"/>
      <c r="D313" s="227"/>
      <c r="E313" s="223"/>
      <c r="F313" s="223"/>
      <c r="G313" s="223"/>
      <c r="H313" s="225"/>
      <c r="I313" s="225"/>
      <c r="J313" s="223"/>
      <c r="K313" s="226"/>
      <c r="L313" s="223"/>
      <c r="M313" s="223"/>
      <c r="N313" s="223"/>
      <c r="O313" s="223"/>
      <c r="P313" s="223"/>
      <c r="Q313" s="223"/>
      <c r="R313" s="223"/>
      <c r="S313" s="223"/>
      <c r="T313" s="223"/>
      <c r="U313" s="223"/>
      <c r="V313" s="223"/>
      <c r="W313" s="223"/>
      <c r="X313" s="223"/>
      <c r="Y313" s="223"/>
      <c r="Z313" s="223"/>
      <c r="AA313" s="223"/>
      <c r="AB313" s="223"/>
    </row>
    <row r="314" spans="1:28" ht="15" thickBot="1" x14ac:dyDescent="0.25">
      <c r="A314" s="223"/>
      <c r="B314" s="227"/>
      <c r="C314" s="223"/>
      <c r="D314" s="227"/>
      <c r="E314" s="223"/>
      <c r="F314" s="223"/>
      <c r="G314" s="223"/>
      <c r="H314" s="225"/>
      <c r="I314" s="225"/>
      <c r="J314" s="223"/>
      <c r="K314" s="226"/>
      <c r="L314" s="223"/>
      <c r="M314" s="223"/>
      <c r="N314" s="223"/>
      <c r="O314" s="223"/>
      <c r="P314" s="223"/>
      <c r="Q314" s="223"/>
      <c r="R314" s="223"/>
      <c r="S314" s="223"/>
      <c r="T314" s="223"/>
      <c r="U314" s="223"/>
      <c r="V314" s="223"/>
      <c r="W314" s="223"/>
      <c r="X314" s="223"/>
      <c r="Y314" s="223"/>
      <c r="Z314" s="223"/>
      <c r="AA314" s="223"/>
      <c r="AB314" s="223"/>
    </row>
    <row r="315" spans="1:28" ht="15" thickBot="1" x14ac:dyDescent="0.25">
      <c r="A315" s="223"/>
      <c r="B315" s="227"/>
      <c r="C315" s="223"/>
      <c r="D315" s="227"/>
      <c r="E315" s="223"/>
      <c r="F315" s="223"/>
      <c r="G315" s="223"/>
      <c r="H315" s="225"/>
      <c r="I315" s="225"/>
      <c r="J315" s="223"/>
      <c r="K315" s="226"/>
      <c r="L315" s="223"/>
      <c r="M315" s="223"/>
      <c r="N315" s="223"/>
      <c r="O315" s="223"/>
      <c r="P315" s="223"/>
      <c r="Q315" s="223"/>
      <c r="R315" s="223"/>
      <c r="S315" s="223"/>
      <c r="T315" s="223"/>
      <c r="U315" s="223"/>
      <c r="V315" s="223"/>
      <c r="W315" s="223"/>
      <c r="X315" s="223"/>
      <c r="Y315" s="223"/>
      <c r="Z315" s="223"/>
      <c r="AA315" s="223"/>
      <c r="AB315" s="223"/>
    </row>
    <row r="316" spans="1:28" ht="15" thickBot="1" x14ac:dyDescent="0.25">
      <c r="A316" s="223"/>
      <c r="B316" s="227"/>
      <c r="C316" s="223"/>
      <c r="D316" s="227"/>
      <c r="E316" s="223"/>
      <c r="F316" s="223"/>
      <c r="G316" s="223"/>
      <c r="H316" s="225"/>
      <c r="I316" s="225"/>
      <c r="J316" s="223"/>
      <c r="K316" s="226"/>
      <c r="L316" s="223"/>
      <c r="M316" s="223"/>
      <c r="N316" s="223"/>
      <c r="O316" s="223"/>
      <c r="P316" s="223"/>
      <c r="Q316" s="223"/>
      <c r="R316" s="223"/>
      <c r="S316" s="223"/>
      <c r="T316" s="223"/>
      <c r="U316" s="223"/>
      <c r="V316" s="223"/>
      <c r="W316" s="223"/>
      <c r="X316" s="223"/>
      <c r="Y316" s="223"/>
      <c r="Z316" s="223"/>
      <c r="AA316" s="223"/>
      <c r="AB316" s="223"/>
    </row>
    <row r="317" spans="1:28" ht="15" thickBot="1" x14ac:dyDescent="0.25">
      <c r="A317" s="223"/>
      <c r="B317" s="227"/>
      <c r="C317" s="223"/>
      <c r="D317" s="227"/>
      <c r="E317" s="223"/>
      <c r="F317" s="223"/>
      <c r="G317" s="223"/>
      <c r="H317" s="225"/>
      <c r="I317" s="225"/>
      <c r="J317" s="223"/>
      <c r="K317" s="226"/>
      <c r="L317" s="223"/>
      <c r="M317" s="223"/>
      <c r="N317" s="223"/>
      <c r="O317" s="223"/>
      <c r="P317" s="223"/>
      <c r="Q317" s="223"/>
      <c r="R317" s="223"/>
      <c r="S317" s="223"/>
      <c r="T317" s="223"/>
      <c r="U317" s="223"/>
      <c r="V317" s="223"/>
      <c r="W317" s="223"/>
      <c r="X317" s="223"/>
      <c r="Y317" s="223"/>
      <c r="Z317" s="223"/>
      <c r="AA317" s="223"/>
      <c r="AB317" s="223"/>
    </row>
    <row r="318" spans="1:28" ht="15" thickBot="1" x14ac:dyDescent="0.25">
      <c r="A318" s="223"/>
      <c r="B318" s="227"/>
      <c r="C318" s="223"/>
      <c r="D318" s="227"/>
      <c r="E318" s="223"/>
      <c r="F318" s="223"/>
      <c r="G318" s="223"/>
      <c r="H318" s="225"/>
      <c r="I318" s="225"/>
      <c r="J318" s="223"/>
      <c r="K318" s="226"/>
      <c r="L318" s="223"/>
      <c r="M318" s="223"/>
      <c r="N318" s="223"/>
      <c r="O318" s="223"/>
      <c r="P318" s="223"/>
      <c r="Q318" s="223"/>
      <c r="R318" s="223"/>
      <c r="S318" s="223"/>
      <c r="T318" s="223"/>
      <c r="U318" s="223"/>
      <c r="V318" s="223"/>
      <c r="W318" s="223"/>
      <c r="X318" s="223"/>
      <c r="Y318" s="223"/>
      <c r="Z318" s="223"/>
      <c r="AA318" s="223"/>
      <c r="AB318" s="223"/>
    </row>
    <row r="319" spans="1:28" ht="15" thickBot="1" x14ac:dyDescent="0.25">
      <c r="A319" s="223"/>
      <c r="B319" s="227"/>
      <c r="C319" s="223"/>
      <c r="D319" s="227"/>
      <c r="E319" s="223"/>
      <c r="F319" s="223"/>
      <c r="G319" s="223"/>
      <c r="H319" s="225"/>
      <c r="I319" s="225"/>
      <c r="J319" s="223"/>
      <c r="K319" s="226"/>
      <c r="L319" s="223"/>
      <c r="M319" s="223"/>
      <c r="N319" s="223"/>
      <c r="O319" s="223"/>
      <c r="P319" s="223"/>
      <c r="Q319" s="223"/>
      <c r="R319" s="223"/>
      <c r="S319" s="223"/>
      <c r="T319" s="223"/>
      <c r="U319" s="223"/>
      <c r="V319" s="223"/>
      <c r="W319" s="223"/>
      <c r="X319" s="223"/>
      <c r="Y319" s="223"/>
      <c r="Z319" s="223"/>
      <c r="AA319" s="223"/>
      <c r="AB319" s="223"/>
    </row>
    <row r="320" spans="1:28" ht="15" thickBot="1" x14ac:dyDescent="0.25">
      <c r="A320" s="223"/>
      <c r="B320" s="227"/>
      <c r="C320" s="223"/>
      <c r="D320" s="227"/>
      <c r="E320" s="223"/>
      <c r="F320" s="223"/>
      <c r="G320" s="223"/>
      <c r="H320" s="225"/>
      <c r="I320" s="225"/>
      <c r="J320" s="223"/>
      <c r="K320" s="226"/>
      <c r="L320" s="223"/>
      <c r="M320" s="223"/>
      <c r="N320" s="223"/>
      <c r="O320" s="223"/>
      <c r="P320" s="223"/>
      <c r="Q320" s="223"/>
      <c r="R320" s="223"/>
      <c r="S320" s="223"/>
      <c r="T320" s="223"/>
      <c r="U320" s="223"/>
      <c r="V320" s="223"/>
      <c r="W320" s="223"/>
      <c r="X320" s="223"/>
      <c r="Y320" s="223"/>
      <c r="Z320" s="223"/>
      <c r="AA320" s="223"/>
      <c r="AB320" s="223"/>
    </row>
    <row r="321" spans="1:28" ht="15" thickBot="1" x14ac:dyDescent="0.25">
      <c r="A321" s="223"/>
      <c r="B321" s="227"/>
      <c r="C321" s="223"/>
      <c r="D321" s="227"/>
      <c r="E321" s="223"/>
      <c r="F321" s="223"/>
      <c r="G321" s="223"/>
      <c r="H321" s="225"/>
      <c r="I321" s="225"/>
      <c r="J321" s="223"/>
      <c r="K321" s="226"/>
      <c r="L321" s="223"/>
      <c r="M321" s="223"/>
      <c r="N321" s="223"/>
      <c r="O321" s="223"/>
      <c r="P321" s="223"/>
      <c r="Q321" s="223"/>
      <c r="R321" s="223"/>
      <c r="S321" s="223"/>
      <c r="T321" s="223"/>
      <c r="U321" s="223"/>
      <c r="V321" s="223"/>
      <c r="W321" s="223"/>
      <c r="X321" s="223"/>
      <c r="Y321" s="223"/>
      <c r="Z321" s="223"/>
      <c r="AA321" s="223"/>
      <c r="AB321" s="223"/>
    </row>
    <row r="322" spans="1:28" ht="15" thickBot="1" x14ac:dyDescent="0.25">
      <c r="A322" s="223"/>
      <c r="B322" s="227"/>
      <c r="C322" s="223"/>
      <c r="D322" s="227"/>
      <c r="E322" s="223"/>
      <c r="F322" s="223"/>
      <c r="G322" s="223"/>
      <c r="H322" s="225"/>
      <c r="I322" s="225"/>
      <c r="J322" s="223"/>
      <c r="K322" s="226"/>
      <c r="L322" s="223"/>
      <c r="M322" s="223"/>
      <c r="N322" s="223"/>
      <c r="O322" s="223"/>
      <c r="P322" s="223"/>
      <c r="Q322" s="223"/>
      <c r="R322" s="223"/>
      <c r="S322" s="223"/>
      <c r="T322" s="223"/>
      <c r="U322" s="223"/>
      <c r="V322" s="223"/>
      <c r="W322" s="223"/>
      <c r="X322" s="223"/>
      <c r="Y322" s="223"/>
      <c r="Z322" s="223"/>
      <c r="AA322" s="223"/>
      <c r="AB322" s="223"/>
    </row>
    <row r="323" spans="1:28" ht="15" thickBot="1" x14ac:dyDescent="0.25">
      <c r="A323" s="223"/>
      <c r="B323" s="227"/>
      <c r="C323" s="223"/>
      <c r="D323" s="227"/>
      <c r="E323" s="223"/>
      <c r="F323" s="223"/>
      <c r="G323" s="223"/>
      <c r="H323" s="225"/>
      <c r="I323" s="225"/>
      <c r="J323" s="223"/>
      <c r="K323" s="226"/>
      <c r="L323" s="223"/>
      <c r="M323" s="223"/>
      <c r="N323" s="223"/>
      <c r="O323" s="223"/>
      <c r="P323" s="223"/>
      <c r="Q323" s="223"/>
      <c r="R323" s="223"/>
      <c r="S323" s="223"/>
      <c r="T323" s="223"/>
      <c r="U323" s="223"/>
      <c r="V323" s="223"/>
      <c r="W323" s="223"/>
      <c r="X323" s="223"/>
      <c r="Y323" s="223"/>
      <c r="Z323" s="223"/>
      <c r="AA323" s="223"/>
      <c r="AB323" s="223"/>
    </row>
    <row r="324" spans="1:28" ht="15" thickBot="1" x14ac:dyDescent="0.25">
      <c r="A324" s="223"/>
      <c r="B324" s="227"/>
      <c r="C324" s="223"/>
      <c r="D324" s="227"/>
      <c r="E324" s="223"/>
      <c r="F324" s="223"/>
      <c r="G324" s="223"/>
      <c r="H324" s="225"/>
      <c r="I324" s="225"/>
      <c r="J324" s="223"/>
      <c r="K324" s="226"/>
      <c r="L324" s="223"/>
      <c r="M324" s="223"/>
      <c r="N324" s="223"/>
      <c r="O324" s="223"/>
      <c r="P324" s="223"/>
      <c r="Q324" s="223"/>
      <c r="R324" s="223"/>
      <c r="S324" s="223"/>
      <c r="T324" s="223"/>
      <c r="U324" s="223"/>
      <c r="V324" s="223"/>
      <c r="W324" s="223"/>
      <c r="X324" s="223"/>
      <c r="Y324" s="223"/>
      <c r="Z324" s="223"/>
      <c r="AA324" s="223"/>
      <c r="AB324" s="223"/>
    </row>
    <row r="325" spans="1:28" ht="15" thickBot="1" x14ac:dyDescent="0.25">
      <c r="A325" s="223"/>
      <c r="B325" s="227"/>
      <c r="C325" s="223"/>
      <c r="D325" s="227"/>
      <c r="E325" s="223"/>
      <c r="F325" s="223"/>
      <c r="G325" s="223"/>
      <c r="H325" s="225"/>
      <c r="I325" s="225"/>
      <c r="J325" s="223"/>
      <c r="K325" s="226"/>
      <c r="L325" s="223"/>
      <c r="M325" s="223"/>
      <c r="N325" s="223"/>
      <c r="O325" s="223"/>
      <c r="P325" s="223"/>
      <c r="Q325" s="223"/>
      <c r="R325" s="223"/>
      <c r="S325" s="223"/>
      <c r="T325" s="223"/>
      <c r="U325" s="223"/>
      <c r="V325" s="223"/>
      <c r="W325" s="223"/>
      <c r="X325" s="223"/>
      <c r="Y325" s="223"/>
      <c r="Z325" s="223"/>
      <c r="AA325" s="223"/>
      <c r="AB325" s="223"/>
    </row>
    <row r="326" spans="1:28" ht="15" thickBot="1" x14ac:dyDescent="0.25">
      <c r="A326" s="223"/>
      <c r="B326" s="227"/>
      <c r="C326" s="223"/>
      <c r="D326" s="227"/>
      <c r="E326" s="223"/>
      <c r="F326" s="223"/>
      <c r="G326" s="223"/>
      <c r="H326" s="225"/>
      <c r="I326" s="225"/>
      <c r="J326" s="223"/>
      <c r="K326" s="226"/>
      <c r="L326" s="223"/>
      <c r="M326" s="223"/>
      <c r="N326" s="223"/>
      <c r="O326" s="223"/>
      <c r="P326" s="223"/>
      <c r="Q326" s="223"/>
      <c r="R326" s="223"/>
      <c r="S326" s="223"/>
      <c r="T326" s="223"/>
      <c r="U326" s="223"/>
      <c r="V326" s="223"/>
      <c r="W326" s="223"/>
      <c r="X326" s="223"/>
      <c r="Y326" s="223"/>
      <c r="Z326" s="223"/>
      <c r="AA326" s="223"/>
      <c r="AB326" s="223"/>
    </row>
    <row r="327" spans="1:28" ht="15" thickBot="1" x14ac:dyDescent="0.25">
      <c r="A327" s="223"/>
      <c r="B327" s="227"/>
      <c r="C327" s="223"/>
      <c r="D327" s="227"/>
      <c r="E327" s="223"/>
      <c r="F327" s="223"/>
      <c r="G327" s="223"/>
      <c r="H327" s="225"/>
      <c r="I327" s="225"/>
      <c r="J327" s="223"/>
      <c r="K327" s="226"/>
      <c r="L327" s="223"/>
      <c r="M327" s="223"/>
      <c r="N327" s="223"/>
      <c r="O327" s="223"/>
      <c r="P327" s="223"/>
      <c r="Q327" s="223"/>
      <c r="R327" s="223"/>
      <c r="S327" s="223"/>
      <c r="T327" s="223"/>
      <c r="U327" s="223"/>
      <c r="V327" s="223"/>
      <c r="W327" s="223"/>
      <c r="X327" s="223"/>
      <c r="Y327" s="223"/>
      <c r="Z327" s="223"/>
      <c r="AA327" s="223"/>
      <c r="AB327" s="223"/>
    </row>
    <row r="328" spans="1:28" ht="15" thickBot="1" x14ac:dyDescent="0.25">
      <c r="A328" s="223"/>
      <c r="B328" s="227"/>
      <c r="C328" s="223"/>
      <c r="D328" s="227"/>
      <c r="E328" s="223"/>
      <c r="F328" s="223"/>
      <c r="G328" s="223"/>
      <c r="H328" s="225"/>
      <c r="I328" s="225"/>
      <c r="J328" s="223"/>
      <c r="K328" s="226"/>
      <c r="L328" s="223"/>
      <c r="M328" s="223"/>
      <c r="N328" s="223"/>
      <c r="O328" s="223"/>
      <c r="P328" s="223"/>
      <c r="Q328" s="223"/>
      <c r="R328" s="223"/>
      <c r="S328" s="223"/>
      <c r="T328" s="223"/>
      <c r="U328" s="223"/>
      <c r="V328" s="223"/>
      <c r="W328" s="223"/>
      <c r="X328" s="223"/>
      <c r="Y328" s="223"/>
      <c r="Z328" s="223"/>
      <c r="AA328" s="223"/>
      <c r="AB328" s="223"/>
    </row>
    <row r="329" spans="1:28" ht="15" thickBot="1" x14ac:dyDescent="0.25">
      <c r="A329" s="223"/>
      <c r="B329" s="227"/>
      <c r="C329" s="223"/>
      <c r="D329" s="227"/>
      <c r="E329" s="223"/>
      <c r="F329" s="223"/>
      <c r="G329" s="223"/>
      <c r="H329" s="225"/>
      <c r="I329" s="225"/>
      <c r="J329" s="223"/>
      <c r="K329" s="226"/>
      <c r="L329" s="223"/>
      <c r="M329" s="223"/>
      <c r="N329" s="223"/>
      <c r="O329" s="223"/>
      <c r="P329" s="223"/>
      <c r="Q329" s="223"/>
      <c r="R329" s="223"/>
      <c r="S329" s="223"/>
      <c r="T329" s="223"/>
      <c r="U329" s="223"/>
      <c r="V329" s="223"/>
      <c r="W329" s="223"/>
      <c r="X329" s="223"/>
      <c r="Y329" s="223"/>
      <c r="Z329" s="223"/>
      <c r="AA329" s="223"/>
      <c r="AB329" s="223"/>
    </row>
    <row r="330" spans="1:28" ht="15" thickBot="1" x14ac:dyDescent="0.25">
      <c r="A330" s="223"/>
      <c r="B330" s="227"/>
      <c r="C330" s="223"/>
      <c r="D330" s="227"/>
      <c r="E330" s="223"/>
      <c r="F330" s="223"/>
      <c r="G330" s="223"/>
      <c r="H330" s="225"/>
      <c r="I330" s="225"/>
      <c r="J330" s="223"/>
      <c r="K330" s="226"/>
      <c r="L330" s="223"/>
      <c r="M330" s="223"/>
      <c r="N330" s="223"/>
      <c r="O330" s="223"/>
      <c r="P330" s="223"/>
      <c r="Q330" s="223"/>
      <c r="R330" s="223"/>
      <c r="S330" s="223"/>
      <c r="T330" s="223"/>
      <c r="U330" s="223"/>
      <c r="V330" s="223"/>
      <c r="W330" s="223"/>
      <c r="X330" s="223"/>
      <c r="Y330" s="223"/>
      <c r="Z330" s="223"/>
      <c r="AA330" s="223"/>
      <c r="AB330" s="223"/>
    </row>
    <row r="331" spans="1:28" ht="15" thickBot="1" x14ac:dyDescent="0.25">
      <c r="A331" s="223"/>
      <c r="B331" s="227"/>
      <c r="C331" s="223"/>
      <c r="D331" s="227"/>
      <c r="E331" s="223"/>
      <c r="F331" s="223"/>
      <c r="G331" s="223"/>
      <c r="H331" s="225"/>
      <c r="I331" s="225"/>
      <c r="J331" s="223"/>
      <c r="K331" s="226"/>
      <c r="L331" s="223"/>
      <c r="M331" s="223"/>
      <c r="N331" s="223"/>
      <c r="O331" s="223"/>
      <c r="P331" s="223"/>
      <c r="Q331" s="223"/>
      <c r="R331" s="223"/>
      <c r="S331" s="223"/>
      <c r="T331" s="223"/>
      <c r="U331" s="223"/>
      <c r="V331" s="223"/>
      <c r="W331" s="223"/>
      <c r="X331" s="223"/>
      <c r="Y331" s="223"/>
      <c r="Z331" s="223"/>
      <c r="AA331" s="223"/>
      <c r="AB331" s="223"/>
    </row>
    <row r="332" spans="1:28" ht="15" thickBot="1" x14ac:dyDescent="0.25">
      <c r="A332" s="223"/>
      <c r="B332" s="227"/>
      <c r="C332" s="223"/>
      <c r="D332" s="227"/>
      <c r="E332" s="223"/>
      <c r="F332" s="223"/>
      <c r="G332" s="223"/>
      <c r="H332" s="225"/>
      <c r="I332" s="225"/>
      <c r="J332" s="223"/>
      <c r="K332" s="226"/>
      <c r="L332" s="223"/>
      <c r="M332" s="223"/>
      <c r="N332" s="223"/>
      <c r="O332" s="223"/>
      <c r="P332" s="223"/>
      <c r="Q332" s="223"/>
      <c r="R332" s="223"/>
      <c r="S332" s="223"/>
      <c r="T332" s="223"/>
      <c r="U332" s="223"/>
      <c r="V332" s="223"/>
      <c r="W332" s="223"/>
      <c r="X332" s="223"/>
      <c r="Y332" s="223"/>
      <c r="Z332" s="223"/>
      <c r="AA332" s="223"/>
      <c r="AB332" s="223"/>
    </row>
    <row r="333" spans="1:28" ht="15" thickBot="1" x14ac:dyDescent="0.25">
      <c r="A333" s="223"/>
      <c r="B333" s="227"/>
      <c r="C333" s="223"/>
      <c r="D333" s="227"/>
      <c r="E333" s="223"/>
      <c r="F333" s="223"/>
      <c r="G333" s="223"/>
      <c r="H333" s="225"/>
      <c r="I333" s="225"/>
      <c r="J333" s="223"/>
      <c r="K333" s="226"/>
      <c r="L333" s="223"/>
      <c r="M333" s="223"/>
      <c r="N333" s="223"/>
      <c r="O333" s="223"/>
      <c r="P333" s="223"/>
      <c r="Q333" s="223"/>
      <c r="R333" s="223"/>
      <c r="S333" s="223"/>
      <c r="T333" s="223"/>
      <c r="U333" s="223"/>
      <c r="V333" s="223"/>
      <c r="W333" s="223"/>
      <c r="X333" s="223"/>
      <c r="Y333" s="223"/>
      <c r="Z333" s="223"/>
      <c r="AA333" s="223"/>
      <c r="AB333" s="223"/>
    </row>
    <row r="334" spans="1:28" ht="15" thickBot="1" x14ac:dyDescent="0.25">
      <c r="A334" s="223"/>
      <c r="B334" s="227"/>
      <c r="C334" s="223"/>
      <c r="D334" s="227"/>
      <c r="E334" s="223"/>
      <c r="F334" s="223"/>
      <c r="G334" s="223"/>
      <c r="H334" s="225"/>
      <c r="I334" s="225"/>
      <c r="J334" s="223"/>
      <c r="K334" s="226"/>
      <c r="L334" s="223"/>
      <c r="M334" s="223"/>
      <c r="N334" s="223"/>
      <c r="O334" s="223"/>
      <c r="P334" s="223"/>
      <c r="Q334" s="223"/>
      <c r="R334" s="223"/>
      <c r="S334" s="223"/>
      <c r="T334" s="223"/>
      <c r="U334" s="223"/>
      <c r="V334" s="223"/>
      <c r="W334" s="223"/>
      <c r="X334" s="223"/>
      <c r="Y334" s="223"/>
      <c r="Z334" s="223"/>
      <c r="AA334" s="223"/>
      <c r="AB334" s="223"/>
    </row>
    <row r="335" spans="1:28" ht="15" thickBot="1" x14ac:dyDescent="0.25">
      <c r="A335" s="223"/>
      <c r="B335" s="227"/>
      <c r="C335" s="223"/>
      <c r="D335" s="227"/>
      <c r="E335" s="223"/>
      <c r="F335" s="223"/>
      <c r="G335" s="223"/>
      <c r="H335" s="225"/>
      <c r="I335" s="225"/>
      <c r="J335" s="223"/>
      <c r="K335" s="226"/>
      <c r="L335" s="223"/>
      <c r="M335" s="223"/>
      <c r="N335" s="223"/>
      <c r="O335" s="223"/>
      <c r="P335" s="223"/>
      <c r="Q335" s="223"/>
      <c r="R335" s="223"/>
      <c r="S335" s="223"/>
      <c r="T335" s="223"/>
      <c r="U335" s="223"/>
      <c r="V335" s="223"/>
      <c r="W335" s="223"/>
      <c r="X335" s="223"/>
      <c r="Y335" s="223"/>
      <c r="Z335" s="223"/>
      <c r="AA335" s="223"/>
      <c r="AB335" s="223"/>
    </row>
    <row r="336" spans="1:28" ht="15" thickBot="1" x14ac:dyDescent="0.25">
      <c r="A336" s="223"/>
      <c r="B336" s="227"/>
      <c r="C336" s="223"/>
      <c r="D336" s="227"/>
      <c r="E336" s="223"/>
      <c r="F336" s="223"/>
      <c r="G336" s="223"/>
      <c r="H336" s="225"/>
      <c r="I336" s="225"/>
      <c r="J336" s="223"/>
      <c r="K336" s="226"/>
      <c r="L336" s="223"/>
      <c r="M336" s="223"/>
      <c r="N336" s="223"/>
      <c r="O336" s="223"/>
      <c r="P336" s="223"/>
      <c r="Q336" s="223"/>
      <c r="R336" s="223"/>
      <c r="S336" s="223"/>
      <c r="T336" s="223"/>
      <c r="U336" s="223"/>
      <c r="V336" s="223"/>
      <c r="W336" s="223"/>
      <c r="X336" s="223"/>
      <c r="Y336" s="223"/>
      <c r="Z336" s="223"/>
      <c r="AA336" s="223"/>
      <c r="AB336" s="223"/>
    </row>
    <row r="337" spans="1:28" ht="15" thickBot="1" x14ac:dyDescent="0.25">
      <c r="A337" s="223"/>
      <c r="B337" s="227"/>
      <c r="C337" s="223"/>
      <c r="D337" s="227"/>
      <c r="E337" s="223"/>
      <c r="F337" s="223"/>
      <c r="G337" s="223"/>
      <c r="H337" s="225"/>
      <c r="I337" s="225"/>
      <c r="J337" s="223"/>
      <c r="K337" s="226"/>
      <c r="L337" s="223"/>
      <c r="M337" s="223"/>
      <c r="N337" s="223"/>
      <c r="O337" s="223"/>
      <c r="P337" s="223"/>
      <c r="Q337" s="223"/>
      <c r="R337" s="223"/>
      <c r="S337" s="223"/>
      <c r="T337" s="223"/>
      <c r="U337" s="223"/>
      <c r="V337" s="223"/>
      <c r="W337" s="223"/>
      <c r="X337" s="223"/>
      <c r="Y337" s="223"/>
      <c r="Z337" s="223"/>
      <c r="AA337" s="223"/>
      <c r="AB337" s="223"/>
    </row>
    <row r="338" spans="1:28" ht="15" thickBot="1" x14ac:dyDescent="0.25">
      <c r="A338" s="223"/>
      <c r="B338" s="227"/>
      <c r="C338" s="223"/>
      <c r="D338" s="227"/>
      <c r="E338" s="223"/>
      <c r="F338" s="223"/>
      <c r="G338" s="223"/>
      <c r="H338" s="225"/>
      <c r="I338" s="225"/>
      <c r="J338" s="223"/>
      <c r="K338" s="226"/>
      <c r="L338" s="223"/>
      <c r="M338" s="223"/>
      <c r="N338" s="223"/>
      <c r="O338" s="223"/>
      <c r="P338" s="223"/>
      <c r="Q338" s="223"/>
      <c r="R338" s="223"/>
      <c r="S338" s="223"/>
      <c r="T338" s="223"/>
      <c r="U338" s="223"/>
      <c r="V338" s="223"/>
      <c r="W338" s="223"/>
      <c r="X338" s="223"/>
      <c r="Y338" s="223"/>
      <c r="Z338" s="223"/>
      <c r="AA338" s="223"/>
      <c r="AB338" s="223"/>
    </row>
    <row r="339" spans="1:28" ht="15" thickBot="1" x14ac:dyDescent="0.25">
      <c r="A339" s="223"/>
      <c r="B339" s="227"/>
      <c r="C339" s="223"/>
      <c r="D339" s="227"/>
      <c r="E339" s="223"/>
      <c r="F339" s="223"/>
      <c r="G339" s="223"/>
      <c r="H339" s="225"/>
      <c r="I339" s="225"/>
      <c r="J339" s="223"/>
      <c r="K339" s="226"/>
      <c r="L339" s="223"/>
      <c r="M339" s="223"/>
      <c r="N339" s="223"/>
      <c r="O339" s="223"/>
      <c r="P339" s="223"/>
      <c r="Q339" s="223"/>
      <c r="R339" s="223"/>
      <c r="S339" s="223"/>
      <c r="T339" s="223"/>
      <c r="U339" s="223"/>
      <c r="V339" s="223"/>
      <c r="W339" s="223"/>
      <c r="X339" s="223"/>
      <c r="Y339" s="223"/>
      <c r="Z339" s="223"/>
      <c r="AA339" s="223"/>
      <c r="AB339" s="223"/>
    </row>
    <row r="340" spans="1:28" ht="15" thickBot="1" x14ac:dyDescent="0.25">
      <c r="A340" s="223"/>
      <c r="B340" s="227"/>
      <c r="C340" s="223"/>
      <c r="D340" s="227"/>
      <c r="E340" s="223"/>
      <c r="F340" s="223"/>
      <c r="G340" s="223"/>
      <c r="H340" s="225"/>
      <c r="I340" s="225"/>
      <c r="J340" s="223"/>
      <c r="K340" s="226"/>
      <c r="L340" s="223"/>
      <c r="M340" s="223"/>
      <c r="N340" s="223"/>
      <c r="O340" s="223"/>
      <c r="P340" s="223"/>
      <c r="Q340" s="223"/>
      <c r="R340" s="223"/>
      <c r="S340" s="223"/>
      <c r="T340" s="223"/>
      <c r="U340" s="223"/>
      <c r="V340" s="223"/>
      <c r="W340" s="223"/>
      <c r="X340" s="223"/>
      <c r="Y340" s="223"/>
      <c r="Z340" s="223"/>
      <c r="AA340" s="223"/>
      <c r="AB340" s="223"/>
    </row>
    <row r="341" spans="1:28" ht="15" thickBot="1" x14ac:dyDescent="0.25">
      <c r="A341" s="223"/>
      <c r="B341" s="227"/>
      <c r="C341" s="223"/>
      <c r="D341" s="227"/>
      <c r="E341" s="223"/>
      <c r="F341" s="223"/>
      <c r="G341" s="223"/>
      <c r="H341" s="225"/>
      <c r="I341" s="225"/>
      <c r="J341" s="223"/>
      <c r="K341" s="226"/>
      <c r="L341" s="223"/>
      <c r="M341" s="223"/>
      <c r="N341" s="223"/>
      <c r="O341" s="223"/>
      <c r="P341" s="223"/>
      <c r="Q341" s="223"/>
      <c r="R341" s="223"/>
      <c r="S341" s="223"/>
      <c r="T341" s="223"/>
      <c r="U341" s="223"/>
      <c r="V341" s="223"/>
      <c r="W341" s="223"/>
      <c r="X341" s="223"/>
      <c r="Y341" s="223"/>
      <c r="Z341" s="223"/>
      <c r="AA341" s="223"/>
      <c r="AB341" s="223"/>
    </row>
    <row r="342" spans="1:28" ht="15" thickBot="1" x14ac:dyDescent="0.25">
      <c r="A342" s="223"/>
      <c r="B342" s="227"/>
      <c r="C342" s="223"/>
      <c r="D342" s="227"/>
      <c r="E342" s="223"/>
      <c r="F342" s="223"/>
      <c r="G342" s="223"/>
      <c r="H342" s="225"/>
      <c r="I342" s="225"/>
      <c r="J342" s="223"/>
      <c r="K342" s="226"/>
      <c r="L342" s="223"/>
      <c r="M342" s="223"/>
      <c r="N342" s="223"/>
      <c r="O342" s="223"/>
      <c r="P342" s="223"/>
      <c r="Q342" s="223"/>
      <c r="R342" s="223"/>
      <c r="S342" s="223"/>
      <c r="T342" s="223"/>
      <c r="U342" s="223"/>
      <c r="V342" s="223"/>
      <c r="W342" s="223"/>
      <c r="X342" s="223"/>
      <c r="Y342" s="223"/>
      <c r="Z342" s="223"/>
      <c r="AA342" s="223"/>
      <c r="AB342" s="223"/>
    </row>
    <row r="343" spans="1:28" ht="15" thickBot="1" x14ac:dyDescent="0.25">
      <c r="A343" s="223"/>
      <c r="B343" s="227"/>
      <c r="C343" s="223"/>
      <c r="D343" s="227"/>
      <c r="E343" s="223"/>
      <c r="F343" s="223"/>
      <c r="G343" s="223"/>
      <c r="H343" s="225"/>
      <c r="I343" s="225"/>
      <c r="J343" s="223"/>
      <c r="K343" s="226"/>
      <c r="L343" s="223"/>
      <c r="M343" s="223"/>
      <c r="N343" s="223"/>
      <c r="O343" s="223"/>
      <c r="P343" s="223"/>
      <c r="Q343" s="223"/>
      <c r="R343" s="223"/>
      <c r="S343" s="223"/>
      <c r="T343" s="223"/>
      <c r="U343" s="223"/>
      <c r="V343" s="223"/>
      <c r="W343" s="223"/>
      <c r="X343" s="223"/>
      <c r="Y343" s="223"/>
      <c r="Z343" s="223"/>
      <c r="AA343" s="223"/>
      <c r="AB343" s="223"/>
    </row>
    <row r="344" spans="1:28" ht="15" thickBot="1" x14ac:dyDescent="0.25">
      <c r="A344" s="223"/>
      <c r="B344" s="227"/>
      <c r="C344" s="223"/>
      <c r="D344" s="227"/>
      <c r="E344" s="223"/>
      <c r="F344" s="223"/>
      <c r="G344" s="223"/>
      <c r="H344" s="225"/>
      <c r="I344" s="225"/>
      <c r="J344" s="223"/>
      <c r="K344" s="226"/>
      <c r="L344" s="223"/>
      <c r="M344" s="223"/>
      <c r="N344" s="223"/>
      <c r="O344" s="223"/>
      <c r="P344" s="223"/>
      <c r="Q344" s="223"/>
      <c r="R344" s="223"/>
      <c r="S344" s="223"/>
      <c r="T344" s="223"/>
      <c r="U344" s="223"/>
      <c r="V344" s="223"/>
      <c r="W344" s="223"/>
      <c r="X344" s="223"/>
      <c r="Y344" s="223"/>
      <c r="Z344" s="223"/>
      <c r="AA344" s="223"/>
      <c r="AB344" s="223"/>
    </row>
    <row r="345" spans="1:28" ht="15" thickBot="1" x14ac:dyDescent="0.25">
      <c r="A345" s="223"/>
      <c r="B345" s="227"/>
      <c r="C345" s="223"/>
      <c r="D345" s="227"/>
      <c r="E345" s="223"/>
      <c r="F345" s="223"/>
      <c r="G345" s="223"/>
      <c r="H345" s="225"/>
      <c r="I345" s="225"/>
      <c r="J345" s="223"/>
      <c r="K345" s="226"/>
      <c r="L345" s="223"/>
      <c r="M345" s="223"/>
      <c r="N345" s="223"/>
      <c r="O345" s="223"/>
      <c r="P345" s="223"/>
      <c r="Q345" s="223"/>
      <c r="R345" s="223"/>
      <c r="S345" s="223"/>
      <c r="T345" s="223"/>
      <c r="U345" s="223"/>
      <c r="V345" s="223"/>
      <c r="W345" s="223"/>
      <c r="X345" s="223"/>
      <c r="Y345" s="223"/>
      <c r="Z345" s="223"/>
      <c r="AA345" s="223"/>
      <c r="AB345" s="223"/>
    </row>
    <row r="346" spans="1:28" ht="15" thickBot="1" x14ac:dyDescent="0.25">
      <c r="A346" s="223"/>
      <c r="B346" s="227"/>
      <c r="C346" s="223"/>
      <c r="D346" s="227"/>
      <c r="E346" s="223"/>
      <c r="F346" s="223"/>
      <c r="G346" s="223"/>
      <c r="H346" s="225"/>
      <c r="I346" s="225"/>
      <c r="J346" s="223"/>
      <c r="K346" s="226"/>
      <c r="L346" s="223"/>
      <c r="M346" s="223"/>
      <c r="N346" s="223"/>
      <c r="O346" s="223"/>
      <c r="P346" s="223"/>
      <c r="Q346" s="223"/>
      <c r="R346" s="223"/>
      <c r="S346" s="223"/>
      <c r="T346" s="223"/>
      <c r="U346" s="223"/>
      <c r="V346" s="223"/>
      <c r="W346" s="223"/>
      <c r="X346" s="223"/>
      <c r="Y346" s="223"/>
      <c r="Z346" s="223"/>
      <c r="AA346" s="223"/>
      <c r="AB346" s="223"/>
    </row>
    <row r="347" spans="1:28" ht="15" thickBot="1" x14ac:dyDescent="0.25">
      <c r="A347" s="223"/>
      <c r="B347" s="227"/>
      <c r="C347" s="223"/>
      <c r="D347" s="227"/>
      <c r="E347" s="223"/>
      <c r="F347" s="223"/>
      <c r="G347" s="223"/>
      <c r="H347" s="225"/>
      <c r="I347" s="225"/>
      <c r="J347" s="223"/>
      <c r="K347" s="226"/>
      <c r="L347" s="223"/>
      <c r="M347" s="223"/>
      <c r="N347" s="223"/>
      <c r="O347" s="223"/>
      <c r="P347" s="223"/>
      <c r="Q347" s="223"/>
      <c r="R347" s="223"/>
      <c r="S347" s="223"/>
      <c r="T347" s="223"/>
      <c r="U347" s="223"/>
      <c r="V347" s="223"/>
      <c r="W347" s="223"/>
      <c r="X347" s="223"/>
      <c r="Y347" s="223"/>
      <c r="Z347" s="223"/>
      <c r="AA347" s="223"/>
      <c r="AB347" s="223"/>
    </row>
    <row r="348" spans="1:28" ht="15" thickBot="1" x14ac:dyDescent="0.25">
      <c r="A348" s="223"/>
      <c r="B348" s="227"/>
      <c r="C348" s="223"/>
      <c r="D348" s="227"/>
      <c r="E348" s="223"/>
      <c r="F348" s="223"/>
      <c r="G348" s="223"/>
      <c r="H348" s="225"/>
      <c r="I348" s="225"/>
      <c r="J348" s="223"/>
      <c r="K348" s="226"/>
      <c r="L348" s="223"/>
      <c r="M348" s="223"/>
      <c r="N348" s="223"/>
      <c r="O348" s="223"/>
      <c r="P348" s="223"/>
      <c r="Q348" s="223"/>
      <c r="R348" s="223"/>
      <c r="S348" s="223"/>
      <c r="T348" s="223"/>
      <c r="U348" s="223"/>
      <c r="V348" s="223"/>
      <c r="W348" s="223"/>
      <c r="X348" s="223"/>
      <c r="Y348" s="223"/>
      <c r="Z348" s="223"/>
      <c r="AA348" s="223"/>
      <c r="AB348" s="223"/>
    </row>
    <row r="349" spans="1:28" ht="15" thickBot="1" x14ac:dyDescent="0.25">
      <c r="A349" s="223"/>
      <c r="B349" s="227"/>
      <c r="C349" s="223"/>
      <c r="D349" s="227"/>
      <c r="E349" s="223"/>
      <c r="F349" s="223"/>
      <c r="G349" s="223"/>
      <c r="H349" s="225"/>
      <c r="I349" s="225"/>
      <c r="J349" s="223"/>
      <c r="K349" s="226"/>
      <c r="L349" s="223"/>
      <c r="M349" s="223"/>
      <c r="N349" s="223"/>
      <c r="O349" s="223"/>
      <c r="P349" s="223"/>
      <c r="Q349" s="223"/>
      <c r="R349" s="223"/>
      <c r="S349" s="223"/>
      <c r="T349" s="223"/>
      <c r="U349" s="223"/>
      <c r="V349" s="223"/>
      <c r="W349" s="223"/>
      <c r="X349" s="223"/>
      <c r="Y349" s="223"/>
      <c r="Z349" s="223"/>
      <c r="AA349" s="223"/>
      <c r="AB349" s="223"/>
    </row>
    <row r="350" spans="1:28" ht="15" thickBot="1" x14ac:dyDescent="0.25">
      <c r="A350" s="223"/>
      <c r="B350" s="227"/>
      <c r="C350" s="223"/>
      <c r="D350" s="227"/>
      <c r="E350" s="223"/>
      <c r="F350" s="223"/>
      <c r="G350" s="223"/>
      <c r="H350" s="225"/>
      <c r="I350" s="225"/>
      <c r="J350" s="223"/>
      <c r="K350" s="226"/>
      <c r="L350" s="223"/>
      <c r="M350" s="223"/>
      <c r="N350" s="223"/>
      <c r="O350" s="223"/>
      <c r="P350" s="223"/>
      <c r="Q350" s="223"/>
      <c r="R350" s="223"/>
      <c r="S350" s="223"/>
      <c r="T350" s="223"/>
      <c r="U350" s="223"/>
      <c r="V350" s="223"/>
      <c r="W350" s="223"/>
      <c r="X350" s="223"/>
      <c r="Y350" s="223"/>
      <c r="Z350" s="223"/>
      <c r="AA350" s="223"/>
      <c r="AB350" s="223"/>
    </row>
    <row r="351" spans="1:28" ht="15" thickBot="1" x14ac:dyDescent="0.25">
      <c r="A351" s="223"/>
      <c r="B351" s="227"/>
      <c r="C351" s="223"/>
      <c r="D351" s="227"/>
      <c r="E351" s="223"/>
      <c r="F351" s="223"/>
      <c r="G351" s="223"/>
      <c r="H351" s="225"/>
      <c r="I351" s="225"/>
      <c r="J351" s="223"/>
      <c r="K351" s="226"/>
      <c r="L351" s="223"/>
      <c r="M351" s="223"/>
      <c r="N351" s="223"/>
      <c r="O351" s="223"/>
      <c r="P351" s="223"/>
      <c r="Q351" s="223"/>
      <c r="R351" s="223"/>
      <c r="S351" s="223"/>
      <c r="T351" s="223"/>
      <c r="U351" s="223"/>
      <c r="V351" s="223"/>
      <c r="W351" s="223"/>
      <c r="X351" s="223"/>
      <c r="Y351" s="223"/>
      <c r="Z351" s="223"/>
      <c r="AA351" s="223"/>
      <c r="AB351" s="223"/>
    </row>
    <row r="352" spans="1:28" ht="15" thickBot="1" x14ac:dyDescent="0.25">
      <c r="A352" s="223"/>
      <c r="B352" s="227"/>
      <c r="C352" s="223"/>
      <c r="D352" s="227"/>
      <c r="E352" s="223"/>
      <c r="F352" s="223"/>
      <c r="G352" s="223"/>
      <c r="H352" s="225"/>
      <c r="I352" s="225"/>
      <c r="J352" s="223"/>
      <c r="K352" s="226"/>
      <c r="L352" s="223"/>
      <c r="M352" s="223"/>
      <c r="N352" s="223"/>
      <c r="O352" s="223"/>
      <c r="P352" s="223"/>
      <c r="Q352" s="223"/>
      <c r="R352" s="223"/>
      <c r="S352" s="223"/>
      <c r="T352" s="223"/>
      <c r="U352" s="223"/>
      <c r="V352" s="223"/>
      <c r="W352" s="223"/>
      <c r="X352" s="223"/>
      <c r="Y352" s="223"/>
      <c r="Z352" s="223"/>
      <c r="AA352" s="223"/>
      <c r="AB352" s="223"/>
    </row>
    <row r="353" spans="1:28" ht="15" thickBot="1" x14ac:dyDescent="0.25">
      <c r="A353" s="223"/>
      <c r="B353" s="227"/>
      <c r="C353" s="223"/>
      <c r="D353" s="227"/>
      <c r="E353" s="223"/>
      <c r="F353" s="223"/>
      <c r="G353" s="223"/>
      <c r="H353" s="225"/>
      <c r="I353" s="225"/>
      <c r="J353" s="223"/>
      <c r="K353" s="226"/>
      <c r="L353" s="223"/>
      <c r="M353" s="223"/>
      <c r="N353" s="223"/>
      <c r="O353" s="223"/>
      <c r="P353" s="223"/>
      <c r="Q353" s="223"/>
      <c r="R353" s="223"/>
      <c r="S353" s="223"/>
      <c r="T353" s="223"/>
      <c r="U353" s="223"/>
      <c r="V353" s="223"/>
      <c r="W353" s="223"/>
      <c r="X353" s="223"/>
      <c r="Y353" s="223"/>
      <c r="Z353" s="223"/>
      <c r="AA353" s="223"/>
      <c r="AB353" s="223"/>
    </row>
    <row r="354" spans="1:28" ht="15" thickBot="1" x14ac:dyDescent="0.25">
      <c r="A354" s="223"/>
      <c r="B354" s="227"/>
      <c r="C354" s="223"/>
      <c r="D354" s="227"/>
      <c r="E354" s="223"/>
      <c r="F354" s="223"/>
      <c r="G354" s="223"/>
      <c r="H354" s="225"/>
      <c r="I354" s="225"/>
      <c r="J354" s="223"/>
      <c r="K354" s="226"/>
      <c r="L354" s="223"/>
      <c r="M354" s="223"/>
      <c r="N354" s="223"/>
      <c r="O354" s="223"/>
      <c r="P354" s="223"/>
      <c r="Q354" s="223"/>
      <c r="R354" s="223"/>
      <c r="S354" s="223"/>
      <c r="T354" s="223"/>
      <c r="U354" s="223"/>
      <c r="V354" s="223"/>
      <c r="W354" s="223"/>
      <c r="X354" s="223"/>
      <c r="Y354" s="223"/>
      <c r="Z354" s="223"/>
      <c r="AA354" s="223"/>
      <c r="AB354" s="223"/>
    </row>
    <row r="355" spans="1:28" ht="15" thickBot="1" x14ac:dyDescent="0.25">
      <c r="A355" s="223"/>
      <c r="B355" s="227"/>
      <c r="C355" s="223"/>
      <c r="D355" s="227"/>
      <c r="E355" s="223"/>
      <c r="F355" s="223"/>
      <c r="G355" s="223"/>
      <c r="H355" s="225"/>
      <c r="I355" s="225"/>
      <c r="J355" s="223"/>
      <c r="K355" s="226"/>
      <c r="L355" s="223"/>
      <c r="M355" s="223"/>
      <c r="N355" s="223"/>
      <c r="O355" s="223"/>
      <c r="P355" s="223"/>
      <c r="Q355" s="223"/>
      <c r="R355" s="223"/>
      <c r="S355" s="223"/>
      <c r="T355" s="223"/>
      <c r="U355" s="223"/>
      <c r="V355" s="223"/>
      <c r="W355" s="223"/>
      <c r="X355" s="223"/>
      <c r="Y355" s="223"/>
      <c r="Z355" s="223"/>
      <c r="AA355" s="223"/>
      <c r="AB355" s="223"/>
    </row>
    <row r="356" spans="1:28" ht="15" thickBot="1" x14ac:dyDescent="0.25">
      <c r="A356" s="223"/>
      <c r="B356" s="227"/>
      <c r="C356" s="223"/>
      <c r="D356" s="227"/>
      <c r="E356" s="223"/>
      <c r="F356" s="223"/>
      <c r="G356" s="223"/>
      <c r="H356" s="225"/>
      <c r="I356" s="225"/>
      <c r="J356" s="223"/>
      <c r="K356" s="226"/>
      <c r="L356" s="223"/>
      <c r="M356" s="223"/>
      <c r="N356" s="223"/>
      <c r="O356" s="223"/>
      <c r="P356" s="223"/>
      <c r="Q356" s="223"/>
      <c r="R356" s="223"/>
      <c r="S356" s="223"/>
      <c r="T356" s="223"/>
      <c r="U356" s="223"/>
      <c r="V356" s="223"/>
      <c r="W356" s="223"/>
      <c r="X356" s="223"/>
      <c r="Y356" s="223"/>
      <c r="Z356" s="223"/>
      <c r="AA356" s="223"/>
      <c r="AB356" s="223"/>
    </row>
    <row r="357" spans="1:28" ht="15" thickBot="1" x14ac:dyDescent="0.25">
      <c r="A357" s="223"/>
      <c r="B357" s="227"/>
      <c r="C357" s="223"/>
      <c r="D357" s="227"/>
      <c r="E357" s="223"/>
      <c r="F357" s="223"/>
      <c r="G357" s="223"/>
      <c r="H357" s="225"/>
      <c r="I357" s="225"/>
      <c r="J357" s="223"/>
      <c r="K357" s="226"/>
      <c r="L357" s="223"/>
      <c r="M357" s="223"/>
      <c r="N357" s="223"/>
      <c r="O357" s="223"/>
      <c r="P357" s="223"/>
      <c r="Q357" s="223"/>
      <c r="R357" s="223"/>
      <c r="S357" s="223"/>
      <c r="T357" s="223"/>
      <c r="U357" s="223"/>
      <c r="V357" s="223"/>
      <c r="W357" s="223"/>
      <c r="X357" s="223"/>
      <c r="Y357" s="223"/>
      <c r="Z357" s="223"/>
      <c r="AA357" s="223"/>
      <c r="AB357" s="223"/>
    </row>
    <row r="358" spans="1:28" ht="15" thickBot="1" x14ac:dyDescent="0.25">
      <c r="A358" s="223"/>
      <c r="B358" s="227"/>
      <c r="C358" s="223"/>
      <c r="D358" s="227"/>
      <c r="E358" s="223"/>
      <c r="F358" s="223"/>
      <c r="G358" s="223"/>
      <c r="H358" s="225"/>
      <c r="I358" s="225"/>
      <c r="J358" s="223"/>
      <c r="K358" s="226"/>
      <c r="L358" s="223"/>
      <c r="M358" s="223"/>
      <c r="N358" s="223"/>
      <c r="O358" s="223"/>
      <c r="P358" s="223"/>
      <c r="Q358" s="223"/>
      <c r="R358" s="223"/>
      <c r="S358" s="223"/>
      <c r="T358" s="223"/>
      <c r="U358" s="223"/>
      <c r="V358" s="223"/>
      <c r="W358" s="223"/>
      <c r="X358" s="223"/>
      <c r="Y358" s="223"/>
      <c r="Z358" s="223"/>
      <c r="AA358" s="223"/>
      <c r="AB358" s="223"/>
    </row>
    <row r="359" spans="1:28" ht="15" thickBot="1" x14ac:dyDescent="0.25">
      <c r="A359" s="223"/>
      <c r="B359" s="227"/>
      <c r="C359" s="223"/>
      <c r="D359" s="227"/>
      <c r="E359" s="223"/>
      <c r="F359" s="223"/>
      <c r="G359" s="223"/>
      <c r="H359" s="225"/>
      <c r="I359" s="225"/>
      <c r="J359" s="223"/>
      <c r="K359" s="226"/>
      <c r="L359" s="223"/>
      <c r="M359" s="223"/>
      <c r="N359" s="223"/>
      <c r="O359" s="223"/>
      <c r="P359" s="223"/>
      <c r="Q359" s="223"/>
      <c r="R359" s="223"/>
      <c r="S359" s="223"/>
      <c r="T359" s="223"/>
      <c r="U359" s="223"/>
      <c r="V359" s="223"/>
      <c r="W359" s="223"/>
      <c r="X359" s="223"/>
      <c r="Y359" s="223"/>
      <c r="Z359" s="223"/>
      <c r="AA359" s="223"/>
      <c r="AB359" s="223"/>
    </row>
    <row r="360" spans="1:28" ht="15" thickBot="1" x14ac:dyDescent="0.25">
      <c r="A360" s="223"/>
      <c r="B360" s="227"/>
      <c r="C360" s="223"/>
      <c r="D360" s="227"/>
      <c r="E360" s="223"/>
      <c r="F360" s="223"/>
      <c r="G360" s="223"/>
      <c r="H360" s="225"/>
      <c r="I360" s="225"/>
      <c r="J360" s="223"/>
      <c r="K360" s="226"/>
      <c r="L360" s="223"/>
      <c r="M360" s="223"/>
      <c r="N360" s="223"/>
      <c r="O360" s="223"/>
      <c r="P360" s="223"/>
      <c r="Q360" s="223"/>
      <c r="R360" s="223"/>
      <c r="S360" s="223"/>
      <c r="T360" s="223"/>
      <c r="U360" s="223"/>
      <c r="V360" s="223"/>
      <c r="W360" s="223"/>
      <c r="X360" s="223"/>
      <c r="Y360" s="223"/>
      <c r="Z360" s="223"/>
      <c r="AA360" s="223"/>
      <c r="AB360" s="223"/>
    </row>
    <row r="361" spans="1:28" ht="15" thickBot="1" x14ac:dyDescent="0.25">
      <c r="A361" s="223"/>
      <c r="B361" s="227"/>
      <c r="C361" s="223"/>
      <c r="D361" s="227"/>
      <c r="E361" s="223"/>
      <c r="F361" s="223"/>
      <c r="G361" s="223"/>
      <c r="H361" s="225"/>
      <c r="I361" s="225"/>
      <c r="J361" s="223"/>
      <c r="K361" s="226"/>
      <c r="L361" s="223"/>
      <c r="M361" s="223"/>
      <c r="N361" s="223"/>
      <c r="O361" s="223"/>
      <c r="P361" s="223"/>
      <c r="Q361" s="223"/>
      <c r="R361" s="223"/>
      <c r="S361" s="223"/>
      <c r="T361" s="223"/>
      <c r="U361" s="223"/>
      <c r="V361" s="223"/>
      <c r="W361" s="223"/>
      <c r="X361" s="223"/>
      <c r="Y361" s="223"/>
      <c r="Z361" s="223"/>
      <c r="AA361" s="223"/>
      <c r="AB361" s="223"/>
    </row>
    <row r="362" spans="1:28" ht="15" thickBot="1" x14ac:dyDescent="0.25">
      <c r="A362" s="223"/>
      <c r="B362" s="227"/>
      <c r="C362" s="223"/>
      <c r="D362" s="227"/>
      <c r="E362" s="223"/>
      <c r="F362" s="223"/>
      <c r="G362" s="223"/>
      <c r="H362" s="225"/>
      <c r="I362" s="225"/>
      <c r="J362" s="223"/>
      <c r="K362" s="226"/>
      <c r="L362" s="223"/>
      <c r="M362" s="223"/>
      <c r="N362" s="223"/>
      <c r="O362" s="223"/>
      <c r="P362" s="223"/>
      <c r="Q362" s="223"/>
      <c r="R362" s="223"/>
      <c r="S362" s="223"/>
      <c r="T362" s="223"/>
      <c r="U362" s="223"/>
      <c r="V362" s="223"/>
      <c r="W362" s="223"/>
      <c r="X362" s="223"/>
      <c r="Y362" s="223"/>
      <c r="Z362" s="223"/>
      <c r="AA362" s="223"/>
      <c r="AB362" s="223"/>
    </row>
    <row r="363" spans="1:28" ht="15" thickBot="1" x14ac:dyDescent="0.25">
      <c r="A363" s="223"/>
      <c r="B363" s="227"/>
      <c r="C363" s="223"/>
      <c r="D363" s="227"/>
      <c r="E363" s="223"/>
      <c r="F363" s="223"/>
      <c r="G363" s="223"/>
      <c r="H363" s="225"/>
      <c r="I363" s="225"/>
      <c r="J363" s="223"/>
      <c r="K363" s="226"/>
      <c r="L363" s="223"/>
      <c r="M363" s="223"/>
      <c r="N363" s="223"/>
      <c r="O363" s="223"/>
      <c r="P363" s="223"/>
      <c r="Q363" s="223"/>
      <c r="R363" s="223"/>
      <c r="S363" s="223"/>
      <c r="T363" s="223"/>
      <c r="U363" s="223"/>
      <c r="V363" s="223"/>
      <c r="W363" s="223"/>
      <c r="X363" s="223"/>
      <c r="Y363" s="223"/>
      <c r="Z363" s="223"/>
      <c r="AA363" s="223"/>
      <c r="AB363" s="223"/>
    </row>
    <row r="364" spans="1:28" ht="15" thickBot="1" x14ac:dyDescent="0.25">
      <c r="A364" s="223"/>
      <c r="B364" s="227"/>
      <c r="C364" s="223"/>
      <c r="D364" s="227"/>
      <c r="E364" s="223"/>
      <c r="F364" s="223"/>
      <c r="G364" s="223"/>
      <c r="H364" s="225"/>
      <c r="I364" s="225"/>
      <c r="J364" s="223"/>
      <c r="K364" s="226"/>
      <c r="L364" s="223"/>
      <c r="M364" s="223"/>
      <c r="N364" s="223"/>
      <c r="O364" s="223"/>
      <c r="P364" s="223"/>
      <c r="Q364" s="223"/>
      <c r="R364" s="223"/>
      <c r="S364" s="223"/>
      <c r="T364" s="223"/>
      <c r="U364" s="223"/>
      <c r="V364" s="223"/>
      <c r="W364" s="223"/>
      <c r="X364" s="223"/>
      <c r="Y364" s="223"/>
      <c r="Z364" s="223"/>
      <c r="AA364" s="223"/>
      <c r="AB364" s="223"/>
    </row>
    <row r="365" spans="1:28" ht="15" thickBot="1" x14ac:dyDescent="0.25">
      <c r="A365" s="223"/>
      <c r="B365" s="227"/>
      <c r="C365" s="223"/>
      <c r="D365" s="227"/>
      <c r="E365" s="223"/>
      <c r="F365" s="223"/>
      <c r="G365" s="223"/>
      <c r="H365" s="225"/>
      <c r="I365" s="225"/>
      <c r="J365" s="223"/>
      <c r="K365" s="226"/>
      <c r="L365" s="223"/>
      <c r="M365" s="223"/>
      <c r="N365" s="223"/>
      <c r="O365" s="223"/>
      <c r="P365" s="223"/>
      <c r="Q365" s="223"/>
      <c r="R365" s="223"/>
      <c r="S365" s="223"/>
      <c r="T365" s="223"/>
      <c r="U365" s="223"/>
      <c r="V365" s="223"/>
      <c r="W365" s="223"/>
      <c r="X365" s="223"/>
      <c r="Y365" s="223"/>
      <c r="Z365" s="223"/>
      <c r="AA365" s="223"/>
      <c r="AB365" s="223"/>
    </row>
    <row r="366" spans="1:28" ht="15" thickBot="1" x14ac:dyDescent="0.25">
      <c r="A366" s="223"/>
      <c r="B366" s="227"/>
      <c r="C366" s="223"/>
      <c r="D366" s="227"/>
      <c r="E366" s="223"/>
      <c r="F366" s="223"/>
      <c r="G366" s="223"/>
      <c r="H366" s="225"/>
      <c r="I366" s="225"/>
      <c r="J366" s="223"/>
      <c r="K366" s="226"/>
      <c r="L366" s="223"/>
      <c r="M366" s="223"/>
      <c r="N366" s="223"/>
      <c r="O366" s="223"/>
      <c r="P366" s="223"/>
      <c r="Q366" s="223"/>
      <c r="R366" s="223"/>
      <c r="S366" s="223"/>
      <c r="T366" s="223"/>
      <c r="U366" s="223"/>
      <c r="V366" s="223"/>
      <c r="W366" s="223"/>
      <c r="X366" s="223"/>
      <c r="Y366" s="223"/>
      <c r="Z366" s="223"/>
      <c r="AA366" s="223"/>
      <c r="AB366" s="223"/>
    </row>
    <row r="367" spans="1:28" ht="15" thickBot="1" x14ac:dyDescent="0.25">
      <c r="A367" s="223"/>
      <c r="B367" s="227"/>
      <c r="C367" s="223"/>
      <c r="D367" s="227"/>
      <c r="E367" s="223"/>
      <c r="F367" s="223"/>
      <c r="G367" s="223"/>
      <c r="H367" s="225"/>
      <c r="I367" s="225"/>
      <c r="J367" s="223"/>
      <c r="K367" s="226"/>
      <c r="L367" s="223"/>
      <c r="M367" s="223"/>
      <c r="N367" s="223"/>
      <c r="O367" s="223"/>
      <c r="P367" s="223"/>
      <c r="Q367" s="223"/>
      <c r="R367" s="223"/>
      <c r="S367" s="223"/>
      <c r="T367" s="223"/>
      <c r="U367" s="223"/>
      <c r="V367" s="223"/>
      <c r="W367" s="223"/>
      <c r="X367" s="223"/>
      <c r="Y367" s="223"/>
      <c r="Z367" s="223"/>
      <c r="AA367" s="223"/>
      <c r="AB367" s="223"/>
    </row>
    <row r="368" spans="1:28" ht="15" thickBot="1" x14ac:dyDescent="0.25">
      <c r="A368" s="223"/>
      <c r="B368" s="227"/>
      <c r="C368" s="223"/>
      <c r="D368" s="227"/>
      <c r="E368" s="223"/>
      <c r="F368" s="223"/>
      <c r="G368" s="223"/>
      <c r="H368" s="225"/>
      <c r="I368" s="225"/>
      <c r="J368" s="223"/>
      <c r="K368" s="226"/>
      <c r="L368" s="223"/>
      <c r="M368" s="223"/>
      <c r="N368" s="223"/>
      <c r="O368" s="223"/>
      <c r="P368" s="223"/>
      <c r="Q368" s="223"/>
      <c r="R368" s="223"/>
      <c r="S368" s="223"/>
      <c r="T368" s="223"/>
      <c r="U368" s="223"/>
      <c r="V368" s="223"/>
      <c r="W368" s="223"/>
      <c r="X368" s="223"/>
      <c r="Y368" s="223"/>
      <c r="Z368" s="223"/>
      <c r="AA368" s="223"/>
      <c r="AB368" s="223"/>
    </row>
    <row r="369" spans="1:28" ht="15" thickBot="1" x14ac:dyDescent="0.25">
      <c r="A369" s="223"/>
      <c r="B369" s="227"/>
      <c r="C369" s="223"/>
      <c r="D369" s="227"/>
      <c r="E369" s="223"/>
      <c r="F369" s="223"/>
      <c r="G369" s="223"/>
      <c r="H369" s="225"/>
      <c r="I369" s="225"/>
      <c r="J369" s="223"/>
      <c r="K369" s="226"/>
      <c r="L369" s="223"/>
      <c r="M369" s="223"/>
      <c r="N369" s="223"/>
      <c r="O369" s="223"/>
      <c r="P369" s="223"/>
      <c r="Q369" s="223"/>
      <c r="R369" s="223"/>
      <c r="S369" s="223"/>
      <c r="T369" s="223"/>
      <c r="U369" s="223"/>
      <c r="V369" s="223"/>
      <c r="W369" s="223"/>
      <c r="X369" s="223"/>
      <c r="Y369" s="223"/>
      <c r="Z369" s="223"/>
      <c r="AA369" s="223"/>
      <c r="AB369" s="223"/>
    </row>
    <row r="370" spans="1:28" ht="15" thickBot="1" x14ac:dyDescent="0.25">
      <c r="A370" s="223"/>
      <c r="B370" s="227"/>
      <c r="C370" s="223"/>
      <c r="D370" s="227"/>
      <c r="E370" s="223"/>
      <c r="F370" s="223"/>
      <c r="G370" s="223"/>
      <c r="H370" s="225"/>
      <c r="I370" s="225"/>
      <c r="J370" s="223"/>
      <c r="K370" s="226"/>
      <c r="L370" s="223"/>
      <c r="M370" s="223"/>
      <c r="N370" s="223"/>
      <c r="O370" s="223"/>
      <c r="P370" s="223"/>
      <c r="Q370" s="223"/>
      <c r="R370" s="223"/>
      <c r="S370" s="223"/>
      <c r="T370" s="223"/>
      <c r="U370" s="223"/>
      <c r="V370" s="223"/>
      <c r="W370" s="223"/>
      <c r="X370" s="223"/>
      <c r="Y370" s="223"/>
      <c r="Z370" s="223"/>
      <c r="AA370" s="223"/>
      <c r="AB370" s="223"/>
    </row>
    <row r="371" spans="1:28" ht="15" thickBot="1" x14ac:dyDescent="0.25">
      <c r="A371" s="223"/>
      <c r="B371" s="227"/>
      <c r="C371" s="223"/>
      <c r="D371" s="227"/>
      <c r="E371" s="223"/>
      <c r="F371" s="223"/>
      <c r="G371" s="223"/>
      <c r="H371" s="225"/>
      <c r="I371" s="225"/>
      <c r="J371" s="223"/>
      <c r="K371" s="226"/>
      <c r="L371" s="223"/>
      <c r="M371" s="223"/>
      <c r="N371" s="223"/>
      <c r="O371" s="223"/>
      <c r="P371" s="223"/>
      <c r="Q371" s="223"/>
      <c r="R371" s="223"/>
      <c r="S371" s="223"/>
      <c r="T371" s="223"/>
      <c r="U371" s="223"/>
      <c r="V371" s="223"/>
      <c r="W371" s="223"/>
      <c r="X371" s="223"/>
      <c r="Y371" s="223"/>
      <c r="Z371" s="223"/>
      <c r="AA371" s="223"/>
      <c r="AB371" s="223"/>
    </row>
    <row r="372" spans="1:28" ht="15" thickBot="1" x14ac:dyDescent="0.25">
      <c r="A372" s="223"/>
      <c r="B372" s="227"/>
      <c r="C372" s="223"/>
      <c r="D372" s="227"/>
      <c r="E372" s="223"/>
      <c r="F372" s="223"/>
      <c r="G372" s="223"/>
      <c r="H372" s="225"/>
      <c r="I372" s="225"/>
      <c r="J372" s="223"/>
      <c r="K372" s="226"/>
      <c r="L372" s="223"/>
      <c r="M372" s="223"/>
      <c r="N372" s="223"/>
      <c r="O372" s="223"/>
      <c r="P372" s="223"/>
      <c r="Q372" s="223"/>
      <c r="R372" s="223"/>
      <c r="S372" s="223"/>
      <c r="T372" s="223"/>
      <c r="U372" s="223"/>
      <c r="V372" s="223"/>
      <c r="W372" s="223"/>
      <c r="X372" s="223"/>
      <c r="Y372" s="223"/>
      <c r="Z372" s="223"/>
      <c r="AA372" s="223"/>
      <c r="AB372" s="223"/>
    </row>
    <row r="373" spans="1:28" ht="15" thickBot="1" x14ac:dyDescent="0.25">
      <c r="A373" s="223"/>
      <c r="B373" s="227"/>
      <c r="C373" s="223"/>
      <c r="D373" s="227"/>
      <c r="E373" s="223"/>
      <c r="F373" s="223"/>
      <c r="G373" s="223"/>
      <c r="H373" s="225"/>
      <c r="I373" s="225"/>
      <c r="J373" s="223"/>
      <c r="K373" s="226"/>
      <c r="L373" s="223"/>
      <c r="M373" s="223"/>
      <c r="N373" s="223"/>
      <c r="O373" s="223"/>
      <c r="P373" s="223"/>
      <c r="Q373" s="223"/>
      <c r="R373" s="223"/>
      <c r="S373" s="223"/>
      <c r="T373" s="223"/>
      <c r="U373" s="223"/>
      <c r="V373" s="223"/>
      <c r="W373" s="223"/>
      <c r="X373" s="223"/>
      <c r="Y373" s="223"/>
      <c r="Z373" s="223"/>
      <c r="AA373" s="223"/>
      <c r="AB373" s="223"/>
    </row>
    <row r="374" spans="1:28" ht="15" thickBot="1" x14ac:dyDescent="0.25">
      <c r="A374" s="223"/>
      <c r="B374" s="227"/>
      <c r="C374" s="223"/>
      <c r="D374" s="227"/>
      <c r="E374" s="223"/>
      <c r="F374" s="223"/>
      <c r="G374" s="223"/>
      <c r="H374" s="225"/>
      <c r="I374" s="225"/>
      <c r="J374" s="223"/>
      <c r="K374" s="226"/>
      <c r="L374" s="223"/>
      <c r="M374" s="223"/>
      <c r="N374" s="223"/>
      <c r="O374" s="223"/>
      <c r="P374" s="223"/>
      <c r="Q374" s="223"/>
      <c r="R374" s="223"/>
      <c r="S374" s="223"/>
      <c r="T374" s="223"/>
      <c r="U374" s="223"/>
      <c r="V374" s="223"/>
      <c r="W374" s="223"/>
      <c r="X374" s="223"/>
      <c r="Y374" s="223"/>
      <c r="Z374" s="223"/>
      <c r="AA374" s="223"/>
      <c r="AB374" s="223"/>
    </row>
    <row r="375" spans="1:28" ht="15" thickBot="1" x14ac:dyDescent="0.25">
      <c r="A375" s="223"/>
      <c r="B375" s="227"/>
      <c r="C375" s="223"/>
      <c r="D375" s="227"/>
      <c r="E375" s="223"/>
      <c r="F375" s="223"/>
      <c r="G375" s="223"/>
      <c r="H375" s="225"/>
      <c r="I375" s="225"/>
      <c r="J375" s="223"/>
      <c r="K375" s="226"/>
      <c r="L375" s="223"/>
      <c r="M375" s="223"/>
      <c r="N375" s="223"/>
      <c r="O375" s="223"/>
      <c r="P375" s="223"/>
      <c r="Q375" s="223"/>
      <c r="R375" s="223"/>
      <c r="S375" s="223"/>
      <c r="T375" s="223"/>
      <c r="U375" s="223"/>
      <c r="V375" s="223"/>
      <c r="W375" s="223"/>
      <c r="X375" s="223"/>
      <c r="Y375" s="223"/>
      <c r="Z375" s="223"/>
      <c r="AA375" s="223"/>
      <c r="AB375" s="223"/>
    </row>
    <row r="376" spans="1:28" ht="15" thickBot="1" x14ac:dyDescent="0.25">
      <c r="A376" s="223"/>
      <c r="B376" s="227"/>
      <c r="C376" s="223"/>
      <c r="D376" s="227"/>
      <c r="E376" s="223"/>
      <c r="F376" s="223"/>
      <c r="G376" s="223"/>
      <c r="H376" s="225"/>
      <c r="I376" s="225"/>
      <c r="J376" s="223"/>
      <c r="K376" s="226"/>
      <c r="L376" s="223"/>
      <c r="M376" s="223"/>
      <c r="N376" s="223"/>
      <c r="O376" s="223"/>
      <c r="P376" s="223"/>
      <c r="Q376" s="223"/>
      <c r="R376" s="223"/>
      <c r="S376" s="223"/>
      <c r="T376" s="223"/>
      <c r="U376" s="223"/>
      <c r="V376" s="223"/>
      <c r="W376" s="223"/>
      <c r="X376" s="223"/>
      <c r="Y376" s="223"/>
      <c r="Z376" s="223"/>
      <c r="AA376" s="223"/>
      <c r="AB376" s="223"/>
    </row>
    <row r="377" spans="1:28" ht="15" thickBot="1" x14ac:dyDescent="0.25">
      <c r="A377" s="223"/>
      <c r="B377" s="227"/>
      <c r="C377" s="223"/>
      <c r="D377" s="227"/>
      <c r="E377" s="223"/>
      <c r="F377" s="223"/>
      <c r="G377" s="223"/>
      <c r="H377" s="225"/>
      <c r="I377" s="225"/>
      <c r="J377" s="223"/>
      <c r="K377" s="226"/>
      <c r="L377" s="223"/>
      <c r="M377" s="223"/>
      <c r="N377" s="223"/>
      <c r="O377" s="223"/>
      <c r="P377" s="223"/>
      <c r="Q377" s="223"/>
      <c r="R377" s="223"/>
      <c r="S377" s="223"/>
      <c r="T377" s="223"/>
      <c r="U377" s="223"/>
      <c r="V377" s="223"/>
      <c r="W377" s="223"/>
      <c r="X377" s="223"/>
      <c r="Y377" s="223"/>
      <c r="Z377" s="223"/>
      <c r="AA377" s="223"/>
      <c r="AB377" s="223"/>
    </row>
    <row r="378" spans="1:28" ht="15" thickBot="1" x14ac:dyDescent="0.25">
      <c r="A378" s="223"/>
      <c r="B378" s="227"/>
      <c r="C378" s="223"/>
      <c r="D378" s="227"/>
      <c r="E378" s="223"/>
      <c r="F378" s="223"/>
      <c r="G378" s="223"/>
      <c r="H378" s="225"/>
      <c r="I378" s="225"/>
      <c r="J378" s="223"/>
      <c r="K378" s="226"/>
      <c r="L378" s="223"/>
      <c r="M378" s="223"/>
      <c r="N378" s="223"/>
      <c r="O378" s="223"/>
      <c r="P378" s="223"/>
      <c r="Q378" s="223"/>
      <c r="R378" s="223"/>
      <c r="S378" s="223"/>
      <c r="T378" s="223"/>
      <c r="U378" s="223"/>
      <c r="V378" s="223"/>
      <c r="W378" s="223"/>
      <c r="X378" s="223"/>
      <c r="Y378" s="223"/>
      <c r="Z378" s="223"/>
      <c r="AA378" s="223"/>
      <c r="AB378" s="223"/>
    </row>
    <row r="379" spans="1:28" ht="15" thickBot="1" x14ac:dyDescent="0.25">
      <c r="A379" s="223"/>
      <c r="B379" s="227"/>
      <c r="C379" s="223"/>
      <c r="D379" s="227"/>
      <c r="E379" s="223"/>
      <c r="F379" s="223"/>
      <c r="G379" s="223"/>
      <c r="H379" s="225"/>
      <c r="I379" s="225"/>
      <c r="J379" s="223"/>
      <c r="K379" s="226"/>
      <c r="L379" s="223"/>
      <c r="M379" s="223"/>
      <c r="N379" s="223"/>
      <c r="O379" s="223"/>
      <c r="P379" s="223"/>
      <c r="Q379" s="223"/>
      <c r="R379" s="223"/>
      <c r="S379" s="223"/>
      <c r="T379" s="223"/>
      <c r="U379" s="223"/>
      <c r="V379" s="223"/>
      <c r="W379" s="223"/>
      <c r="X379" s="223"/>
      <c r="Y379" s="223"/>
      <c r="Z379" s="223"/>
      <c r="AA379" s="223"/>
      <c r="AB379" s="223"/>
    </row>
    <row r="380" spans="1:28" ht="15" thickBot="1" x14ac:dyDescent="0.25">
      <c r="A380" s="223"/>
      <c r="B380" s="227"/>
      <c r="C380" s="223"/>
      <c r="D380" s="227"/>
      <c r="E380" s="223"/>
      <c r="F380" s="223"/>
      <c r="G380" s="223"/>
      <c r="H380" s="225"/>
      <c r="I380" s="225"/>
      <c r="J380" s="223"/>
      <c r="K380" s="226"/>
      <c r="L380" s="223"/>
      <c r="M380" s="223"/>
      <c r="N380" s="223"/>
      <c r="O380" s="223"/>
      <c r="P380" s="223"/>
      <c r="Q380" s="223"/>
      <c r="R380" s="223"/>
      <c r="S380" s="223"/>
      <c r="T380" s="223"/>
      <c r="U380" s="223"/>
      <c r="V380" s="223"/>
      <c r="W380" s="223"/>
      <c r="X380" s="223"/>
      <c r="Y380" s="223"/>
      <c r="Z380" s="223"/>
      <c r="AA380" s="223"/>
      <c r="AB380" s="223"/>
    </row>
    <row r="381" spans="1:28" ht="15" thickBot="1" x14ac:dyDescent="0.25">
      <c r="A381" s="223"/>
      <c r="B381" s="227"/>
      <c r="C381" s="223"/>
      <c r="D381" s="227"/>
      <c r="E381" s="223"/>
      <c r="F381" s="223"/>
      <c r="G381" s="223"/>
      <c r="H381" s="225"/>
      <c r="I381" s="225"/>
      <c r="J381" s="223"/>
      <c r="K381" s="226"/>
      <c r="L381" s="223"/>
      <c r="M381" s="223"/>
      <c r="N381" s="223"/>
      <c r="O381" s="223"/>
      <c r="P381" s="223"/>
      <c r="Q381" s="223"/>
      <c r="R381" s="223"/>
      <c r="S381" s="223"/>
      <c r="T381" s="223"/>
      <c r="U381" s="223"/>
      <c r="V381" s="223"/>
      <c r="W381" s="223"/>
      <c r="X381" s="223"/>
      <c r="Y381" s="223"/>
      <c r="Z381" s="223"/>
      <c r="AA381" s="223"/>
      <c r="AB381" s="223"/>
    </row>
    <row r="382" spans="1:28" ht="15" thickBot="1" x14ac:dyDescent="0.25">
      <c r="A382" s="223"/>
      <c r="B382" s="227"/>
      <c r="C382" s="223"/>
      <c r="D382" s="227"/>
      <c r="E382" s="223"/>
      <c r="F382" s="223"/>
      <c r="G382" s="223"/>
      <c r="H382" s="225"/>
      <c r="I382" s="225"/>
      <c r="J382" s="223"/>
      <c r="K382" s="226"/>
      <c r="L382" s="223"/>
      <c r="M382" s="223"/>
      <c r="N382" s="223"/>
      <c r="O382" s="223"/>
      <c r="P382" s="223"/>
      <c r="Q382" s="223"/>
      <c r="R382" s="223"/>
      <c r="S382" s="223"/>
      <c r="T382" s="223"/>
      <c r="U382" s="223"/>
      <c r="V382" s="223"/>
      <c r="W382" s="223"/>
      <c r="X382" s="223"/>
      <c r="Y382" s="223"/>
      <c r="Z382" s="223"/>
      <c r="AA382" s="223"/>
      <c r="AB382" s="223"/>
    </row>
    <row r="383" spans="1:28" ht="15" thickBot="1" x14ac:dyDescent="0.25">
      <c r="A383" s="223"/>
      <c r="B383" s="227"/>
      <c r="C383" s="223"/>
      <c r="D383" s="227"/>
      <c r="E383" s="223"/>
      <c r="F383" s="223"/>
      <c r="G383" s="223"/>
      <c r="H383" s="225"/>
      <c r="I383" s="225"/>
      <c r="J383" s="223"/>
      <c r="K383" s="226"/>
      <c r="L383" s="223"/>
      <c r="M383" s="223"/>
      <c r="N383" s="223"/>
      <c r="O383" s="223"/>
      <c r="P383" s="223"/>
      <c r="Q383" s="223"/>
      <c r="R383" s="223"/>
      <c r="S383" s="223"/>
      <c r="T383" s="223"/>
      <c r="U383" s="223"/>
      <c r="V383" s="223"/>
      <c r="W383" s="223"/>
      <c r="X383" s="223"/>
      <c r="Y383" s="223"/>
      <c r="Z383" s="223"/>
      <c r="AA383" s="223"/>
      <c r="AB383" s="223"/>
    </row>
    <row r="384" spans="1:28" ht="15" thickBot="1" x14ac:dyDescent="0.25">
      <c r="A384" s="223"/>
      <c r="B384" s="227"/>
      <c r="C384" s="223"/>
      <c r="D384" s="227"/>
      <c r="E384" s="223"/>
      <c r="F384" s="223"/>
      <c r="G384" s="223"/>
      <c r="H384" s="225"/>
      <c r="I384" s="225"/>
      <c r="J384" s="223"/>
      <c r="K384" s="226"/>
      <c r="L384" s="223"/>
      <c r="M384" s="223"/>
      <c r="N384" s="223"/>
      <c r="O384" s="223"/>
      <c r="P384" s="223"/>
      <c r="Q384" s="223"/>
      <c r="R384" s="223"/>
      <c r="S384" s="223"/>
      <c r="T384" s="223"/>
      <c r="U384" s="223"/>
      <c r="V384" s="223"/>
      <c r="W384" s="223"/>
      <c r="X384" s="223"/>
      <c r="Y384" s="223"/>
      <c r="Z384" s="223"/>
      <c r="AA384" s="223"/>
      <c r="AB384" s="223"/>
    </row>
    <row r="385" spans="1:28" ht="15" thickBot="1" x14ac:dyDescent="0.25">
      <c r="A385" s="223"/>
      <c r="B385" s="227"/>
      <c r="C385" s="223"/>
      <c r="D385" s="227"/>
      <c r="E385" s="223"/>
      <c r="F385" s="223"/>
      <c r="G385" s="223"/>
      <c r="H385" s="225"/>
      <c r="I385" s="225"/>
      <c r="J385" s="223"/>
      <c r="K385" s="226"/>
      <c r="L385" s="223"/>
      <c r="M385" s="223"/>
      <c r="N385" s="223"/>
      <c r="O385" s="223"/>
      <c r="P385" s="223"/>
      <c r="Q385" s="223"/>
      <c r="R385" s="223"/>
      <c r="S385" s="223"/>
      <c r="T385" s="223"/>
      <c r="U385" s="223"/>
      <c r="V385" s="223"/>
      <c r="W385" s="223"/>
      <c r="X385" s="223"/>
      <c r="Y385" s="223"/>
      <c r="Z385" s="223"/>
      <c r="AA385" s="223"/>
      <c r="AB385" s="223"/>
    </row>
    <row r="386" spans="1:28" ht="15" thickBot="1" x14ac:dyDescent="0.25">
      <c r="A386" s="223"/>
      <c r="B386" s="227"/>
      <c r="C386" s="223"/>
      <c r="D386" s="227"/>
      <c r="E386" s="223"/>
      <c r="F386" s="223"/>
      <c r="G386" s="223"/>
      <c r="H386" s="225"/>
      <c r="I386" s="225"/>
      <c r="J386" s="223"/>
      <c r="K386" s="226"/>
      <c r="L386" s="223"/>
      <c r="M386" s="223"/>
      <c r="N386" s="223"/>
      <c r="O386" s="223"/>
      <c r="P386" s="223"/>
      <c r="Q386" s="223"/>
      <c r="R386" s="223"/>
      <c r="S386" s="223"/>
      <c r="T386" s="223"/>
      <c r="U386" s="223"/>
      <c r="V386" s="223"/>
      <c r="W386" s="223"/>
      <c r="X386" s="223"/>
      <c r="Y386" s="223"/>
      <c r="Z386" s="223"/>
      <c r="AA386" s="223"/>
      <c r="AB386" s="223"/>
    </row>
    <row r="387" spans="1:28" ht="15" thickBot="1" x14ac:dyDescent="0.25">
      <c r="A387" s="223"/>
      <c r="B387" s="227"/>
      <c r="C387" s="223"/>
      <c r="D387" s="227"/>
      <c r="E387" s="223"/>
      <c r="F387" s="223"/>
      <c r="G387" s="223"/>
      <c r="H387" s="225"/>
      <c r="I387" s="225"/>
      <c r="J387" s="223"/>
      <c r="K387" s="226"/>
      <c r="L387" s="223"/>
      <c r="M387" s="223"/>
      <c r="N387" s="223"/>
      <c r="O387" s="223"/>
      <c r="P387" s="223"/>
      <c r="Q387" s="223"/>
      <c r="R387" s="223"/>
      <c r="S387" s="223"/>
      <c r="T387" s="223"/>
      <c r="U387" s="223"/>
      <c r="V387" s="223"/>
      <c r="W387" s="223"/>
      <c r="X387" s="223"/>
      <c r="Y387" s="223"/>
      <c r="Z387" s="223"/>
      <c r="AA387" s="223"/>
      <c r="AB387" s="223"/>
    </row>
    <row r="388" spans="1:28" ht="15" thickBot="1" x14ac:dyDescent="0.25">
      <c r="A388" s="223"/>
      <c r="B388" s="227"/>
      <c r="C388" s="223"/>
      <c r="D388" s="227"/>
      <c r="E388" s="223"/>
      <c r="F388" s="223"/>
      <c r="G388" s="223"/>
      <c r="H388" s="225"/>
      <c r="I388" s="225"/>
      <c r="J388" s="223"/>
      <c r="K388" s="226"/>
      <c r="L388" s="223"/>
      <c r="M388" s="223"/>
      <c r="N388" s="223"/>
      <c r="O388" s="223"/>
      <c r="P388" s="223"/>
      <c r="Q388" s="223"/>
      <c r="R388" s="223"/>
      <c r="S388" s="223"/>
      <c r="T388" s="223"/>
      <c r="U388" s="223"/>
      <c r="V388" s="223"/>
      <c r="W388" s="223"/>
      <c r="X388" s="223"/>
      <c r="Y388" s="223"/>
      <c r="Z388" s="223"/>
      <c r="AA388" s="223"/>
      <c r="AB388" s="223"/>
    </row>
    <row r="389" spans="1:28" ht="15" thickBot="1" x14ac:dyDescent="0.25">
      <c r="A389" s="223"/>
      <c r="B389" s="227"/>
      <c r="C389" s="223"/>
      <c r="D389" s="227"/>
      <c r="E389" s="223"/>
      <c r="F389" s="223"/>
      <c r="G389" s="223"/>
      <c r="H389" s="225"/>
      <c r="I389" s="225"/>
      <c r="J389" s="223"/>
      <c r="K389" s="226"/>
      <c r="L389" s="223"/>
      <c r="M389" s="223"/>
      <c r="N389" s="223"/>
      <c r="O389" s="223"/>
      <c r="P389" s="223"/>
      <c r="Q389" s="223"/>
      <c r="R389" s="223"/>
      <c r="S389" s="223"/>
      <c r="T389" s="223"/>
      <c r="U389" s="223"/>
      <c r="V389" s="223"/>
      <c r="W389" s="223"/>
      <c r="X389" s="223"/>
      <c r="Y389" s="223"/>
      <c r="Z389" s="223"/>
      <c r="AA389" s="223"/>
      <c r="AB389" s="223"/>
    </row>
    <row r="390" spans="1:28" ht="15" thickBot="1" x14ac:dyDescent="0.25">
      <c r="A390" s="223"/>
      <c r="B390" s="227"/>
      <c r="C390" s="223"/>
      <c r="D390" s="227"/>
      <c r="E390" s="223"/>
      <c r="F390" s="223"/>
      <c r="G390" s="223"/>
      <c r="H390" s="225"/>
      <c r="I390" s="225"/>
      <c r="J390" s="223"/>
      <c r="K390" s="226"/>
      <c r="L390" s="223"/>
      <c r="M390" s="223"/>
      <c r="N390" s="223"/>
      <c r="O390" s="223"/>
      <c r="P390" s="223"/>
      <c r="Q390" s="223"/>
      <c r="R390" s="223"/>
      <c r="S390" s="223"/>
      <c r="T390" s="223"/>
      <c r="U390" s="223"/>
      <c r="V390" s="223"/>
      <c r="W390" s="223"/>
      <c r="X390" s="223"/>
      <c r="Y390" s="223"/>
      <c r="Z390" s="223"/>
      <c r="AA390" s="223"/>
      <c r="AB390" s="223"/>
    </row>
    <row r="391" spans="1:28" ht="15" thickBot="1" x14ac:dyDescent="0.25">
      <c r="A391" s="223"/>
      <c r="B391" s="227"/>
      <c r="C391" s="223"/>
      <c r="D391" s="227"/>
      <c r="E391" s="223"/>
      <c r="F391" s="223"/>
      <c r="G391" s="223"/>
      <c r="H391" s="225"/>
      <c r="I391" s="225"/>
      <c r="J391" s="223"/>
      <c r="K391" s="226"/>
      <c r="L391" s="223"/>
      <c r="M391" s="223"/>
      <c r="N391" s="223"/>
      <c r="O391" s="223"/>
      <c r="P391" s="223"/>
      <c r="Q391" s="223"/>
      <c r="R391" s="223"/>
      <c r="S391" s="223"/>
      <c r="T391" s="223"/>
      <c r="U391" s="223"/>
      <c r="V391" s="223"/>
      <c r="W391" s="223"/>
      <c r="X391" s="223"/>
      <c r="Y391" s="223"/>
      <c r="Z391" s="223"/>
      <c r="AA391" s="223"/>
      <c r="AB391" s="223"/>
    </row>
    <row r="392" spans="1:28" ht="15" thickBot="1" x14ac:dyDescent="0.25">
      <c r="A392" s="223"/>
      <c r="B392" s="227"/>
      <c r="C392" s="223"/>
      <c r="D392" s="227"/>
      <c r="E392" s="223"/>
      <c r="F392" s="223"/>
      <c r="G392" s="223"/>
      <c r="H392" s="225"/>
      <c r="I392" s="225"/>
      <c r="J392" s="223"/>
      <c r="K392" s="226"/>
      <c r="L392" s="223"/>
      <c r="M392" s="223"/>
      <c r="N392" s="223"/>
      <c r="O392" s="223"/>
      <c r="P392" s="223"/>
      <c r="Q392" s="223"/>
      <c r="R392" s="223"/>
      <c r="S392" s="223"/>
      <c r="T392" s="223"/>
      <c r="U392" s="223"/>
      <c r="V392" s="223"/>
      <c r="W392" s="223"/>
      <c r="X392" s="223"/>
      <c r="Y392" s="223"/>
      <c r="Z392" s="223"/>
      <c r="AA392" s="223"/>
      <c r="AB392" s="223"/>
    </row>
    <row r="393" spans="1:28" ht="15" thickBot="1" x14ac:dyDescent="0.25">
      <c r="A393" s="223"/>
      <c r="B393" s="227"/>
      <c r="C393" s="223"/>
      <c r="D393" s="227"/>
      <c r="E393" s="223"/>
      <c r="F393" s="223"/>
      <c r="G393" s="223"/>
      <c r="H393" s="225"/>
      <c r="I393" s="225"/>
      <c r="J393" s="223"/>
      <c r="K393" s="226"/>
      <c r="L393" s="223"/>
      <c r="M393" s="223"/>
      <c r="N393" s="223"/>
      <c r="O393" s="223"/>
      <c r="P393" s="223"/>
      <c r="Q393" s="223"/>
      <c r="R393" s="223"/>
      <c r="S393" s="223"/>
      <c r="T393" s="223"/>
      <c r="U393" s="223"/>
      <c r="V393" s="223"/>
      <c r="W393" s="223"/>
      <c r="X393" s="223"/>
      <c r="Y393" s="223"/>
      <c r="Z393" s="223"/>
      <c r="AA393" s="223"/>
      <c r="AB393" s="223"/>
    </row>
    <row r="394" spans="1:28" ht="15" thickBot="1" x14ac:dyDescent="0.25">
      <c r="A394" s="223"/>
      <c r="B394" s="227"/>
      <c r="C394" s="223"/>
      <c r="D394" s="227"/>
      <c r="E394" s="223"/>
      <c r="F394" s="223"/>
      <c r="G394" s="223"/>
      <c r="H394" s="225"/>
      <c r="I394" s="225"/>
      <c r="J394" s="223"/>
      <c r="K394" s="226"/>
      <c r="L394" s="223"/>
      <c r="M394" s="223"/>
      <c r="N394" s="223"/>
      <c r="O394" s="223"/>
      <c r="P394" s="223"/>
      <c r="Q394" s="223"/>
      <c r="R394" s="223"/>
      <c r="S394" s="223"/>
      <c r="T394" s="223"/>
      <c r="U394" s="223"/>
      <c r="V394" s="223"/>
      <c r="W394" s="223"/>
      <c r="X394" s="223"/>
      <c r="Y394" s="223"/>
      <c r="Z394" s="223"/>
      <c r="AA394" s="223"/>
      <c r="AB394" s="223"/>
    </row>
    <row r="395" spans="1:28" ht="15" thickBot="1" x14ac:dyDescent="0.25">
      <c r="A395" s="223"/>
      <c r="B395" s="227"/>
      <c r="C395" s="223"/>
      <c r="D395" s="227"/>
      <c r="E395" s="223"/>
      <c r="F395" s="223"/>
      <c r="G395" s="223"/>
      <c r="H395" s="225"/>
      <c r="I395" s="225"/>
      <c r="J395" s="223"/>
      <c r="K395" s="226"/>
      <c r="L395" s="223"/>
      <c r="M395" s="223"/>
      <c r="N395" s="223"/>
      <c r="O395" s="223"/>
      <c r="P395" s="223"/>
      <c r="Q395" s="223"/>
      <c r="R395" s="223"/>
      <c r="S395" s="223"/>
      <c r="T395" s="223"/>
      <c r="U395" s="223"/>
      <c r="V395" s="223"/>
      <c r="W395" s="223"/>
      <c r="X395" s="223"/>
      <c r="Y395" s="223"/>
      <c r="Z395" s="223"/>
      <c r="AA395" s="223"/>
      <c r="AB395" s="223"/>
    </row>
    <row r="396" spans="1:28" ht="15" thickBot="1" x14ac:dyDescent="0.25">
      <c r="A396" s="223"/>
      <c r="B396" s="227"/>
      <c r="C396" s="223"/>
      <c r="D396" s="227"/>
      <c r="E396" s="223"/>
      <c r="F396" s="223"/>
      <c r="G396" s="223"/>
      <c r="H396" s="225"/>
      <c r="I396" s="225"/>
      <c r="J396" s="223"/>
      <c r="K396" s="226"/>
      <c r="L396" s="223"/>
      <c r="M396" s="223"/>
      <c r="N396" s="223"/>
      <c r="O396" s="223"/>
      <c r="P396" s="223"/>
      <c r="Q396" s="223"/>
      <c r="R396" s="223"/>
      <c r="S396" s="223"/>
      <c r="T396" s="223"/>
      <c r="U396" s="223"/>
      <c r="V396" s="223"/>
      <c r="W396" s="223"/>
      <c r="X396" s="223"/>
      <c r="Y396" s="223"/>
      <c r="Z396" s="223"/>
      <c r="AA396" s="223"/>
      <c r="AB396" s="223"/>
    </row>
    <row r="397" spans="1:28" ht="15" thickBot="1" x14ac:dyDescent="0.25">
      <c r="A397" s="223"/>
      <c r="B397" s="227"/>
      <c r="C397" s="223"/>
      <c r="D397" s="227"/>
      <c r="E397" s="223"/>
      <c r="F397" s="223"/>
      <c r="G397" s="223"/>
      <c r="H397" s="225"/>
      <c r="I397" s="225"/>
      <c r="J397" s="223"/>
      <c r="K397" s="226"/>
      <c r="L397" s="223"/>
      <c r="M397" s="223"/>
      <c r="N397" s="223"/>
      <c r="O397" s="223"/>
      <c r="P397" s="223"/>
      <c r="Q397" s="223"/>
      <c r="R397" s="223"/>
      <c r="S397" s="223"/>
      <c r="T397" s="223"/>
      <c r="U397" s="223"/>
      <c r="V397" s="223"/>
      <c r="W397" s="223"/>
      <c r="X397" s="223"/>
      <c r="Y397" s="223"/>
      <c r="Z397" s="223"/>
      <c r="AA397" s="223"/>
      <c r="AB397" s="223"/>
    </row>
    <row r="398" spans="1:28" ht="15" thickBot="1" x14ac:dyDescent="0.25">
      <c r="A398" s="223"/>
      <c r="B398" s="227"/>
      <c r="C398" s="223"/>
      <c r="D398" s="227"/>
      <c r="E398" s="223"/>
      <c r="F398" s="223"/>
      <c r="G398" s="223"/>
      <c r="H398" s="225"/>
      <c r="I398" s="225"/>
      <c r="J398" s="223"/>
      <c r="K398" s="226"/>
      <c r="L398" s="223"/>
      <c r="M398" s="223"/>
      <c r="N398" s="223"/>
      <c r="O398" s="223"/>
      <c r="P398" s="223"/>
      <c r="Q398" s="223"/>
      <c r="R398" s="223"/>
      <c r="S398" s="223"/>
      <c r="T398" s="223"/>
      <c r="U398" s="223"/>
      <c r="V398" s="223"/>
      <c r="W398" s="223"/>
      <c r="X398" s="223"/>
      <c r="Y398" s="223"/>
      <c r="Z398" s="223"/>
      <c r="AA398" s="223"/>
      <c r="AB398" s="223"/>
    </row>
    <row r="399" spans="1:28" ht="15" thickBot="1" x14ac:dyDescent="0.25">
      <c r="A399" s="223"/>
      <c r="B399" s="227"/>
      <c r="C399" s="223"/>
      <c r="D399" s="227"/>
      <c r="E399" s="223"/>
      <c r="F399" s="223"/>
      <c r="G399" s="223"/>
      <c r="H399" s="225"/>
      <c r="I399" s="225"/>
      <c r="J399" s="223"/>
      <c r="K399" s="226"/>
      <c r="L399" s="223"/>
      <c r="M399" s="223"/>
      <c r="N399" s="223"/>
      <c r="O399" s="223"/>
      <c r="P399" s="223"/>
      <c r="Q399" s="223"/>
      <c r="R399" s="223"/>
      <c r="S399" s="223"/>
      <c r="T399" s="223"/>
      <c r="U399" s="223"/>
      <c r="V399" s="223"/>
      <c r="W399" s="223"/>
      <c r="X399" s="223"/>
      <c r="Y399" s="223"/>
      <c r="Z399" s="223"/>
      <c r="AA399" s="223"/>
      <c r="AB399" s="223"/>
    </row>
    <row r="400" spans="1:28" ht="15" thickBot="1" x14ac:dyDescent="0.25">
      <c r="A400" s="223"/>
      <c r="B400" s="227"/>
      <c r="C400" s="223"/>
      <c r="D400" s="227"/>
      <c r="E400" s="223"/>
      <c r="F400" s="223"/>
      <c r="G400" s="223"/>
      <c r="H400" s="225"/>
      <c r="I400" s="225"/>
      <c r="J400" s="223"/>
      <c r="K400" s="226"/>
      <c r="L400" s="223"/>
      <c r="M400" s="223"/>
      <c r="N400" s="223"/>
      <c r="O400" s="223"/>
      <c r="P400" s="223"/>
      <c r="Q400" s="223"/>
      <c r="R400" s="223"/>
      <c r="S400" s="223"/>
      <c r="T400" s="223"/>
      <c r="U400" s="223"/>
      <c r="V400" s="223"/>
      <c r="W400" s="223"/>
      <c r="X400" s="223"/>
      <c r="Y400" s="223"/>
      <c r="Z400" s="223"/>
      <c r="AA400" s="223"/>
      <c r="AB400" s="223"/>
    </row>
    <row r="401" spans="1:28" ht="15" thickBot="1" x14ac:dyDescent="0.25">
      <c r="A401" s="223"/>
      <c r="B401" s="227"/>
      <c r="C401" s="223"/>
      <c r="D401" s="227"/>
      <c r="E401" s="223"/>
      <c r="F401" s="223"/>
      <c r="G401" s="223"/>
      <c r="H401" s="225"/>
      <c r="I401" s="225"/>
      <c r="J401" s="223"/>
      <c r="K401" s="226"/>
      <c r="L401" s="223"/>
      <c r="M401" s="223"/>
      <c r="N401" s="223"/>
      <c r="O401" s="223"/>
      <c r="P401" s="223"/>
      <c r="Q401" s="223"/>
      <c r="R401" s="223"/>
      <c r="S401" s="223"/>
      <c r="T401" s="223"/>
      <c r="U401" s="223"/>
      <c r="V401" s="223"/>
      <c r="W401" s="223"/>
      <c r="X401" s="223"/>
      <c r="Y401" s="223"/>
      <c r="Z401" s="223"/>
      <c r="AA401" s="223"/>
      <c r="AB401" s="223"/>
    </row>
    <row r="402" spans="1:28" ht="15" thickBot="1" x14ac:dyDescent="0.25">
      <c r="A402" s="223"/>
      <c r="B402" s="227"/>
      <c r="C402" s="223"/>
      <c r="D402" s="227"/>
      <c r="E402" s="223"/>
      <c r="F402" s="223"/>
      <c r="G402" s="223"/>
      <c r="H402" s="225"/>
      <c r="I402" s="225"/>
      <c r="J402" s="223"/>
      <c r="K402" s="226"/>
      <c r="L402" s="223"/>
      <c r="M402" s="223"/>
      <c r="N402" s="223"/>
      <c r="O402" s="223"/>
      <c r="P402" s="223"/>
      <c r="Q402" s="223"/>
      <c r="R402" s="223"/>
      <c r="S402" s="223"/>
      <c r="T402" s="223"/>
      <c r="U402" s="223"/>
      <c r="V402" s="223"/>
      <c r="W402" s="223"/>
      <c r="X402" s="223"/>
      <c r="Y402" s="223"/>
      <c r="Z402" s="223"/>
      <c r="AA402" s="223"/>
      <c r="AB402" s="223"/>
    </row>
    <row r="403" spans="1:28" ht="15" thickBot="1" x14ac:dyDescent="0.25">
      <c r="A403" s="223"/>
      <c r="B403" s="227"/>
      <c r="C403" s="223"/>
      <c r="D403" s="227"/>
      <c r="E403" s="223"/>
      <c r="F403" s="223"/>
      <c r="G403" s="223"/>
      <c r="H403" s="225"/>
      <c r="I403" s="225"/>
      <c r="J403" s="223"/>
      <c r="K403" s="226"/>
      <c r="L403" s="223"/>
      <c r="M403" s="223"/>
      <c r="N403" s="223"/>
      <c r="O403" s="223"/>
      <c r="P403" s="223"/>
      <c r="Q403" s="223"/>
      <c r="R403" s="223"/>
      <c r="S403" s="223"/>
      <c r="T403" s="223"/>
      <c r="U403" s="223"/>
      <c r="V403" s="223"/>
      <c r="W403" s="223"/>
      <c r="X403" s="223"/>
      <c r="Y403" s="223"/>
      <c r="Z403" s="223"/>
      <c r="AA403" s="223"/>
      <c r="AB403" s="223"/>
    </row>
    <row r="404" spans="1:28" ht="15" thickBot="1" x14ac:dyDescent="0.25">
      <c r="A404" s="223"/>
      <c r="B404" s="227"/>
      <c r="C404" s="223"/>
      <c r="D404" s="227"/>
      <c r="E404" s="223"/>
      <c r="F404" s="223"/>
      <c r="G404" s="223"/>
      <c r="H404" s="225"/>
      <c r="I404" s="225"/>
      <c r="J404" s="223"/>
      <c r="K404" s="226"/>
      <c r="L404" s="223"/>
      <c r="M404" s="223"/>
      <c r="N404" s="223"/>
      <c r="O404" s="223"/>
      <c r="P404" s="223"/>
      <c r="Q404" s="223"/>
      <c r="R404" s="223"/>
      <c r="S404" s="223"/>
      <c r="T404" s="223"/>
      <c r="U404" s="223"/>
      <c r="V404" s="223"/>
      <c r="W404" s="223"/>
      <c r="X404" s="223"/>
      <c r="Y404" s="223"/>
      <c r="Z404" s="223"/>
      <c r="AA404" s="223"/>
      <c r="AB404" s="223"/>
    </row>
    <row r="405" spans="1:28" ht="15" thickBot="1" x14ac:dyDescent="0.25">
      <c r="A405" s="223"/>
      <c r="B405" s="227"/>
      <c r="C405" s="223"/>
      <c r="D405" s="227"/>
      <c r="E405" s="223"/>
      <c r="F405" s="223"/>
      <c r="G405" s="223"/>
      <c r="H405" s="225"/>
      <c r="I405" s="225"/>
      <c r="J405" s="223"/>
      <c r="K405" s="226"/>
      <c r="L405" s="223"/>
      <c r="M405" s="223"/>
      <c r="N405" s="223"/>
      <c r="O405" s="223"/>
      <c r="P405" s="223"/>
      <c r="Q405" s="223"/>
      <c r="R405" s="223"/>
      <c r="S405" s="223"/>
      <c r="T405" s="223"/>
      <c r="U405" s="223"/>
      <c r="V405" s="223"/>
      <c r="W405" s="223"/>
      <c r="X405" s="223"/>
      <c r="Y405" s="223"/>
      <c r="Z405" s="223"/>
      <c r="AA405" s="223"/>
      <c r="AB405" s="223"/>
    </row>
    <row r="406" spans="1:28" ht="15" thickBot="1" x14ac:dyDescent="0.25">
      <c r="A406" s="223"/>
      <c r="B406" s="227"/>
      <c r="C406" s="223"/>
      <c r="D406" s="227"/>
      <c r="E406" s="223"/>
      <c r="F406" s="223"/>
      <c r="G406" s="223"/>
      <c r="H406" s="225"/>
      <c r="I406" s="225"/>
      <c r="J406" s="223"/>
      <c r="K406" s="226"/>
      <c r="L406" s="223"/>
      <c r="M406" s="223"/>
      <c r="N406" s="223"/>
      <c r="O406" s="223"/>
      <c r="P406" s="223"/>
      <c r="Q406" s="223"/>
      <c r="R406" s="223"/>
      <c r="S406" s="223"/>
      <c r="T406" s="223"/>
      <c r="U406" s="223"/>
      <c r="V406" s="223"/>
      <c r="W406" s="223"/>
      <c r="X406" s="223"/>
      <c r="Y406" s="223"/>
      <c r="Z406" s="223"/>
      <c r="AA406" s="223"/>
      <c r="AB406" s="223"/>
    </row>
    <row r="407" spans="1:28" ht="15" thickBot="1" x14ac:dyDescent="0.25">
      <c r="A407" s="223"/>
      <c r="B407" s="227"/>
      <c r="C407" s="223"/>
      <c r="D407" s="227"/>
      <c r="E407" s="223"/>
      <c r="F407" s="223"/>
      <c r="G407" s="223"/>
      <c r="H407" s="225"/>
      <c r="I407" s="225"/>
      <c r="J407" s="223"/>
      <c r="K407" s="226"/>
      <c r="L407" s="223"/>
      <c r="M407" s="223"/>
      <c r="N407" s="223"/>
      <c r="O407" s="223"/>
      <c r="P407" s="223"/>
      <c r="Q407" s="223"/>
      <c r="R407" s="223"/>
      <c r="S407" s="223"/>
      <c r="T407" s="223"/>
      <c r="U407" s="223"/>
      <c r="V407" s="223"/>
      <c r="W407" s="223"/>
      <c r="X407" s="223"/>
      <c r="Y407" s="223"/>
      <c r="Z407" s="223"/>
      <c r="AA407" s="223"/>
      <c r="AB407" s="223"/>
    </row>
    <row r="408" spans="1:28" ht="15" thickBot="1" x14ac:dyDescent="0.25">
      <c r="A408" s="223"/>
      <c r="B408" s="227"/>
      <c r="C408" s="223"/>
      <c r="D408" s="227"/>
      <c r="E408" s="223"/>
      <c r="F408" s="223"/>
      <c r="G408" s="223"/>
      <c r="H408" s="225"/>
      <c r="I408" s="225"/>
      <c r="J408" s="223"/>
      <c r="K408" s="226"/>
      <c r="L408" s="223"/>
      <c r="M408" s="223"/>
      <c r="N408" s="223"/>
      <c r="O408" s="223"/>
      <c r="P408" s="223"/>
      <c r="Q408" s="223"/>
      <c r="R408" s="223"/>
      <c r="S408" s="223"/>
      <c r="T408" s="223"/>
      <c r="U408" s="223"/>
      <c r="V408" s="223"/>
      <c r="W408" s="223"/>
      <c r="X408" s="223"/>
      <c r="Y408" s="223"/>
      <c r="Z408" s="223"/>
      <c r="AA408" s="223"/>
      <c r="AB408" s="223"/>
    </row>
    <row r="409" spans="1:28" ht="15" thickBot="1" x14ac:dyDescent="0.25">
      <c r="A409" s="223"/>
      <c r="B409" s="227"/>
      <c r="C409" s="223"/>
      <c r="D409" s="227"/>
      <c r="E409" s="223"/>
      <c r="F409" s="223"/>
      <c r="G409" s="223"/>
      <c r="H409" s="225"/>
      <c r="I409" s="225"/>
      <c r="J409" s="223"/>
      <c r="K409" s="226"/>
      <c r="L409" s="223"/>
      <c r="M409" s="223"/>
      <c r="N409" s="223"/>
      <c r="O409" s="223"/>
      <c r="P409" s="223"/>
      <c r="Q409" s="223"/>
      <c r="R409" s="223"/>
      <c r="S409" s="223"/>
      <c r="T409" s="223"/>
      <c r="U409" s="223"/>
      <c r="V409" s="223"/>
      <c r="W409" s="223"/>
      <c r="X409" s="223"/>
      <c r="Y409" s="223"/>
      <c r="Z409" s="223"/>
      <c r="AA409" s="223"/>
      <c r="AB409" s="223"/>
    </row>
    <row r="410" spans="1:28" ht="15" thickBot="1" x14ac:dyDescent="0.25">
      <c r="A410" s="223"/>
      <c r="B410" s="227"/>
      <c r="C410" s="223"/>
      <c r="D410" s="227"/>
      <c r="E410" s="223"/>
      <c r="F410" s="223"/>
      <c r="G410" s="223"/>
      <c r="H410" s="225"/>
      <c r="I410" s="225"/>
      <c r="J410" s="223"/>
      <c r="K410" s="226"/>
      <c r="L410" s="223"/>
      <c r="M410" s="223"/>
      <c r="N410" s="223"/>
      <c r="O410" s="223"/>
      <c r="P410" s="223"/>
      <c r="Q410" s="223"/>
      <c r="R410" s="223"/>
      <c r="S410" s="223"/>
      <c r="T410" s="223"/>
      <c r="U410" s="223"/>
      <c r="V410" s="223"/>
      <c r="W410" s="223"/>
      <c r="X410" s="223"/>
      <c r="Y410" s="223"/>
      <c r="Z410" s="223"/>
      <c r="AA410" s="223"/>
      <c r="AB410" s="223"/>
    </row>
    <row r="411" spans="1:28" ht="15" thickBot="1" x14ac:dyDescent="0.25">
      <c r="A411" s="223"/>
      <c r="B411" s="227"/>
      <c r="C411" s="223"/>
      <c r="D411" s="227"/>
      <c r="E411" s="223"/>
      <c r="F411" s="223"/>
      <c r="G411" s="223"/>
      <c r="H411" s="225"/>
      <c r="I411" s="225"/>
      <c r="J411" s="223"/>
      <c r="K411" s="226"/>
      <c r="L411" s="223"/>
      <c r="M411" s="223"/>
      <c r="N411" s="223"/>
      <c r="O411" s="223"/>
      <c r="P411" s="223"/>
      <c r="Q411" s="223"/>
      <c r="R411" s="223"/>
      <c r="S411" s="223"/>
      <c r="T411" s="223"/>
      <c r="U411" s="223"/>
      <c r="V411" s="223"/>
      <c r="W411" s="223"/>
      <c r="X411" s="223"/>
      <c r="Y411" s="223"/>
      <c r="Z411" s="223"/>
      <c r="AA411" s="223"/>
      <c r="AB411" s="223"/>
    </row>
    <row r="412" spans="1:28" ht="15" thickBot="1" x14ac:dyDescent="0.25">
      <c r="A412" s="223"/>
      <c r="B412" s="227"/>
      <c r="C412" s="223"/>
      <c r="D412" s="227"/>
      <c r="E412" s="223"/>
      <c r="F412" s="223"/>
      <c r="G412" s="223"/>
      <c r="H412" s="225"/>
      <c r="I412" s="225"/>
      <c r="J412" s="223"/>
      <c r="K412" s="226"/>
      <c r="L412" s="223"/>
      <c r="M412" s="223"/>
      <c r="N412" s="223"/>
      <c r="O412" s="223"/>
      <c r="P412" s="223"/>
      <c r="Q412" s="223"/>
      <c r="R412" s="223"/>
      <c r="S412" s="223"/>
      <c r="T412" s="223"/>
      <c r="U412" s="223"/>
      <c r="V412" s="223"/>
      <c r="W412" s="223"/>
      <c r="X412" s="223"/>
      <c r="Y412" s="223"/>
      <c r="Z412" s="223"/>
      <c r="AA412" s="223"/>
      <c r="AB412" s="223"/>
    </row>
    <row r="413" spans="1:28" ht="15" thickBot="1" x14ac:dyDescent="0.25">
      <c r="A413" s="223"/>
      <c r="B413" s="227"/>
      <c r="C413" s="223"/>
      <c r="D413" s="227"/>
      <c r="E413" s="223"/>
      <c r="F413" s="223"/>
      <c r="G413" s="223"/>
      <c r="H413" s="225"/>
      <c r="I413" s="225"/>
      <c r="J413" s="223"/>
      <c r="K413" s="226"/>
      <c r="L413" s="223"/>
      <c r="M413" s="223"/>
      <c r="N413" s="223"/>
      <c r="O413" s="223"/>
      <c r="P413" s="223"/>
      <c r="Q413" s="223"/>
      <c r="R413" s="223"/>
      <c r="S413" s="223"/>
      <c r="T413" s="223"/>
      <c r="U413" s="223"/>
      <c r="V413" s="223"/>
      <c r="W413" s="223"/>
      <c r="X413" s="223"/>
      <c r="Y413" s="223"/>
      <c r="Z413" s="223"/>
      <c r="AA413" s="223"/>
      <c r="AB413" s="223"/>
    </row>
    <row r="414" spans="1:28" ht="15" thickBot="1" x14ac:dyDescent="0.25">
      <c r="A414" s="223"/>
      <c r="B414" s="227"/>
      <c r="C414" s="223"/>
      <c r="D414" s="227"/>
      <c r="E414" s="223"/>
      <c r="F414" s="223"/>
      <c r="G414" s="223"/>
      <c r="H414" s="225"/>
      <c r="I414" s="225"/>
      <c r="J414" s="223"/>
      <c r="K414" s="226"/>
      <c r="L414" s="223"/>
      <c r="M414" s="223"/>
      <c r="N414" s="223"/>
      <c r="O414" s="223"/>
      <c r="P414" s="223"/>
      <c r="Q414" s="223"/>
      <c r="R414" s="223"/>
      <c r="S414" s="223"/>
      <c r="T414" s="223"/>
      <c r="U414" s="223"/>
      <c r="V414" s="223"/>
      <c r="W414" s="223"/>
      <c r="X414" s="223"/>
      <c r="Y414" s="223"/>
      <c r="Z414" s="223"/>
      <c r="AA414" s="223"/>
      <c r="AB414" s="223"/>
    </row>
    <row r="415" spans="1:28" ht="15" thickBot="1" x14ac:dyDescent="0.25">
      <c r="A415" s="223"/>
      <c r="B415" s="227"/>
      <c r="C415" s="223"/>
      <c r="D415" s="227"/>
      <c r="E415" s="223"/>
      <c r="F415" s="223"/>
      <c r="G415" s="223"/>
      <c r="H415" s="225"/>
      <c r="I415" s="225"/>
      <c r="J415" s="223"/>
      <c r="K415" s="226"/>
      <c r="L415" s="223"/>
      <c r="M415" s="223"/>
      <c r="N415" s="223"/>
      <c r="O415" s="223"/>
      <c r="P415" s="223"/>
      <c r="Q415" s="223"/>
      <c r="R415" s="223"/>
      <c r="S415" s="223"/>
      <c r="T415" s="223"/>
      <c r="U415" s="223"/>
      <c r="V415" s="223"/>
      <c r="W415" s="223"/>
      <c r="X415" s="223"/>
      <c r="Y415" s="223"/>
      <c r="Z415" s="223"/>
      <c r="AA415" s="223"/>
      <c r="AB415" s="223"/>
    </row>
    <row r="416" spans="1:28" ht="15" thickBot="1" x14ac:dyDescent="0.25">
      <c r="A416" s="223"/>
      <c r="B416" s="227"/>
      <c r="C416" s="223"/>
      <c r="D416" s="227"/>
      <c r="E416" s="223"/>
      <c r="F416" s="223"/>
      <c r="G416" s="223"/>
      <c r="H416" s="225"/>
      <c r="I416" s="225"/>
      <c r="J416" s="223"/>
      <c r="K416" s="226"/>
      <c r="L416" s="223"/>
      <c r="M416" s="223"/>
      <c r="N416" s="223"/>
      <c r="O416" s="223"/>
      <c r="P416" s="223"/>
      <c r="Q416" s="223"/>
      <c r="R416" s="223"/>
      <c r="S416" s="223"/>
      <c r="T416" s="223"/>
      <c r="U416" s="223"/>
      <c r="V416" s="223"/>
      <c r="W416" s="223"/>
      <c r="X416" s="223"/>
      <c r="Y416" s="223"/>
      <c r="Z416" s="223"/>
      <c r="AA416" s="223"/>
      <c r="AB416" s="223"/>
    </row>
    <row r="417" spans="1:28" ht="15" thickBot="1" x14ac:dyDescent="0.25">
      <c r="A417" s="223"/>
      <c r="B417" s="227"/>
      <c r="C417" s="223"/>
      <c r="D417" s="227"/>
      <c r="E417" s="223"/>
      <c r="F417" s="223"/>
      <c r="G417" s="223"/>
      <c r="H417" s="225"/>
      <c r="I417" s="225"/>
      <c r="J417" s="223"/>
      <c r="K417" s="226"/>
      <c r="L417" s="223"/>
      <c r="M417" s="223"/>
      <c r="N417" s="223"/>
      <c r="O417" s="223"/>
      <c r="P417" s="223"/>
      <c r="Q417" s="223"/>
      <c r="R417" s="223"/>
      <c r="S417" s="223"/>
      <c r="T417" s="223"/>
      <c r="U417" s="223"/>
      <c r="V417" s="223"/>
      <c r="W417" s="223"/>
      <c r="X417" s="223"/>
      <c r="Y417" s="223"/>
      <c r="Z417" s="223"/>
      <c r="AA417" s="223"/>
      <c r="AB417" s="223"/>
    </row>
    <row r="418" spans="1:28" ht="15" thickBot="1" x14ac:dyDescent="0.25">
      <c r="A418" s="223"/>
      <c r="B418" s="227"/>
      <c r="C418" s="223"/>
      <c r="D418" s="227"/>
      <c r="E418" s="223"/>
      <c r="F418" s="223"/>
      <c r="G418" s="223"/>
      <c r="H418" s="225"/>
      <c r="I418" s="225"/>
      <c r="J418" s="223"/>
      <c r="K418" s="226"/>
      <c r="L418" s="223"/>
      <c r="M418" s="223"/>
      <c r="N418" s="223"/>
      <c r="O418" s="223"/>
      <c r="P418" s="223"/>
      <c r="Q418" s="223"/>
      <c r="R418" s="223"/>
      <c r="S418" s="223"/>
      <c r="T418" s="223"/>
      <c r="U418" s="223"/>
      <c r="V418" s="223"/>
      <c r="W418" s="223"/>
      <c r="X418" s="223"/>
      <c r="Y418" s="223"/>
      <c r="Z418" s="223"/>
      <c r="AA418" s="223"/>
      <c r="AB418" s="223"/>
    </row>
    <row r="419" spans="1:28" ht="15" thickBot="1" x14ac:dyDescent="0.25">
      <c r="A419" s="223"/>
      <c r="B419" s="227"/>
      <c r="C419" s="223"/>
      <c r="D419" s="227"/>
      <c r="E419" s="223"/>
      <c r="F419" s="223"/>
      <c r="G419" s="223"/>
      <c r="H419" s="225"/>
      <c r="I419" s="225"/>
      <c r="J419" s="223"/>
      <c r="K419" s="226"/>
      <c r="L419" s="223"/>
      <c r="M419" s="223"/>
      <c r="N419" s="223"/>
      <c r="O419" s="223"/>
      <c r="P419" s="223"/>
      <c r="Q419" s="223"/>
      <c r="R419" s="223"/>
      <c r="S419" s="223"/>
      <c r="T419" s="223"/>
      <c r="U419" s="223"/>
      <c r="V419" s="223"/>
      <c r="W419" s="223"/>
      <c r="X419" s="223"/>
      <c r="Y419" s="223"/>
      <c r="Z419" s="223"/>
      <c r="AA419" s="223"/>
      <c r="AB419" s="223"/>
    </row>
    <row r="420" spans="1:28" ht="15" thickBot="1" x14ac:dyDescent="0.25">
      <c r="A420" s="223"/>
      <c r="B420" s="227"/>
      <c r="C420" s="223"/>
      <c r="D420" s="227"/>
      <c r="E420" s="223"/>
      <c r="F420" s="223"/>
      <c r="G420" s="223"/>
      <c r="H420" s="225"/>
      <c r="I420" s="225"/>
      <c r="J420" s="223"/>
      <c r="K420" s="226"/>
      <c r="L420" s="223"/>
      <c r="M420" s="223"/>
      <c r="N420" s="223"/>
      <c r="O420" s="223"/>
      <c r="P420" s="223"/>
      <c r="Q420" s="223"/>
      <c r="R420" s="223"/>
      <c r="S420" s="223"/>
      <c r="T420" s="223"/>
      <c r="U420" s="223"/>
      <c r="V420" s="223"/>
      <c r="W420" s="223"/>
      <c r="X420" s="223"/>
      <c r="Y420" s="223"/>
      <c r="Z420" s="223"/>
      <c r="AA420" s="223"/>
      <c r="AB420" s="223"/>
    </row>
    <row r="421" spans="1:28" ht="15" thickBot="1" x14ac:dyDescent="0.25">
      <c r="A421" s="223"/>
      <c r="B421" s="227"/>
      <c r="C421" s="223"/>
      <c r="D421" s="227"/>
      <c r="E421" s="223"/>
      <c r="F421" s="223"/>
      <c r="G421" s="223"/>
      <c r="H421" s="225"/>
      <c r="I421" s="225"/>
      <c r="J421" s="223"/>
      <c r="K421" s="226"/>
      <c r="L421" s="223"/>
      <c r="M421" s="223"/>
      <c r="N421" s="223"/>
      <c r="O421" s="223"/>
      <c r="P421" s="223"/>
      <c r="Q421" s="223"/>
      <c r="R421" s="223"/>
      <c r="S421" s="223"/>
      <c r="T421" s="223"/>
      <c r="U421" s="223"/>
      <c r="V421" s="223"/>
      <c r="W421" s="223"/>
      <c r="X421" s="223"/>
      <c r="Y421" s="223"/>
      <c r="Z421" s="223"/>
      <c r="AA421" s="223"/>
      <c r="AB421" s="223"/>
    </row>
    <row r="422" spans="1:28" ht="15" thickBot="1" x14ac:dyDescent="0.25">
      <c r="A422" s="223"/>
      <c r="B422" s="227"/>
      <c r="C422" s="223"/>
      <c r="D422" s="227"/>
      <c r="E422" s="223"/>
      <c r="F422" s="223"/>
      <c r="G422" s="223"/>
      <c r="H422" s="225"/>
      <c r="I422" s="225"/>
      <c r="J422" s="223"/>
      <c r="K422" s="226"/>
      <c r="L422" s="223"/>
      <c r="M422" s="223"/>
      <c r="N422" s="223"/>
      <c r="O422" s="223"/>
      <c r="P422" s="223"/>
      <c r="Q422" s="223"/>
      <c r="R422" s="223"/>
      <c r="S422" s="223"/>
      <c r="T422" s="223"/>
      <c r="U422" s="223"/>
      <c r="V422" s="223"/>
      <c r="W422" s="223"/>
      <c r="X422" s="223"/>
      <c r="Y422" s="223"/>
      <c r="Z422" s="223"/>
      <c r="AA422" s="223"/>
      <c r="AB422" s="223"/>
    </row>
    <row r="423" spans="1:28" ht="15" thickBot="1" x14ac:dyDescent="0.25">
      <c r="A423" s="223"/>
      <c r="B423" s="227"/>
      <c r="C423" s="223"/>
      <c r="D423" s="227"/>
      <c r="E423" s="223"/>
      <c r="F423" s="223"/>
      <c r="G423" s="223"/>
      <c r="H423" s="225"/>
      <c r="I423" s="225"/>
      <c r="J423" s="223"/>
      <c r="K423" s="226"/>
      <c r="L423" s="223"/>
      <c r="M423" s="223"/>
      <c r="N423" s="223"/>
      <c r="O423" s="223"/>
      <c r="P423" s="223"/>
      <c r="Q423" s="223"/>
      <c r="R423" s="223"/>
      <c r="S423" s="223"/>
      <c r="T423" s="223"/>
      <c r="U423" s="223"/>
      <c r="V423" s="223"/>
      <c r="W423" s="223"/>
      <c r="X423" s="223"/>
      <c r="Y423" s="223"/>
      <c r="Z423" s="223"/>
      <c r="AA423" s="223"/>
      <c r="AB423" s="223"/>
    </row>
    <row r="424" spans="1:28" ht="15" thickBot="1" x14ac:dyDescent="0.25">
      <c r="A424" s="223"/>
      <c r="B424" s="227"/>
      <c r="C424" s="223"/>
      <c r="D424" s="227"/>
      <c r="E424" s="223"/>
      <c r="F424" s="223"/>
      <c r="G424" s="223"/>
      <c r="H424" s="225"/>
      <c r="I424" s="225"/>
      <c r="J424" s="223"/>
      <c r="K424" s="226"/>
      <c r="L424" s="223"/>
      <c r="M424" s="223"/>
      <c r="N424" s="223"/>
      <c r="O424" s="223"/>
      <c r="P424" s="223"/>
      <c r="Q424" s="223"/>
      <c r="R424" s="223"/>
      <c r="S424" s="223"/>
      <c r="T424" s="223"/>
      <c r="U424" s="223"/>
      <c r="V424" s="223"/>
      <c r="W424" s="223"/>
      <c r="X424" s="223"/>
      <c r="Y424" s="223"/>
      <c r="Z424" s="223"/>
      <c r="AA424" s="223"/>
      <c r="AB424" s="223"/>
    </row>
    <row r="425" spans="1:28" ht="15" thickBot="1" x14ac:dyDescent="0.25">
      <c r="A425" s="223"/>
      <c r="B425" s="227"/>
      <c r="C425" s="223"/>
      <c r="D425" s="227"/>
      <c r="E425" s="223"/>
      <c r="F425" s="223"/>
      <c r="G425" s="223"/>
      <c r="H425" s="225"/>
      <c r="I425" s="225"/>
      <c r="J425" s="223"/>
      <c r="K425" s="226"/>
      <c r="L425" s="223"/>
      <c r="M425" s="223"/>
      <c r="N425" s="223"/>
      <c r="O425" s="223"/>
      <c r="P425" s="223"/>
      <c r="Q425" s="223"/>
      <c r="R425" s="223"/>
      <c r="S425" s="223"/>
      <c r="T425" s="223"/>
      <c r="U425" s="223"/>
      <c r="V425" s="223"/>
      <c r="W425" s="223"/>
      <c r="X425" s="223"/>
      <c r="Y425" s="223"/>
      <c r="Z425" s="223"/>
      <c r="AA425" s="223"/>
      <c r="AB425" s="223"/>
    </row>
    <row r="426" spans="1:28" ht="15" thickBot="1" x14ac:dyDescent="0.25">
      <c r="A426" s="223"/>
      <c r="B426" s="227"/>
      <c r="C426" s="223"/>
      <c r="D426" s="227"/>
      <c r="E426" s="223"/>
      <c r="F426" s="223"/>
      <c r="G426" s="223"/>
      <c r="H426" s="225"/>
      <c r="I426" s="225"/>
      <c r="J426" s="223"/>
      <c r="K426" s="226"/>
      <c r="L426" s="223"/>
      <c r="M426" s="223"/>
      <c r="N426" s="223"/>
      <c r="O426" s="223"/>
      <c r="P426" s="223"/>
      <c r="Q426" s="223"/>
      <c r="R426" s="223"/>
      <c r="S426" s="223"/>
      <c r="T426" s="223"/>
      <c r="U426" s="223"/>
      <c r="V426" s="223"/>
      <c r="W426" s="223"/>
      <c r="X426" s="223"/>
      <c r="Y426" s="223"/>
      <c r="Z426" s="223"/>
      <c r="AA426" s="223"/>
      <c r="AB426" s="223"/>
    </row>
    <row r="427" spans="1:28" ht="15" thickBot="1" x14ac:dyDescent="0.25">
      <c r="A427" s="223"/>
      <c r="B427" s="227"/>
      <c r="C427" s="223"/>
      <c r="D427" s="227"/>
      <c r="E427" s="223"/>
      <c r="F427" s="223"/>
      <c r="G427" s="223"/>
      <c r="H427" s="225"/>
      <c r="I427" s="225"/>
      <c r="J427" s="223"/>
      <c r="K427" s="226"/>
      <c r="L427" s="223"/>
      <c r="M427" s="223"/>
      <c r="N427" s="223"/>
      <c r="O427" s="223"/>
      <c r="P427" s="223"/>
      <c r="Q427" s="223"/>
      <c r="R427" s="223"/>
      <c r="S427" s="223"/>
      <c r="T427" s="223"/>
      <c r="U427" s="223"/>
      <c r="V427" s="223"/>
      <c r="W427" s="223"/>
      <c r="X427" s="223"/>
      <c r="Y427" s="223"/>
      <c r="Z427" s="223"/>
      <c r="AA427" s="223"/>
      <c r="AB427" s="223"/>
    </row>
    <row r="428" spans="1:28" ht="15" thickBot="1" x14ac:dyDescent="0.25">
      <c r="A428" s="223"/>
      <c r="B428" s="227"/>
      <c r="C428" s="223"/>
      <c r="D428" s="227"/>
      <c r="E428" s="223"/>
      <c r="F428" s="223"/>
      <c r="G428" s="223"/>
      <c r="H428" s="225"/>
      <c r="I428" s="225"/>
      <c r="J428" s="223"/>
      <c r="K428" s="226"/>
      <c r="L428" s="223"/>
      <c r="M428" s="223"/>
      <c r="N428" s="223"/>
      <c r="O428" s="223"/>
      <c r="P428" s="223"/>
      <c r="Q428" s="223"/>
      <c r="R428" s="223"/>
      <c r="S428" s="223"/>
      <c r="T428" s="223"/>
      <c r="U428" s="223"/>
      <c r="V428" s="223"/>
      <c r="W428" s="223"/>
      <c r="X428" s="223"/>
      <c r="Y428" s="223"/>
      <c r="Z428" s="223"/>
      <c r="AA428" s="223"/>
      <c r="AB428" s="223"/>
    </row>
    <row r="429" spans="1:28" ht="15" thickBot="1" x14ac:dyDescent="0.25">
      <c r="A429" s="223"/>
      <c r="B429" s="227"/>
      <c r="C429" s="223"/>
      <c r="D429" s="227"/>
      <c r="E429" s="223"/>
      <c r="F429" s="223"/>
      <c r="G429" s="223"/>
      <c r="H429" s="225"/>
      <c r="I429" s="225"/>
      <c r="J429" s="223"/>
      <c r="K429" s="226"/>
      <c r="L429" s="223"/>
      <c r="M429" s="223"/>
      <c r="N429" s="223"/>
      <c r="O429" s="223"/>
      <c r="P429" s="223"/>
      <c r="Q429" s="223"/>
      <c r="R429" s="223"/>
      <c r="S429" s="223"/>
      <c r="T429" s="223"/>
      <c r="U429" s="223"/>
      <c r="V429" s="223"/>
      <c r="W429" s="223"/>
      <c r="X429" s="223"/>
      <c r="Y429" s="223"/>
      <c r="Z429" s="223"/>
      <c r="AA429" s="223"/>
      <c r="AB429" s="223"/>
    </row>
    <row r="430" spans="1:28" ht="15" thickBot="1" x14ac:dyDescent="0.25">
      <c r="A430" s="223"/>
      <c r="B430" s="227"/>
      <c r="C430" s="223"/>
      <c r="D430" s="227"/>
      <c r="E430" s="223"/>
      <c r="F430" s="223"/>
      <c r="G430" s="223"/>
      <c r="H430" s="225"/>
      <c r="I430" s="225"/>
      <c r="J430" s="223"/>
      <c r="K430" s="226"/>
      <c r="L430" s="223"/>
      <c r="M430" s="223"/>
      <c r="N430" s="223"/>
      <c r="O430" s="223"/>
      <c r="P430" s="223"/>
      <c r="Q430" s="223"/>
      <c r="R430" s="223"/>
      <c r="S430" s="223"/>
      <c r="T430" s="223"/>
      <c r="U430" s="223"/>
      <c r="V430" s="223"/>
      <c r="W430" s="223"/>
      <c r="X430" s="223"/>
      <c r="Y430" s="223"/>
      <c r="Z430" s="223"/>
      <c r="AA430" s="223"/>
      <c r="AB430" s="223"/>
    </row>
    <row r="431" spans="1:28" ht="15" thickBot="1" x14ac:dyDescent="0.25">
      <c r="A431" s="223"/>
      <c r="B431" s="227"/>
      <c r="C431" s="223"/>
      <c r="D431" s="227"/>
      <c r="E431" s="223"/>
      <c r="F431" s="223"/>
      <c r="G431" s="223"/>
      <c r="H431" s="225"/>
      <c r="I431" s="225"/>
      <c r="J431" s="223"/>
      <c r="K431" s="226"/>
      <c r="L431" s="223"/>
      <c r="M431" s="223"/>
      <c r="N431" s="223"/>
      <c r="O431" s="223"/>
      <c r="P431" s="223"/>
      <c r="Q431" s="223"/>
      <c r="R431" s="223"/>
      <c r="S431" s="223"/>
      <c r="T431" s="223"/>
      <c r="U431" s="223"/>
      <c r="V431" s="223"/>
      <c r="W431" s="223"/>
      <c r="X431" s="223"/>
      <c r="Y431" s="223"/>
      <c r="Z431" s="223"/>
      <c r="AA431" s="223"/>
      <c r="AB431" s="223"/>
    </row>
    <row r="432" spans="1:28" ht="15" thickBot="1" x14ac:dyDescent="0.25">
      <c r="A432" s="223"/>
      <c r="B432" s="227"/>
      <c r="C432" s="223"/>
      <c r="D432" s="227"/>
      <c r="E432" s="223"/>
      <c r="F432" s="223"/>
      <c r="G432" s="223"/>
      <c r="H432" s="225"/>
      <c r="I432" s="225"/>
      <c r="J432" s="223"/>
      <c r="K432" s="226"/>
      <c r="L432" s="223"/>
      <c r="M432" s="223"/>
      <c r="N432" s="223"/>
      <c r="O432" s="223"/>
      <c r="P432" s="223"/>
      <c r="Q432" s="223"/>
      <c r="R432" s="223"/>
      <c r="S432" s="223"/>
      <c r="T432" s="223"/>
      <c r="U432" s="223"/>
      <c r="V432" s="223"/>
      <c r="W432" s="223"/>
      <c r="X432" s="223"/>
      <c r="Y432" s="223"/>
      <c r="Z432" s="223"/>
      <c r="AA432" s="223"/>
      <c r="AB432" s="223"/>
    </row>
    <row r="433" spans="1:28" ht="15" thickBot="1" x14ac:dyDescent="0.25">
      <c r="A433" s="223"/>
      <c r="B433" s="227"/>
      <c r="C433" s="223"/>
      <c r="D433" s="227"/>
      <c r="E433" s="223"/>
      <c r="F433" s="223"/>
      <c r="G433" s="223"/>
      <c r="H433" s="225"/>
      <c r="I433" s="225"/>
      <c r="J433" s="223"/>
      <c r="K433" s="226"/>
      <c r="L433" s="223"/>
      <c r="M433" s="223"/>
      <c r="N433" s="223"/>
      <c r="O433" s="223"/>
      <c r="P433" s="223"/>
      <c r="Q433" s="223"/>
      <c r="R433" s="223"/>
      <c r="S433" s="223"/>
      <c r="T433" s="223"/>
      <c r="U433" s="223"/>
      <c r="V433" s="223"/>
      <c r="W433" s="223"/>
      <c r="X433" s="223"/>
      <c r="Y433" s="223"/>
      <c r="Z433" s="223"/>
      <c r="AA433" s="223"/>
      <c r="AB433" s="223"/>
    </row>
    <row r="434" spans="1:28" ht="15" thickBot="1" x14ac:dyDescent="0.25">
      <c r="A434" s="223"/>
      <c r="B434" s="227"/>
      <c r="C434" s="223"/>
      <c r="D434" s="227"/>
      <c r="E434" s="223"/>
      <c r="F434" s="223"/>
      <c r="G434" s="223"/>
      <c r="H434" s="225"/>
      <c r="I434" s="225"/>
      <c r="J434" s="223"/>
      <c r="K434" s="226"/>
      <c r="L434" s="223"/>
      <c r="M434" s="223"/>
      <c r="N434" s="223"/>
      <c r="O434" s="223"/>
      <c r="P434" s="223"/>
      <c r="Q434" s="223"/>
      <c r="R434" s="223"/>
      <c r="S434" s="223"/>
      <c r="T434" s="223"/>
      <c r="U434" s="223"/>
      <c r="V434" s="223"/>
      <c r="W434" s="223"/>
      <c r="X434" s="223"/>
      <c r="Y434" s="223"/>
      <c r="Z434" s="223"/>
      <c r="AA434" s="223"/>
      <c r="AB434" s="223"/>
    </row>
    <row r="435" spans="1:28" ht="15" thickBot="1" x14ac:dyDescent="0.25">
      <c r="A435" s="223"/>
      <c r="B435" s="227"/>
      <c r="C435" s="223"/>
      <c r="D435" s="227"/>
      <c r="E435" s="223"/>
      <c r="F435" s="223"/>
      <c r="G435" s="223"/>
      <c r="H435" s="225"/>
      <c r="I435" s="225"/>
      <c r="J435" s="223"/>
      <c r="K435" s="226"/>
      <c r="L435" s="223"/>
      <c r="M435" s="223"/>
      <c r="N435" s="223"/>
      <c r="O435" s="223"/>
      <c r="P435" s="223"/>
      <c r="Q435" s="223"/>
      <c r="R435" s="223"/>
      <c r="S435" s="223"/>
      <c r="T435" s="223"/>
      <c r="U435" s="223"/>
      <c r="V435" s="223"/>
      <c r="W435" s="223"/>
      <c r="X435" s="223"/>
      <c r="Y435" s="223"/>
      <c r="Z435" s="223"/>
      <c r="AA435" s="223"/>
      <c r="AB435" s="223"/>
    </row>
    <row r="436" spans="1:28" ht="15" thickBot="1" x14ac:dyDescent="0.25">
      <c r="A436" s="223"/>
      <c r="B436" s="227"/>
      <c r="C436" s="223"/>
      <c r="D436" s="227"/>
      <c r="E436" s="223"/>
      <c r="F436" s="223"/>
      <c r="G436" s="223"/>
      <c r="H436" s="225"/>
      <c r="I436" s="225"/>
      <c r="J436" s="223"/>
      <c r="K436" s="226"/>
      <c r="L436" s="223"/>
      <c r="M436" s="223"/>
      <c r="N436" s="223"/>
      <c r="O436" s="223"/>
      <c r="P436" s="223"/>
      <c r="Q436" s="223"/>
      <c r="R436" s="223"/>
      <c r="S436" s="223"/>
      <c r="T436" s="223"/>
      <c r="U436" s="223"/>
      <c r="V436" s="223"/>
      <c r="W436" s="223"/>
      <c r="X436" s="223"/>
      <c r="Y436" s="223"/>
      <c r="Z436" s="223"/>
      <c r="AA436" s="223"/>
      <c r="AB436" s="223"/>
    </row>
    <row r="437" spans="1:28" ht="15" thickBot="1" x14ac:dyDescent="0.25">
      <c r="A437" s="223"/>
      <c r="B437" s="227"/>
      <c r="C437" s="223"/>
      <c r="D437" s="227"/>
      <c r="E437" s="223"/>
      <c r="F437" s="223"/>
      <c r="G437" s="223"/>
      <c r="H437" s="225"/>
      <c r="I437" s="225"/>
      <c r="J437" s="223"/>
      <c r="K437" s="226"/>
      <c r="L437" s="223"/>
      <c r="M437" s="223"/>
      <c r="N437" s="223"/>
      <c r="O437" s="223"/>
      <c r="P437" s="223"/>
      <c r="Q437" s="223"/>
      <c r="R437" s="223"/>
      <c r="S437" s="223"/>
      <c r="T437" s="223"/>
      <c r="U437" s="223"/>
      <c r="V437" s="223"/>
      <c r="W437" s="223"/>
      <c r="X437" s="223"/>
      <c r="Y437" s="223"/>
      <c r="Z437" s="223"/>
      <c r="AA437" s="223"/>
      <c r="AB437" s="223"/>
    </row>
    <row r="438" spans="1:28" ht="15" thickBot="1" x14ac:dyDescent="0.25">
      <c r="A438" s="223"/>
      <c r="B438" s="227"/>
      <c r="C438" s="223"/>
      <c r="D438" s="227"/>
      <c r="E438" s="223"/>
      <c r="F438" s="223"/>
      <c r="G438" s="223"/>
      <c r="H438" s="225"/>
      <c r="I438" s="225"/>
      <c r="J438" s="223"/>
      <c r="K438" s="226"/>
      <c r="L438" s="223"/>
      <c r="M438" s="223"/>
      <c r="N438" s="223"/>
      <c r="O438" s="223"/>
      <c r="P438" s="223"/>
      <c r="Q438" s="223"/>
      <c r="R438" s="223"/>
      <c r="S438" s="223"/>
      <c r="T438" s="223"/>
      <c r="U438" s="223"/>
      <c r="V438" s="223"/>
      <c r="W438" s="223"/>
      <c r="X438" s="223"/>
      <c r="Y438" s="223"/>
      <c r="Z438" s="223"/>
      <c r="AA438" s="223"/>
      <c r="AB438" s="223"/>
    </row>
    <row r="439" spans="1:28" ht="15" thickBot="1" x14ac:dyDescent="0.25">
      <c r="A439" s="223"/>
      <c r="B439" s="227"/>
      <c r="C439" s="223"/>
      <c r="D439" s="227"/>
      <c r="E439" s="223"/>
      <c r="F439" s="223"/>
      <c r="G439" s="223"/>
      <c r="H439" s="225"/>
      <c r="I439" s="225"/>
      <c r="J439" s="223"/>
      <c r="K439" s="226"/>
      <c r="L439" s="223"/>
      <c r="M439" s="223"/>
      <c r="N439" s="223"/>
      <c r="O439" s="223"/>
      <c r="P439" s="223"/>
      <c r="Q439" s="223"/>
      <c r="R439" s="223"/>
      <c r="S439" s="223"/>
      <c r="T439" s="223"/>
      <c r="U439" s="223"/>
      <c r="V439" s="223"/>
      <c r="W439" s="223"/>
      <c r="X439" s="223"/>
      <c r="Y439" s="223"/>
      <c r="Z439" s="223"/>
      <c r="AA439" s="223"/>
      <c r="AB439" s="223"/>
    </row>
    <row r="440" spans="1:28" ht="15" thickBot="1" x14ac:dyDescent="0.25">
      <c r="A440" s="223"/>
      <c r="B440" s="227"/>
      <c r="C440" s="223"/>
      <c r="D440" s="227"/>
      <c r="E440" s="223"/>
      <c r="F440" s="223"/>
      <c r="G440" s="223"/>
      <c r="H440" s="225"/>
      <c r="I440" s="225"/>
      <c r="J440" s="223"/>
      <c r="K440" s="226"/>
      <c r="L440" s="223"/>
      <c r="M440" s="223"/>
      <c r="N440" s="223"/>
      <c r="O440" s="223"/>
      <c r="P440" s="223"/>
      <c r="Q440" s="223"/>
      <c r="R440" s="223"/>
      <c r="S440" s="223"/>
      <c r="T440" s="223"/>
      <c r="U440" s="223"/>
      <c r="V440" s="223"/>
      <c r="W440" s="223"/>
      <c r="X440" s="223"/>
      <c r="Y440" s="223"/>
      <c r="Z440" s="223"/>
      <c r="AA440" s="223"/>
      <c r="AB440" s="223"/>
    </row>
    <row r="441" spans="1:28" ht="15" thickBot="1" x14ac:dyDescent="0.25">
      <c r="A441" s="223"/>
      <c r="B441" s="227"/>
      <c r="C441" s="223"/>
      <c r="D441" s="227"/>
      <c r="E441" s="223"/>
      <c r="F441" s="223"/>
      <c r="G441" s="223"/>
      <c r="H441" s="225"/>
      <c r="I441" s="225"/>
      <c r="J441" s="223"/>
      <c r="K441" s="226"/>
      <c r="L441" s="223"/>
      <c r="M441" s="223"/>
      <c r="N441" s="223"/>
      <c r="O441" s="223"/>
      <c r="P441" s="223"/>
      <c r="Q441" s="223"/>
      <c r="R441" s="223"/>
      <c r="S441" s="223"/>
      <c r="T441" s="223"/>
      <c r="U441" s="223"/>
      <c r="V441" s="223"/>
      <c r="W441" s="223"/>
      <c r="X441" s="223"/>
      <c r="Y441" s="223"/>
      <c r="Z441" s="223"/>
      <c r="AA441" s="223"/>
      <c r="AB441" s="223"/>
    </row>
    <row r="442" spans="1:28" ht="15" thickBot="1" x14ac:dyDescent="0.25">
      <c r="A442" s="223"/>
      <c r="B442" s="227"/>
      <c r="C442" s="223"/>
      <c r="D442" s="227"/>
      <c r="E442" s="223"/>
      <c r="F442" s="223"/>
      <c r="G442" s="223"/>
      <c r="H442" s="225"/>
      <c r="I442" s="225"/>
      <c r="J442" s="223"/>
      <c r="K442" s="226"/>
      <c r="L442" s="223"/>
      <c r="M442" s="223"/>
      <c r="N442" s="223"/>
      <c r="O442" s="223"/>
      <c r="P442" s="223"/>
      <c r="Q442" s="223"/>
      <c r="R442" s="223"/>
      <c r="S442" s="223"/>
      <c r="T442" s="223"/>
      <c r="U442" s="223"/>
      <c r="V442" s="223"/>
      <c r="W442" s="223"/>
      <c r="X442" s="223"/>
      <c r="Y442" s="223"/>
      <c r="Z442" s="223"/>
      <c r="AA442" s="223"/>
      <c r="AB442" s="223"/>
    </row>
    <row r="443" spans="1:28" ht="15" thickBot="1" x14ac:dyDescent="0.25">
      <c r="A443" s="223"/>
      <c r="B443" s="227"/>
      <c r="C443" s="223"/>
      <c r="D443" s="227"/>
      <c r="E443" s="223"/>
      <c r="F443" s="223"/>
      <c r="G443" s="223"/>
      <c r="H443" s="225"/>
      <c r="I443" s="225"/>
      <c r="J443" s="223"/>
      <c r="K443" s="226"/>
      <c r="L443" s="223"/>
      <c r="M443" s="223"/>
      <c r="N443" s="223"/>
      <c r="O443" s="223"/>
      <c r="P443" s="223"/>
      <c r="Q443" s="223"/>
      <c r="R443" s="223"/>
      <c r="S443" s="223"/>
      <c r="T443" s="223"/>
      <c r="U443" s="223"/>
      <c r="V443" s="223"/>
      <c r="W443" s="223"/>
      <c r="X443" s="223"/>
      <c r="Y443" s="223"/>
      <c r="Z443" s="223"/>
      <c r="AA443" s="223"/>
      <c r="AB443" s="223"/>
    </row>
    <row r="444" spans="1:28" ht="15" thickBot="1" x14ac:dyDescent="0.25">
      <c r="A444" s="223"/>
      <c r="B444" s="227"/>
      <c r="C444" s="223"/>
      <c r="D444" s="227"/>
      <c r="E444" s="223"/>
      <c r="F444" s="223"/>
      <c r="G444" s="223"/>
      <c r="H444" s="225"/>
      <c r="I444" s="225"/>
      <c r="J444" s="223"/>
      <c r="K444" s="226"/>
      <c r="L444" s="223"/>
      <c r="M444" s="223"/>
      <c r="N444" s="223"/>
      <c r="O444" s="223"/>
      <c r="P444" s="223"/>
      <c r="Q444" s="223"/>
      <c r="R444" s="223"/>
      <c r="S444" s="223"/>
      <c r="T444" s="223"/>
      <c r="U444" s="223"/>
      <c r="V444" s="223"/>
      <c r="W444" s="223"/>
      <c r="X444" s="223"/>
      <c r="Y444" s="223"/>
      <c r="Z444" s="223"/>
      <c r="AA444" s="223"/>
      <c r="AB444" s="223"/>
    </row>
    <row r="445" spans="1:28" ht="15" thickBot="1" x14ac:dyDescent="0.25">
      <c r="A445" s="223"/>
      <c r="B445" s="227"/>
      <c r="C445" s="223"/>
      <c r="D445" s="227"/>
      <c r="E445" s="223"/>
      <c r="F445" s="223"/>
      <c r="G445" s="223"/>
      <c r="H445" s="225"/>
      <c r="I445" s="225"/>
      <c r="J445" s="223"/>
      <c r="K445" s="226"/>
      <c r="L445" s="223"/>
      <c r="M445" s="223"/>
      <c r="N445" s="223"/>
      <c r="O445" s="223"/>
      <c r="P445" s="223"/>
      <c r="Q445" s="223"/>
      <c r="R445" s="223"/>
      <c r="S445" s="223"/>
      <c r="T445" s="223"/>
      <c r="U445" s="223"/>
      <c r="V445" s="223"/>
      <c r="W445" s="223"/>
      <c r="X445" s="223"/>
      <c r="Y445" s="223"/>
      <c r="Z445" s="223"/>
      <c r="AA445" s="223"/>
      <c r="AB445" s="223"/>
    </row>
    <row r="446" spans="1:28" ht="15" thickBot="1" x14ac:dyDescent="0.25">
      <c r="A446" s="223"/>
      <c r="B446" s="227"/>
      <c r="C446" s="223"/>
      <c r="D446" s="227"/>
      <c r="E446" s="223"/>
      <c r="F446" s="223"/>
      <c r="G446" s="223"/>
      <c r="H446" s="225"/>
      <c r="I446" s="225"/>
      <c r="J446" s="223"/>
      <c r="K446" s="226"/>
      <c r="L446" s="223"/>
      <c r="M446" s="223"/>
      <c r="N446" s="223"/>
      <c r="O446" s="223"/>
      <c r="P446" s="223"/>
      <c r="Q446" s="223"/>
      <c r="R446" s="223"/>
      <c r="S446" s="223"/>
      <c r="T446" s="223"/>
      <c r="U446" s="223"/>
      <c r="V446" s="223"/>
      <c r="W446" s="223"/>
      <c r="X446" s="223"/>
      <c r="Y446" s="223"/>
      <c r="Z446" s="223"/>
      <c r="AA446" s="223"/>
      <c r="AB446" s="223"/>
    </row>
    <row r="447" spans="1:28" ht="15" thickBot="1" x14ac:dyDescent="0.25">
      <c r="A447" s="223"/>
      <c r="B447" s="227"/>
      <c r="C447" s="223"/>
      <c r="D447" s="227"/>
      <c r="E447" s="223"/>
      <c r="F447" s="223"/>
      <c r="G447" s="223"/>
      <c r="H447" s="225"/>
      <c r="I447" s="225"/>
      <c r="J447" s="223"/>
      <c r="K447" s="226"/>
      <c r="L447" s="223"/>
      <c r="M447" s="223"/>
      <c r="N447" s="223"/>
      <c r="O447" s="223"/>
      <c r="P447" s="223"/>
      <c r="Q447" s="223"/>
      <c r="R447" s="223"/>
      <c r="S447" s="223"/>
      <c r="T447" s="223"/>
      <c r="U447" s="223"/>
      <c r="V447" s="223"/>
      <c r="W447" s="223"/>
      <c r="X447" s="223"/>
      <c r="Y447" s="223"/>
      <c r="Z447" s="223"/>
      <c r="AA447" s="223"/>
      <c r="AB447" s="223"/>
    </row>
    <row r="448" spans="1:28" ht="15" thickBot="1" x14ac:dyDescent="0.25">
      <c r="A448" s="223"/>
      <c r="B448" s="227"/>
      <c r="C448" s="223"/>
      <c r="D448" s="227"/>
      <c r="E448" s="223"/>
      <c r="F448" s="223"/>
      <c r="G448" s="223"/>
      <c r="H448" s="225"/>
      <c r="I448" s="225"/>
      <c r="J448" s="223"/>
      <c r="K448" s="226"/>
      <c r="L448" s="223"/>
      <c r="M448" s="223"/>
      <c r="N448" s="223"/>
      <c r="O448" s="223"/>
      <c r="P448" s="223"/>
      <c r="Q448" s="223"/>
      <c r="R448" s="223"/>
      <c r="S448" s="223"/>
      <c r="T448" s="223"/>
      <c r="U448" s="223"/>
      <c r="V448" s="223"/>
      <c r="W448" s="223"/>
      <c r="X448" s="223"/>
      <c r="Y448" s="223"/>
      <c r="Z448" s="223"/>
      <c r="AA448" s="223"/>
      <c r="AB448" s="223"/>
    </row>
    <row r="449" spans="1:28" ht="15" thickBot="1" x14ac:dyDescent="0.25">
      <c r="A449" s="223"/>
      <c r="B449" s="227"/>
      <c r="C449" s="223"/>
      <c r="D449" s="227"/>
      <c r="E449" s="223"/>
      <c r="F449" s="223"/>
      <c r="G449" s="223"/>
      <c r="H449" s="225"/>
      <c r="I449" s="225"/>
      <c r="J449" s="223"/>
      <c r="K449" s="226"/>
      <c r="L449" s="223"/>
      <c r="M449" s="223"/>
      <c r="N449" s="223"/>
      <c r="O449" s="223"/>
      <c r="P449" s="223"/>
      <c r="Q449" s="223"/>
      <c r="R449" s="223"/>
      <c r="S449" s="223"/>
      <c r="T449" s="223"/>
      <c r="U449" s="223"/>
      <c r="V449" s="223"/>
      <c r="W449" s="223"/>
      <c r="X449" s="223"/>
      <c r="Y449" s="223"/>
      <c r="Z449" s="223"/>
      <c r="AA449" s="223"/>
      <c r="AB449" s="223"/>
    </row>
    <row r="450" spans="1:28" ht="15" thickBot="1" x14ac:dyDescent="0.25">
      <c r="A450" s="223"/>
      <c r="B450" s="227"/>
      <c r="C450" s="223"/>
      <c r="D450" s="227"/>
      <c r="E450" s="223"/>
      <c r="F450" s="223"/>
      <c r="G450" s="223"/>
      <c r="H450" s="225"/>
      <c r="I450" s="225"/>
      <c r="J450" s="223"/>
      <c r="K450" s="226"/>
      <c r="L450" s="223"/>
      <c r="M450" s="223"/>
      <c r="N450" s="223"/>
      <c r="O450" s="223"/>
      <c r="P450" s="223"/>
      <c r="Q450" s="223"/>
      <c r="R450" s="223"/>
      <c r="S450" s="223"/>
      <c r="T450" s="223"/>
      <c r="U450" s="223"/>
      <c r="V450" s="223"/>
      <c r="W450" s="223"/>
      <c r="X450" s="223"/>
      <c r="Y450" s="223"/>
      <c r="Z450" s="223"/>
      <c r="AA450" s="223"/>
      <c r="AB450" s="223"/>
    </row>
    <row r="451" spans="1:28" ht="15" thickBot="1" x14ac:dyDescent="0.25">
      <c r="A451" s="223"/>
      <c r="B451" s="227"/>
      <c r="C451" s="223"/>
      <c r="D451" s="227"/>
      <c r="E451" s="223"/>
      <c r="F451" s="223"/>
      <c r="G451" s="223"/>
      <c r="H451" s="225"/>
      <c r="I451" s="225"/>
      <c r="J451" s="223"/>
      <c r="K451" s="226"/>
      <c r="L451" s="223"/>
      <c r="M451" s="223"/>
      <c r="N451" s="223"/>
      <c r="O451" s="223"/>
      <c r="P451" s="223"/>
      <c r="Q451" s="223"/>
      <c r="R451" s="223"/>
      <c r="S451" s="223"/>
      <c r="T451" s="223"/>
      <c r="U451" s="223"/>
      <c r="V451" s="223"/>
      <c r="W451" s="223"/>
      <c r="X451" s="223"/>
      <c r="Y451" s="223"/>
      <c r="Z451" s="223"/>
      <c r="AA451" s="223"/>
      <c r="AB451" s="223"/>
    </row>
    <row r="452" spans="1:28" ht="15" thickBot="1" x14ac:dyDescent="0.25">
      <c r="A452" s="223"/>
      <c r="B452" s="227"/>
      <c r="C452" s="223"/>
      <c r="D452" s="227"/>
      <c r="E452" s="223"/>
      <c r="F452" s="223"/>
      <c r="G452" s="223"/>
      <c r="H452" s="225"/>
      <c r="I452" s="225"/>
      <c r="J452" s="223"/>
      <c r="K452" s="226"/>
      <c r="L452" s="223"/>
      <c r="M452" s="223"/>
      <c r="N452" s="223"/>
      <c r="O452" s="223"/>
      <c r="P452" s="223"/>
      <c r="Q452" s="223"/>
      <c r="R452" s="223"/>
      <c r="S452" s="223"/>
      <c r="T452" s="223"/>
      <c r="U452" s="223"/>
      <c r="V452" s="223"/>
      <c r="W452" s="223"/>
      <c r="X452" s="223"/>
      <c r="Y452" s="223"/>
      <c r="Z452" s="223"/>
      <c r="AA452" s="223"/>
      <c r="AB452" s="223"/>
    </row>
    <row r="453" spans="1:28" ht="15" thickBot="1" x14ac:dyDescent="0.25">
      <c r="A453" s="223"/>
      <c r="B453" s="227"/>
      <c r="C453" s="223"/>
      <c r="D453" s="227"/>
      <c r="E453" s="223"/>
      <c r="F453" s="223"/>
      <c r="G453" s="223"/>
      <c r="H453" s="225"/>
      <c r="I453" s="225"/>
      <c r="J453" s="223"/>
      <c r="K453" s="226"/>
      <c r="L453" s="223"/>
      <c r="M453" s="223"/>
      <c r="N453" s="223"/>
      <c r="O453" s="223"/>
      <c r="P453" s="223"/>
      <c r="Q453" s="223"/>
      <c r="R453" s="223"/>
      <c r="S453" s="223"/>
      <c r="T453" s="223"/>
      <c r="U453" s="223"/>
      <c r="V453" s="223"/>
      <c r="W453" s="223"/>
      <c r="X453" s="223"/>
      <c r="Y453" s="223"/>
      <c r="Z453" s="223"/>
      <c r="AA453" s="223"/>
      <c r="AB453" s="223"/>
    </row>
    <row r="454" spans="1:28" ht="15" thickBot="1" x14ac:dyDescent="0.25">
      <c r="A454" s="223"/>
      <c r="B454" s="227"/>
      <c r="C454" s="223"/>
      <c r="D454" s="227"/>
      <c r="E454" s="223"/>
      <c r="F454" s="223"/>
      <c r="G454" s="223"/>
      <c r="H454" s="225"/>
      <c r="I454" s="225"/>
      <c r="J454" s="223"/>
      <c r="K454" s="226"/>
      <c r="L454" s="223"/>
      <c r="M454" s="223"/>
      <c r="N454" s="223"/>
      <c r="O454" s="223"/>
      <c r="P454" s="223"/>
      <c r="Q454" s="223"/>
      <c r="R454" s="223"/>
      <c r="S454" s="223"/>
      <c r="T454" s="223"/>
      <c r="U454" s="223"/>
      <c r="V454" s="223"/>
      <c r="W454" s="223"/>
      <c r="X454" s="223"/>
      <c r="Y454" s="223"/>
      <c r="Z454" s="223"/>
      <c r="AA454" s="223"/>
      <c r="AB454" s="223"/>
    </row>
    <row r="455" spans="1:28" ht="15" thickBot="1" x14ac:dyDescent="0.25">
      <c r="A455" s="223"/>
      <c r="B455" s="227"/>
      <c r="C455" s="223"/>
      <c r="D455" s="227"/>
      <c r="E455" s="223"/>
      <c r="F455" s="223"/>
      <c r="G455" s="223"/>
      <c r="H455" s="225"/>
      <c r="I455" s="225"/>
      <c r="J455" s="223"/>
      <c r="K455" s="226"/>
      <c r="L455" s="223"/>
      <c r="M455" s="223"/>
      <c r="N455" s="223"/>
      <c r="O455" s="223"/>
      <c r="P455" s="223"/>
      <c r="Q455" s="223"/>
      <c r="R455" s="223"/>
      <c r="S455" s="223"/>
      <c r="T455" s="223"/>
      <c r="U455" s="223"/>
      <c r="V455" s="223"/>
      <c r="W455" s="223"/>
      <c r="X455" s="223"/>
      <c r="Y455" s="223"/>
      <c r="Z455" s="223"/>
      <c r="AA455" s="223"/>
      <c r="AB455" s="223"/>
    </row>
    <row r="456" spans="1:28" ht="15" thickBot="1" x14ac:dyDescent="0.25">
      <c r="A456" s="223"/>
      <c r="B456" s="227"/>
      <c r="C456" s="223"/>
      <c r="D456" s="227"/>
      <c r="E456" s="223"/>
      <c r="F456" s="223"/>
      <c r="G456" s="223"/>
      <c r="H456" s="225"/>
      <c r="I456" s="225"/>
      <c r="J456" s="223"/>
      <c r="K456" s="226"/>
      <c r="L456" s="223"/>
      <c r="M456" s="223"/>
      <c r="N456" s="223"/>
      <c r="O456" s="223"/>
      <c r="P456" s="223"/>
      <c r="Q456" s="223"/>
      <c r="R456" s="223"/>
      <c r="S456" s="223"/>
      <c r="T456" s="223"/>
      <c r="U456" s="223"/>
      <c r="V456" s="223"/>
      <c r="W456" s="223"/>
      <c r="X456" s="223"/>
      <c r="Y456" s="223"/>
      <c r="Z456" s="223"/>
      <c r="AA456" s="223"/>
      <c r="AB456" s="223"/>
    </row>
    <row r="457" spans="1:28" ht="15" thickBot="1" x14ac:dyDescent="0.25">
      <c r="A457" s="223"/>
      <c r="B457" s="227"/>
      <c r="C457" s="223"/>
      <c r="D457" s="227"/>
      <c r="E457" s="223"/>
      <c r="F457" s="223"/>
      <c r="G457" s="223"/>
      <c r="H457" s="225"/>
      <c r="I457" s="225"/>
      <c r="J457" s="223"/>
      <c r="K457" s="226"/>
      <c r="L457" s="223"/>
      <c r="M457" s="223"/>
      <c r="N457" s="223"/>
      <c r="O457" s="223"/>
      <c r="P457" s="223"/>
      <c r="Q457" s="223"/>
      <c r="R457" s="223"/>
      <c r="S457" s="223"/>
      <c r="T457" s="223"/>
      <c r="U457" s="223"/>
      <c r="V457" s="223"/>
      <c r="W457" s="223"/>
      <c r="X457" s="223"/>
      <c r="Y457" s="223"/>
      <c r="Z457" s="223"/>
      <c r="AA457" s="223"/>
      <c r="AB457" s="223"/>
    </row>
    <row r="458" spans="1:28" ht="15" thickBot="1" x14ac:dyDescent="0.25">
      <c r="A458" s="223"/>
      <c r="B458" s="227"/>
      <c r="C458" s="223"/>
      <c r="D458" s="227"/>
      <c r="E458" s="223"/>
      <c r="F458" s="223"/>
      <c r="G458" s="223"/>
      <c r="H458" s="225"/>
      <c r="I458" s="225"/>
      <c r="J458" s="223"/>
      <c r="K458" s="226"/>
      <c r="L458" s="223"/>
      <c r="M458" s="223"/>
      <c r="N458" s="223"/>
      <c r="O458" s="223"/>
      <c r="P458" s="223"/>
      <c r="Q458" s="223"/>
      <c r="R458" s="223"/>
      <c r="S458" s="223"/>
      <c r="T458" s="223"/>
      <c r="U458" s="223"/>
      <c r="V458" s="223"/>
      <c r="W458" s="223"/>
      <c r="X458" s="223"/>
      <c r="Y458" s="223"/>
      <c r="Z458" s="223"/>
      <c r="AA458" s="223"/>
      <c r="AB458" s="223"/>
    </row>
    <row r="459" spans="1:28" ht="15" thickBot="1" x14ac:dyDescent="0.25">
      <c r="A459" s="223"/>
      <c r="B459" s="227"/>
      <c r="C459" s="223"/>
      <c r="D459" s="227"/>
      <c r="E459" s="223"/>
      <c r="F459" s="223"/>
      <c r="G459" s="223"/>
      <c r="H459" s="225"/>
      <c r="I459" s="225"/>
      <c r="J459" s="223"/>
      <c r="K459" s="226"/>
      <c r="L459" s="223"/>
      <c r="M459" s="223"/>
      <c r="N459" s="223"/>
      <c r="O459" s="223"/>
      <c r="P459" s="223"/>
      <c r="Q459" s="223"/>
      <c r="R459" s="223"/>
      <c r="S459" s="223"/>
      <c r="T459" s="223"/>
      <c r="U459" s="223"/>
      <c r="V459" s="223"/>
      <c r="W459" s="223"/>
      <c r="X459" s="223"/>
      <c r="Y459" s="223"/>
      <c r="Z459" s="223"/>
      <c r="AA459" s="223"/>
      <c r="AB459" s="223"/>
    </row>
    <row r="460" spans="1:28" ht="15" thickBot="1" x14ac:dyDescent="0.25">
      <c r="A460" s="223"/>
      <c r="B460" s="227"/>
      <c r="C460" s="223"/>
      <c r="D460" s="227"/>
      <c r="E460" s="223"/>
      <c r="F460" s="223"/>
      <c r="G460" s="223"/>
      <c r="H460" s="225"/>
      <c r="I460" s="225"/>
      <c r="J460" s="223"/>
      <c r="K460" s="226"/>
      <c r="L460" s="223"/>
      <c r="M460" s="223"/>
      <c r="N460" s="223"/>
      <c r="O460" s="223"/>
      <c r="P460" s="223"/>
      <c r="Q460" s="223"/>
      <c r="R460" s="223"/>
      <c r="S460" s="223"/>
      <c r="T460" s="223"/>
      <c r="U460" s="223"/>
      <c r="V460" s="223"/>
      <c r="W460" s="223"/>
      <c r="X460" s="223"/>
      <c r="Y460" s="223"/>
      <c r="Z460" s="223"/>
      <c r="AA460" s="223"/>
      <c r="AB460" s="223"/>
    </row>
    <row r="461" spans="1:28" ht="15" thickBot="1" x14ac:dyDescent="0.25">
      <c r="A461" s="223"/>
      <c r="B461" s="227"/>
      <c r="C461" s="223"/>
      <c r="D461" s="227"/>
      <c r="E461" s="223"/>
      <c r="F461" s="223"/>
      <c r="G461" s="223"/>
      <c r="H461" s="225"/>
      <c r="I461" s="225"/>
      <c r="J461" s="223"/>
      <c r="K461" s="226"/>
      <c r="L461" s="223"/>
      <c r="M461" s="223"/>
      <c r="N461" s="223"/>
      <c r="O461" s="223"/>
      <c r="P461" s="223"/>
      <c r="Q461" s="223"/>
      <c r="R461" s="223"/>
      <c r="S461" s="223"/>
      <c r="T461" s="223"/>
      <c r="U461" s="223"/>
      <c r="V461" s="223"/>
      <c r="W461" s="223"/>
      <c r="X461" s="223"/>
      <c r="Y461" s="223"/>
      <c r="Z461" s="223"/>
      <c r="AA461" s="223"/>
      <c r="AB461" s="223"/>
    </row>
    <row r="462" spans="1:28" ht="15" thickBot="1" x14ac:dyDescent="0.25">
      <c r="A462" s="223"/>
      <c r="B462" s="227"/>
      <c r="C462" s="223"/>
      <c r="D462" s="227"/>
      <c r="E462" s="223"/>
      <c r="F462" s="223"/>
      <c r="G462" s="223"/>
      <c r="H462" s="225"/>
      <c r="I462" s="225"/>
      <c r="J462" s="223"/>
      <c r="K462" s="226"/>
      <c r="L462" s="223"/>
      <c r="M462" s="223"/>
      <c r="N462" s="223"/>
      <c r="O462" s="223"/>
      <c r="P462" s="223"/>
      <c r="Q462" s="223"/>
      <c r="R462" s="223"/>
      <c r="S462" s="223"/>
      <c r="T462" s="223"/>
      <c r="U462" s="223"/>
      <c r="V462" s="223"/>
      <c r="W462" s="223"/>
      <c r="X462" s="223"/>
      <c r="Y462" s="223"/>
      <c r="Z462" s="223"/>
      <c r="AA462" s="223"/>
      <c r="AB462" s="223"/>
    </row>
    <row r="463" spans="1:28" ht="15" thickBot="1" x14ac:dyDescent="0.25">
      <c r="A463" s="223"/>
      <c r="B463" s="227"/>
      <c r="C463" s="223"/>
      <c r="D463" s="227"/>
      <c r="E463" s="223"/>
      <c r="F463" s="223"/>
      <c r="G463" s="223"/>
      <c r="H463" s="225"/>
      <c r="I463" s="225"/>
      <c r="J463" s="223"/>
      <c r="K463" s="226"/>
      <c r="L463" s="223"/>
      <c r="M463" s="223"/>
      <c r="N463" s="223"/>
      <c r="O463" s="223"/>
      <c r="P463" s="223"/>
      <c r="Q463" s="223"/>
      <c r="R463" s="223"/>
      <c r="S463" s="223"/>
      <c r="T463" s="223"/>
      <c r="U463" s="223"/>
      <c r="V463" s="223"/>
      <c r="W463" s="223"/>
      <c r="X463" s="223"/>
      <c r="Y463" s="223"/>
      <c r="Z463" s="223"/>
      <c r="AA463" s="223"/>
      <c r="AB463" s="223"/>
    </row>
    <row r="464" spans="1:28" ht="15" thickBot="1" x14ac:dyDescent="0.25">
      <c r="A464" s="223"/>
      <c r="B464" s="227"/>
      <c r="C464" s="223"/>
      <c r="D464" s="227"/>
      <c r="E464" s="223"/>
      <c r="F464" s="223"/>
      <c r="G464" s="223"/>
      <c r="H464" s="225"/>
      <c r="I464" s="225"/>
      <c r="J464" s="223"/>
      <c r="K464" s="226"/>
      <c r="L464" s="223"/>
      <c r="M464" s="223"/>
      <c r="N464" s="223"/>
      <c r="O464" s="223"/>
      <c r="P464" s="223"/>
      <c r="Q464" s="223"/>
      <c r="R464" s="223"/>
      <c r="S464" s="223"/>
      <c r="T464" s="223"/>
      <c r="U464" s="223"/>
      <c r="V464" s="223"/>
      <c r="W464" s="223"/>
      <c r="X464" s="223"/>
      <c r="Y464" s="223"/>
      <c r="Z464" s="223"/>
      <c r="AA464" s="223"/>
      <c r="AB464" s="223"/>
    </row>
    <row r="465" spans="1:28" ht="15" thickBot="1" x14ac:dyDescent="0.25">
      <c r="A465" s="223"/>
      <c r="B465" s="227"/>
      <c r="C465" s="223"/>
      <c r="D465" s="227"/>
      <c r="E465" s="223"/>
      <c r="F465" s="223"/>
      <c r="G465" s="223"/>
      <c r="H465" s="225"/>
      <c r="I465" s="225"/>
      <c r="J465" s="223"/>
      <c r="K465" s="226"/>
      <c r="L465" s="223"/>
      <c r="M465" s="223"/>
      <c r="N465" s="223"/>
      <c r="O465" s="223"/>
      <c r="P465" s="223"/>
      <c r="Q465" s="223"/>
      <c r="R465" s="223"/>
      <c r="S465" s="223"/>
      <c r="T465" s="223"/>
      <c r="U465" s="223"/>
      <c r="V465" s="223"/>
      <c r="W465" s="223"/>
      <c r="X465" s="223"/>
      <c r="Y465" s="223"/>
      <c r="Z465" s="223"/>
      <c r="AA465" s="223"/>
      <c r="AB465" s="223"/>
    </row>
    <row r="466" spans="1:28" ht="15" thickBot="1" x14ac:dyDescent="0.25">
      <c r="A466" s="223"/>
      <c r="B466" s="227"/>
      <c r="C466" s="223"/>
      <c r="D466" s="227"/>
      <c r="E466" s="223"/>
      <c r="F466" s="223"/>
      <c r="G466" s="223"/>
      <c r="H466" s="225"/>
      <c r="I466" s="225"/>
      <c r="J466" s="223"/>
      <c r="K466" s="226"/>
      <c r="L466" s="223"/>
      <c r="M466" s="223"/>
      <c r="N466" s="223"/>
      <c r="O466" s="223"/>
      <c r="P466" s="223"/>
      <c r="Q466" s="223"/>
      <c r="R466" s="223"/>
      <c r="S466" s="223"/>
      <c r="T466" s="223"/>
      <c r="U466" s="223"/>
      <c r="V466" s="223"/>
      <c r="W466" s="223"/>
      <c r="X466" s="223"/>
      <c r="Y466" s="223"/>
      <c r="Z466" s="223"/>
      <c r="AA466" s="223"/>
      <c r="AB466" s="223"/>
    </row>
    <row r="467" spans="1:28" ht="15" thickBot="1" x14ac:dyDescent="0.25">
      <c r="A467" s="223"/>
      <c r="B467" s="227"/>
      <c r="C467" s="223"/>
      <c r="D467" s="227"/>
      <c r="E467" s="223"/>
      <c r="F467" s="223"/>
      <c r="G467" s="223"/>
      <c r="H467" s="225"/>
      <c r="I467" s="225"/>
      <c r="J467" s="223"/>
      <c r="K467" s="226"/>
      <c r="L467" s="223"/>
      <c r="M467" s="223"/>
      <c r="N467" s="223"/>
      <c r="O467" s="223"/>
      <c r="P467" s="223"/>
      <c r="Q467" s="223"/>
      <c r="R467" s="223"/>
      <c r="S467" s="223"/>
      <c r="T467" s="223"/>
      <c r="U467" s="223"/>
      <c r="V467" s="223"/>
      <c r="W467" s="223"/>
      <c r="X467" s="223"/>
      <c r="Y467" s="223"/>
      <c r="Z467" s="223"/>
      <c r="AA467" s="223"/>
      <c r="AB467" s="223"/>
    </row>
    <row r="468" spans="1:28" ht="15" thickBot="1" x14ac:dyDescent="0.25">
      <c r="A468" s="223"/>
      <c r="B468" s="227"/>
      <c r="C468" s="223"/>
      <c r="D468" s="227"/>
      <c r="E468" s="223"/>
      <c r="F468" s="223"/>
      <c r="G468" s="223"/>
      <c r="H468" s="225"/>
      <c r="I468" s="225"/>
      <c r="J468" s="223"/>
      <c r="K468" s="226"/>
      <c r="L468" s="223"/>
      <c r="M468" s="223"/>
      <c r="N468" s="223"/>
      <c r="O468" s="223"/>
      <c r="P468" s="223"/>
      <c r="Q468" s="223"/>
      <c r="R468" s="223"/>
      <c r="S468" s="223"/>
      <c r="T468" s="223"/>
      <c r="U468" s="223"/>
      <c r="V468" s="223"/>
      <c r="W468" s="223"/>
      <c r="X468" s="223"/>
      <c r="Y468" s="223"/>
      <c r="Z468" s="223"/>
      <c r="AA468" s="223"/>
      <c r="AB468" s="223"/>
    </row>
    <row r="469" spans="1:28" ht="15" thickBot="1" x14ac:dyDescent="0.25">
      <c r="A469" s="223"/>
      <c r="B469" s="227"/>
      <c r="C469" s="223"/>
      <c r="D469" s="227"/>
      <c r="E469" s="223"/>
      <c r="F469" s="223"/>
      <c r="G469" s="223"/>
      <c r="H469" s="225"/>
      <c r="I469" s="225"/>
      <c r="J469" s="223"/>
      <c r="K469" s="226"/>
      <c r="L469" s="223"/>
      <c r="M469" s="223"/>
      <c r="N469" s="223"/>
      <c r="O469" s="223"/>
      <c r="P469" s="223"/>
      <c r="Q469" s="223"/>
      <c r="R469" s="223"/>
      <c r="S469" s="223"/>
      <c r="T469" s="223"/>
      <c r="U469" s="223"/>
      <c r="V469" s="223"/>
      <c r="W469" s="223"/>
      <c r="X469" s="223"/>
      <c r="Y469" s="223"/>
      <c r="Z469" s="223"/>
      <c r="AA469" s="223"/>
      <c r="AB469" s="223"/>
    </row>
    <row r="470" spans="1:28" ht="15" thickBot="1" x14ac:dyDescent="0.25">
      <c r="A470" s="223"/>
      <c r="B470" s="227"/>
      <c r="C470" s="223"/>
      <c r="D470" s="227"/>
      <c r="E470" s="223"/>
      <c r="F470" s="223"/>
      <c r="G470" s="223"/>
      <c r="H470" s="225"/>
      <c r="I470" s="225"/>
      <c r="J470" s="223"/>
      <c r="K470" s="226"/>
      <c r="L470" s="223"/>
      <c r="M470" s="223"/>
      <c r="N470" s="223"/>
      <c r="O470" s="223"/>
      <c r="P470" s="223"/>
      <c r="Q470" s="223"/>
      <c r="R470" s="223"/>
      <c r="S470" s="223"/>
      <c r="T470" s="223"/>
      <c r="U470" s="223"/>
      <c r="V470" s="223"/>
      <c r="W470" s="223"/>
      <c r="X470" s="223"/>
      <c r="Y470" s="223"/>
      <c r="Z470" s="223"/>
      <c r="AA470" s="223"/>
      <c r="AB470" s="223"/>
    </row>
    <row r="471" spans="1:28" ht="15" thickBot="1" x14ac:dyDescent="0.25">
      <c r="A471" s="223"/>
      <c r="B471" s="227"/>
      <c r="C471" s="223"/>
      <c r="D471" s="227"/>
      <c r="E471" s="223"/>
      <c r="F471" s="223"/>
      <c r="G471" s="223"/>
      <c r="H471" s="225"/>
      <c r="I471" s="225"/>
      <c r="J471" s="223"/>
      <c r="K471" s="226"/>
      <c r="L471" s="223"/>
      <c r="M471" s="223"/>
      <c r="N471" s="223"/>
      <c r="O471" s="223"/>
      <c r="P471" s="223"/>
      <c r="Q471" s="223"/>
      <c r="R471" s="223"/>
      <c r="S471" s="223"/>
      <c r="T471" s="223"/>
      <c r="U471" s="223"/>
      <c r="V471" s="223"/>
      <c r="W471" s="223"/>
      <c r="X471" s="223"/>
      <c r="Y471" s="223"/>
      <c r="Z471" s="223"/>
      <c r="AA471" s="223"/>
      <c r="AB471" s="223"/>
    </row>
    <row r="472" spans="1:28" ht="15" thickBot="1" x14ac:dyDescent="0.25">
      <c r="A472" s="223"/>
      <c r="B472" s="227"/>
      <c r="C472" s="223"/>
      <c r="D472" s="227"/>
      <c r="E472" s="223"/>
      <c r="F472" s="223"/>
      <c r="G472" s="223"/>
      <c r="H472" s="225"/>
      <c r="I472" s="225"/>
      <c r="J472" s="223"/>
      <c r="K472" s="226"/>
      <c r="L472" s="223"/>
      <c r="M472" s="223"/>
      <c r="N472" s="223"/>
      <c r="O472" s="223"/>
      <c r="P472" s="223"/>
      <c r="Q472" s="223"/>
      <c r="R472" s="223"/>
      <c r="S472" s="223"/>
      <c r="T472" s="223"/>
      <c r="U472" s="223"/>
      <c r="V472" s="223"/>
      <c r="W472" s="223"/>
      <c r="X472" s="223"/>
      <c r="Y472" s="223"/>
      <c r="Z472" s="223"/>
      <c r="AA472" s="223"/>
      <c r="AB472" s="223"/>
    </row>
    <row r="473" spans="1:28" ht="15" thickBot="1" x14ac:dyDescent="0.25">
      <c r="A473" s="223"/>
      <c r="B473" s="227"/>
      <c r="C473" s="223"/>
      <c r="D473" s="227"/>
      <c r="E473" s="223"/>
      <c r="F473" s="223"/>
      <c r="G473" s="223"/>
      <c r="H473" s="225"/>
      <c r="I473" s="225"/>
      <c r="J473" s="223"/>
      <c r="K473" s="226"/>
      <c r="L473" s="223"/>
      <c r="M473" s="223"/>
      <c r="N473" s="223"/>
      <c r="O473" s="223"/>
      <c r="P473" s="223"/>
      <c r="Q473" s="223"/>
      <c r="R473" s="223"/>
      <c r="S473" s="223"/>
      <c r="T473" s="223"/>
      <c r="U473" s="223"/>
      <c r="V473" s="223"/>
      <c r="W473" s="223"/>
      <c r="X473" s="223"/>
      <c r="Y473" s="223"/>
      <c r="Z473" s="223"/>
      <c r="AA473" s="223"/>
      <c r="AB473" s="223"/>
    </row>
    <row r="474" spans="1:28" ht="15" thickBot="1" x14ac:dyDescent="0.25">
      <c r="A474" s="223"/>
      <c r="B474" s="227"/>
      <c r="C474" s="223"/>
      <c r="D474" s="227"/>
      <c r="E474" s="223"/>
      <c r="F474" s="223"/>
      <c r="G474" s="223"/>
      <c r="H474" s="225"/>
      <c r="I474" s="225"/>
      <c r="J474" s="223"/>
      <c r="K474" s="226"/>
      <c r="L474" s="223"/>
      <c r="M474" s="223"/>
      <c r="N474" s="223"/>
      <c r="O474" s="223"/>
      <c r="P474" s="223"/>
      <c r="Q474" s="223"/>
      <c r="R474" s="223"/>
      <c r="S474" s="223"/>
      <c r="T474" s="223"/>
      <c r="U474" s="223"/>
      <c r="V474" s="223"/>
      <c r="W474" s="223"/>
      <c r="X474" s="223"/>
      <c r="Y474" s="223"/>
      <c r="Z474" s="223"/>
      <c r="AA474" s="223"/>
      <c r="AB474" s="223"/>
    </row>
    <row r="475" spans="1:28" ht="15" thickBot="1" x14ac:dyDescent="0.25">
      <c r="A475" s="223"/>
      <c r="B475" s="227"/>
      <c r="C475" s="223"/>
      <c r="D475" s="227"/>
      <c r="E475" s="223"/>
      <c r="F475" s="223"/>
      <c r="G475" s="223"/>
      <c r="H475" s="225"/>
      <c r="I475" s="225"/>
      <c r="J475" s="223"/>
      <c r="K475" s="226"/>
      <c r="L475" s="223"/>
      <c r="M475" s="223"/>
      <c r="N475" s="223"/>
      <c r="O475" s="223"/>
      <c r="P475" s="223"/>
      <c r="Q475" s="223"/>
      <c r="R475" s="223"/>
      <c r="S475" s="223"/>
      <c r="T475" s="223"/>
      <c r="U475" s="223"/>
      <c r="V475" s="223"/>
      <c r="W475" s="223"/>
      <c r="X475" s="223"/>
      <c r="Y475" s="223"/>
      <c r="Z475" s="223"/>
      <c r="AA475" s="223"/>
      <c r="AB475" s="223"/>
    </row>
    <row r="476" spans="1:28" ht="15" thickBot="1" x14ac:dyDescent="0.25">
      <c r="A476" s="223"/>
      <c r="B476" s="227"/>
      <c r="C476" s="223"/>
      <c r="D476" s="227"/>
      <c r="E476" s="223"/>
      <c r="F476" s="223"/>
      <c r="G476" s="223"/>
      <c r="H476" s="225"/>
      <c r="I476" s="225"/>
      <c r="J476" s="223"/>
      <c r="K476" s="226"/>
      <c r="L476" s="223"/>
      <c r="M476" s="223"/>
      <c r="N476" s="223"/>
      <c r="O476" s="223"/>
      <c r="P476" s="223"/>
      <c r="Q476" s="223"/>
      <c r="R476" s="223"/>
      <c r="S476" s="223"/>
      <c r="T476" s="223"/>
      <c r="U476" s="223"/>
      <c r="V476" s="223"/>
      <c r="W476" s="223"/>
      <c r="X476" s="223"/>
      <c r="Y476" s="223"/>
      <c r="Z476" s="223"/>
      <c r="AA476" s="223"/>
      <c r="AB476" s="223"/>
    </row>
    <row r="477" spans="1:28" ht="15" thickBot="1" x14ac:dyDescent="0.25">
      <c r="A477" s="223"/>
      <c r="B477" s="227"/>
      <c r="C477" s="223"/>
      <c r="D477" s="227"/>
      <c r="E477" s="223"/>
      <c r="F477" s="223"/>
      <c r="G477" s="223"/>
      <c r="H477" s="225"/>
      <c r="I477" s="225"/>
      <c r="J477" s="223"/>
      <c r="K477" s="226"/>
      <c r="L477" s="223"/>
      <c r="M477" s="223"/>
      <c r="N477" s="223"/>
      <c r="O477" s="223"/>
      <c r="P477" s="223"/>
      <c r="Q477" s="223"/>
      <c r="R477" s="223"/>
      <c r="S477" s="223"/>
      <c r="T477" s="223"/>
      <c r="U477" s="223"/>
      <c r="V477" s="223"/>
      <c r="W477" s="223"/>
      <c r="X477" s="223"/>
      <c r="Y477" s="223"/>
      <c r="Z477" s="223"/>
      <c r="AA477" s="223"/>
      <c r="AB477" s="223"/>
    </row>
    <row r="478" spans="1:28" ht="15" thickBot="1" x14ac:dyDescent="0.25">
      <c r="A478" s="223"/>
      <c r="B478" s="227"/>
      <c r="C478" s="223"/>
      <c r="D478" s="227"/>
      <c r="E478" s="223"/>
      <c r="F478" s="223"/>
      <c r="G478" s="223"/>
      <c r="H478" s="225"/>
      <c r="I478" s="225"/>
      <c r="J478" s="223"/>
      <c r="K478" s="226"/>
      <c r="L478" s="223"/>
      <c r="M478" s="223"/>
      <c r="N478" s="223"/>
      <c r="O478" s="223"/>
      <c r="P478" s="223"/>
      <c r="Q478" s="223"/>
      <c r="R478" s="223"/>
      <c r="S478" s="223"/>
      <c r="T478" s="223"/>
      <c r="U478" s="223"/>
      <c r="V478" s="223"/>
      <c r="W478" s="223"/>
      <c r="X478" s="223"/>
      <c r="Y478" s="223"/>
      <c r="Z478" s="223"/>
      <c r="AA478" s="223"/>
      <c r="AB478" s="223"/>
    </row>
    <row r="479" spans="1:28" ht="15" thickBot="1" x14ac:dyDescent="0.25">
      <c r="A479" s="223"/>
      <c r="B479" s="227"/>
      <c r="C479" s="223"/>
      <c r="D479" s="227"/>
      <c r="E479" s="223"/>
      <c r="F479" s="223"/>
      <c r="G479" s="223"/>
      <c r="H479" s="225"/>
      <c r="I479" s="225"/>
      <c r="J479" s="223"/>
      <c r="K479" s="226"/>
      <c r="L479" s="223"/>
      <c r="M479" s="223"/>
      <c r="N479" s="223"/>
      <c r="O479" s="223"/>
      <c r="P479" s="223"/>
      <c r="Q479" s="223"/>
      <c r="R479" s="223"/>
      <c r="S479" s="223"/>
      <c r="T479" s="223"/>
      <c r="U479" s="223"/>
      <c r="V479" s="223"/>
      <c r="W479" s="223"/>
      <c r="X479" s="223"/>
      <c r="Y479" s="223"/>
      <c r="Z479" s="223"/>
      <c r="AA479" s="223"/>
      <c r="AB479" s="223"/>
    </row>
    <row r="480" spans="1:28" ht="15" thickBot="1" x14ac:dyDescent="0.25">
      <c r="A480" s="223"/>
      <c r="B480" s="227"/>
      <c r="C480" s="223"/>
      <c r="D480" s="227"/>
      <c r="E480" s="223"/>
      <c r="F480" s="223"/>
      <c r="G480" s="223"/>
      <c r="H480" s="225"/>
      <c r="I480" s="225"/>
      <c r="J480" s="223"/>
      <c r="K480" s="226"/>
      <c r="L480" s="223"/>
      <c r="M480" s="223"/>
      <c r="N480" s="223"/>
      <c r="O480" s="223"/>
      <c r="P480" s="223"/>
      <c r="Q480" s="223"/>
      <c r="R480" s="223"/>
      <c r="S480" s="223"/>
      <c r="T480" s="223"/>
      <c r="U480" s="223"/>
      <c r="V480" s="223"/>
      <c r="W480" s="223"/>
      <c r="X480" s="223"/>
      <c r="Y480" s="223"/>
      <c r="Z480" s="223"/>
      <c r="AA480" s="223"/>
      <c r="AB480" s="223"/>
    </row>
    <row r="481" spans="1:28" ht="15" thickBot="1" x14ac:dyDescent="0.25">
      <c r="A481" s="223"/>
      <c r="B481" s="227"/>
      <c r="C481" s="223"/>
      <c r="D481" s="227"/>
      <c r="E481" s="223"/>
      <c r="F481" s="223"/>
      <c r="G481" s="223"/>
      <c r="H481" s="225"/>
      <c r="I481" s="225"/>
      <c r="J481" s="223"/>
      <c r="K481" s="226"/>
      <c r="L481" s="223"/>
      <c r="M481" s="223"/>
      <c r="N481" s="223"/>
      <c r="O481" s="223"/>
      <c r="P481" s="223"/>
      <c r="Q481" s="223"/>
      <c r="R481" s="223"/>
      <c r="S481" s="223"/>
      <c r="T481" s="223"/>
      <c r="U481" s="223"/>
      <c r="V481" s="223"/>
      <c r="W481" s="223"/>
      <c r="X481" s="223"/>
      <c r="Y481" s="223"/>
      <c r="Z481" s="223"/>
      <c r="AA481" s="223"/>
      <c r="AB481" s="223"/>
    </row>
    <row r="482" spans="1:28" ht="15" thickBot="1" x14ac:dyDescent="0.25">
      <c r="A482" s="223"/>
      <c r="B482" s="227"/>
      <c r="C482" s="223"/>
      <c r="D482" s="227"/>
      <c r="E482" s="223"/>
      <c r="F482" s="223"/>
      <c r="G482" s="223"/>
      <c r="H482" s="225"/>
      <c r="I482" s="225"/>
      <c r="J482" s="223"/>
      <c r="K482" s="226"/>
      <c r="L482" s="223"/>
      <c r="M482" s="223"/>
      <c r="N482" s="223"/>
      <c r="O482" s="223"/>
      <c r="P482" s="223"/>
      <c r="Q482" s="223"/>
      <c r="R482" s="223"/>
      <c r="S482" s="223"/>
      <c r="T482" s="223"/>
      <c r="U482" s="223"/>
      <c r="V482" s="223"/>
      <c r="W482" s="223"/>
      <c r="X482" s="223"/>
      <c r="Y482" s="223"/>
      <c r="Z482" s="223"/>
      <c r="AA482" s="223"/>
      <c r="AB482" s="223"/>
    </row>
    <row r="483" spans="1:28" ht="15" thickBot="1" x14ac:dyDescent="0.25">
      <c r="A483" s="223"/>
      <c r="B483" s="227"/>
      <c r="C483" s="223"/>
      <c r="D483" s="227"/>
      <c r="E483" s="223"/>
      <c r="F483" s="223"/>
      <c r="G483" s="223"/>
      <c r="H483" s="225"/>
      <c r="I483" s="225"/>
      <c r="J483" s="223"/>
      <c r="K483" s="226"/>
      <c r="L483" s="223"/>
      <c r="M483" s="223"/>
      <c r="N483" s="223"/>
      <c r="O483" s="223"/>
      <c r="P483" s="223"/>
      <c r="Q483" s="223"/>
      <c r="R483" s="223"/>
      <c r="S483" s="223"/>
      <c r="T483" s="223"/>
      <c r="U483" s="223"/>
      <c r="V483" s="223"/>
      <c r="W483" s="223"/>
      <c r="X483" s="223"/>
      <c r="Y483" s="223"/>
      <c r="Z483" s="223"/>
      <c r="AA483" s="223"/>
      <c r="AB483" s="223"/>
    </row>
    <row r="484" spans="1:28" ht="15" thickBot="1" x14ac:dyDescent="0.25">
      <c r="A484" s="223"/>
      <c r="B484" s="227"/>
      <c r="C484" s="223"/>
      <c r="D484" s="227"/>
      <c r="E484" s="223"/>
      <c r="F484" s="223"/>
      <c r="G484" s="223"/>
      <c r="H484" s="225"/>
      <c r="I484" s="225"/>
      <c r="J484" s="223"/>
      <c r="K484" s="226"/>
      <c r="L484" s="223"/>
      <c r="M484" s="223"/>
      <c r="N484" s="223"/>
      <c r="O484" s="223"/>
      <c r="P484" s="223"/>
      <c r="Q484" s="223"/>
      <c r="R484" s="223"/>
      <c r="S484" s="223"/>
      <c r="T484" s="223"/>
      <c r="U484" s="223"/>
      <c r="V484" s="223"/>
      <c r="W484" s="223"/>
      <c r="X484" s="223"/>
      <c r="Y484" s="223"/>
      <c r="Z484" s="223"/>
      <c r="AA484" s="223"/>
      <c r="AB484" s="223"/>
    </row>
    <row r="485" spans="1:28" ht="15" thickBot="1" x14ac:dyDescent="0.25">
      <c r="A485" s="223"/>
      <c r="B485" s="227"/>
      <c r="C485" s="223"/>
      <c r="D485" s="227"/>
      <c r="E485" s="223"/>
      <c r="F485" s="223"/>
      <c r="G485" s="223"/>
      <c r="H485" s="225"/>
      <c r="I485" s="225"/>
      <c r="J485" s="223"/>
      <c r="K485" s="226"/>
      <c r="L485" s="223"/>
      <c r="M485" s="223"/>
      <c r="N485" s="223"/>
      <c r="O485" s="223"/>
      <c r="P485" s="223"/>
      <c r="Q485" s="223"/>
      <c r="R485" s="223"/>
      <c r="S485" s="223"/>
      <c r="T485" s="223"/>
      <c r="U485" s="223"/>
      <c r="V485" s="223"/>
      <c r="W485" s="223"/>
      <c r="X485" s="223"/>
      <c r="Y485" s="223"/>
      <c r="Z485" s="223"/>
      <c r="AA485" s="223"/>
      <c r="AB485" s="223"/>
    </row>
    <row r="486" spans="1:28" ht="15" thickBot="1" x14ac:dyDescent="0.25">
      <c r="A486" s="223"/>
      <c r="B486" s="227"/>
      <c r="C486" s="223"/>
      <c r="D486" s="227"/>
      <c r="E486" s="223"/>
      <c r="F486" s="223"/>
      <c r="G486" s="223"/>
      <c r="H486" s="225"/>
      <c r="I486" s="225"/>
      <c r="J486" s="223"/>
      <c r="K486" s="226"/>
      <c r="L486" s="223"/>
      <c r="M486" s="223"/>
      <c r="N486" s="223"/>
      <c r="O486" s="223"/>
      <c r="P486" s="223"/>
      <c r="Q486" s="223"/>
      <c r="R486" s="223"/>
      <c r="S486" s="223"/>
      <c r="T486" s="223"/>
      <c r="U486" s="223"/>
      <c r="V486" s="223"/>
      <c r="W486" s="223"/>
      <c r="X486" s="223"/>
      <c r="Y486" s="223"/>
      <c r="Z486" s="223"/>
      <c r="AA486" s="223"/>
      <c r="AB486" s="223"/>
    </row>
    <row r="487" spans="1:28" ht="15" thickBot="1" x14ac:dyDescent="0.25">
      <c r="A487" s="223"/>
      <c r="B487" s="227"/>
      <c r="C487" s="223"/>
      <c r="D487" s="227"/>
      <c r="E487" s="223"/>
      <c r="F487" s="223"/>
      <c r="G487" s="223"/>
      <c r="H487" s="225"/>
      <c r="I487" s="225"/>
      <c r="J487" s="223"/>
      <c r="K487" s="226"/>
      <c r="L487" s="223"/>
      <c r="M487" s="223"/>
      <c r="N487" s="223"/>
      <c r="O487" s="223"/>
      <c r="P487" s="223"/>
      <c r="Q487" s="223"/>
      <c r="R487" s="223"/>
      <c r="S487" s="223"/>
      <c r="T487" s="223"/>
      <c r="U487" s="223"/>
      <c r="V487" s="223"/>
      <c r="W487" s="223"/>
      <c r="X487" s="223"/>
      <c r="Y487" s="223"/>
      <c r="Z487" s="223"/>
      <c r="AA487" s="223"/>
      <c r="AB487" s="223"/>
    </row>
    <row r="488" spans="1:28" ht="15" thickBot="1" x14ac:dyDescent="0.25">
      <c r="A488" s="223"/>
      <c r="B488" s="227"/>
      <c r="C488" s="223"/>
      <c r="D488" s="227"/>
      <c r="E488" s="223"/>
      <c r="F488" s="223"/>
      <c r="G488" s="223"/>
      <c r="H488" s="225"/>
      <c r="I488" s="225"/>
      <c r="J488" s="223"/>
      <c r="K488" s="226"/>
      <c r="L488" s="223"/>
      <c r="M488" s="223"/>
      <c r="N488" s="223"/>
      <c r="O488" s="223"/>
      <c r="P488" s="223"/>
      <c r="Q488" s="223"/>
      <c r="R488" s="223"/>
      <c r="S488" s="223"/>
      <c r="T488" s="223"/>
      <c r="U488" s="223"/>
      <c r="V488" s="223"/>
      <c r="W488" s="223"/>
      <c r="X488" s="223"/>
      <c r="Y488" s="223"/>
      <c r="Z488" s="223"/>
      <c r="AA488" s="223"/>
      <c r="AB488" s="223"/>
    </row>
    <row r="489" spans="1:28" ht="15" thickBot="1" x14ac:dyDescent="0.25">
      <c r="A489" s="223"/>
      <c r="B489" s="227"/>
      <c r="C489" s="223"/>
      <c r="D489" s="227"/>
      <c r="E489" s="223"/>
      <c r="F489" s="223"/>
      <c r="G489" s="223"/>
      <c r="H489" s="225"/>
      <c r="I489" s="225"/>
      <c r="J489" s="223"/>
      <c r="K489" s="226"/>
      <c r="L489" s="223"/>
      <c r="M489" s="223"/>
      <c r="N489" s="223"/>
      <c r="O489" s="223"/>
      <c r="P489" s="223"/>
      <c r="Q489" s="223"/>
      <c r="R489" s="223"/>
      <c r="S489" s="223"/>
      <c r="T489" s="223"/>
      <c r="U489" s="223"/>
      <c r="V489" s="223"/>
      <c r="W489" s="223"/>
      <c r="X489" s="223"/>
      <c r="Y489" s="223"/>
      <c r="Z489" s="223"/>
      <c r="AA489" s="223"/>
      <c r="AB489" s="223"/>
    </row>
    <row r="490" spans="1:28" ht="15" thickBot="1" x14ac:dyDescent="0.25">
      <c r="A490" s="223"/>
      <c r="B490" s="227"/>
      <c r="C490" s="223"/>
      <c r="D490" s="227"/>
      <c r="E490" s="223"/>
      <c r="F490" s="223"/>
      <c r="G490" s="223"/>
      <c r="H490" s="225"/>
      <c r="I490" s="225"/>
      <c r="J490" s="223"/>
      <c r="K490" s="226"/>
      <c r="L490" s="223"/>
      <c r="M490" s="223"/>
      <c r="N490" s="223"/>
      <c r="O490" s="223"/>
      <c r="P490" s="223"/>
      <c r="Q490" s="223"/>
      <c r="R490" s="223"/>
      <c r="S490" s="223"/>
      <c r="T490" s="223"/>
      <c r="U490" s="223"/>
      <c r="V490" s="223"/>
      <c r="W490" s="223"/>
      <c r="X490" s="223"/>
      <c r="Y490" s="223"/>
      <c r="Z490" s="223"/>
      <c r="AA490" s="223"/>
      <c r="AB490" s="223"/>
    </row>
    <row r="491" spans="1:28" ht="15" thickBot="1" x14ac:dyDescent="0.25">
      <c r="A491" s="223"/>
      <c r="B491" s="227"/>
      <c r="C491" s="223"/>
      <c r="D491" s="227"/>
      <c r="E491" s="223"/>
      <c r="F491" s="223"/>
      <c r="G491" s="223"/>
      <c r="H491" s="225"/>
      <c r="I491" s="225"/>
      <c r="J491" s="223"/>
      <c r="K491" s="226"/>
      <c r="L491" s="223"/>
      <c r="M491" s="223"/>
      <c r="N491" s="223"/>
      <c r="O491" s="223"/>
      <c r="P491" s="223"/>
      <c r="Q491" s="223"/>
      <c r="R491" s="223"/>
      <c r="S491" s="223"/>
      <c r="T491" s="223"/>
      <c r="U491" s="223"/>
      <c r="V491" s="223"/>
      <c r="W491" s="223"/>
      <c r="X491" s="223"/>
      <c r="Y491" s="223"/>
      <c r="Z491" s="223"/>
      <c r="AA491" s="223"/>
      <c r="AB491" s="223"/>
    </row>
    <row r="492" spans="1:28" ht="15" thickBot="1" x14ac:dyDescent="0.25">
      <c r="A492" s="223"/>
      <c r="B492" s="227"/>
      <c r="C492" s="223"/>
      <c r="D492" s="227"/>
      <c r="E492" s="223"/>
      <c r="F492" s="223"/>
      <c r="G492" s="223"/>
      <c r="H492" s="225"/>
      <c r="I492" s="225"/>
      <c r="J492" s="223"/>
      <c r="K492" s="226"/>
      <c r="L492" s="223"/>
      <c r="M492" s="223"/>
      <c r="N492" s="223"/>
      <c r="O492" s="223"/>
      <c r="P492" s="223"/>
      <c r="Q492" s="223"/>
      <c r="R492" s="223"/>
      <c r="S492" s="223"/>
      <c r="T492" s="223"/>
      <c r="U492" s="223"/>
      <c r="V492" s="223"/>
      <c r="W492" s="223"/>
      <c r="X492" s="223"/>
      <c r="Y492" s="223"/>
      <c r="Z492" s="223"/>
      <c r="AA492" s="223"/>
      <c r="AB492" s="223"/>
    </row>
    <row r="493" spans="1:28" ht="15" thickBot="1" x14ac:dyDescent="0.25">
      <c r="A493" s="223"/>
      <c r="B493" s="227"/>
      <c r="C493" s="223"/>
      <c r="D493" s="227"/>
      <c r="E493" s="223"/>
      <c r="F493" s="223"/>
      <c r="G493" s="223"/>
      <c r="H493" s="225"/>
      <c r="I493" s="225"/>
      <c r="J493" s="223"/>
      <c r="K493" s="226"/>
      <c r="L493" s="223"/>
      <c r="M493" s="223"/>
      <c r="N493" s="223"/>
      <c r="O493" s="223"/>
      <c r="P493" s="223"/>
      <c r="Q493" s="223"/>
      <c r="R493" s="223"/>
      <c r="S493" s="223"/>
      <c r="T493" s="223"/>
      <c r="U493" s="223"/>
      <c r="V493" s="223"/>
      <c r="W493" s="223"/>
      <c r="X493" s="223"/>
      <c r="Y493" s="223"/>
      <c r="Z493" s="223"/>
      <c r="AA493" s="223"/>
      <c r="AB493" s="223"/>
    </row>
    <row r="494" spans="1:28" ht="15" thickBot="1" x14ac:dyDescent="0.25">
      <c r="A494" s="223"/>
      <c r="B494" s="227"/>
      <c r="C494" s="223"/>
      <c r="D494" s="227"/>
      <c r="E494" s="223"/>
      <c r="F494" s="223"/>
      <c r="G494" s="223"/>
      <c r="H494" s="225"/>
      <c r="I494" s="225"/>
      <c r="J494" s="223"/>
      <c r="K494" s="226"/>
      <c r="L494" s="223"/>
      <c r="M494" s="223"/>
      <c r="N494" s="223"/>
      <c r="O494" s="223"/>
      <c r="P494" s="223"/>
      <c r="Q494" s="223"/>
      <c r="R494" s="223"/>
      <c r="S494" s="223"/>
      <c r="T494" s="223"/>
      <c r="U494" s="223"/>
      <c r="V494" s="223"/>
      <c r="W494" s="223"/>
      <c r="X494" s="223"/>
      <c r="Y494" s="223"/>
      <c r="Z494" s="223"/>
      <c r="AA494" s="223"/>
      <c r="AB494" s="223"/>
    </row>
    <row r="495" spans="1:28" ht="15" thickBot="1" x14ac:dyDescent="0.25">
      <c r="A495" s="223"/>
      <c r="B495" s="227"/>
      <c r="C495" s="223"/>
      <c r="D495" s="227"/>
      <c r="E495" s="223"/>
      <c r="F495" s="223"/>
      <c r="G495" s="223"/>
      <c r="H495" s="225"/>
      <c r="I495" s="225"/>
      <c r="J495" s="223"/>
      <c r="K495" s="226"/>
      <c r="L495" s="223"/>
      <c r="M495" s="223"/>
      <c r="N495" s="223"/>
      <c r="O495" s="223"/>
      <c r="P495" s="223"/>
      <c r="Q495" s="223"/>
      <c r="R495" s="223"/>
      <c r="S495" s="223"/>
      <c r="T495" s="223"/>
      <c r="U495" s="223"/>
      <c r="V495" s="223"/>
      <c r="W495" s="223"/>
      <c r="X495" s="223"/>
      <c r="Y495" s="223"/>
      <c r="Z495" s="223"/>
      <c r="AA495" s="223"/>
      <c r="AB495" s="223"/>
    </row>
    <row r="496" spans="1:28" ht="15" thickBot="1" x14ac:dyDescent="0.25">
      <c r="A496" s="223"/>
      <c r="B496" s="227"/>
      <c r="C496" s="223"/>
      <c r="D496" s="227"/>
      <c r="E496" s="223"/>
      <c r="F496" s="223"/>
      <c r="G496" s="223"/>
      <c r="H496" s="225"/>
      <c r="I496" s="225"/>
      <c r="J496" s="223"/>
      <c r="K496" s="226"/>
      <c r="L496" s="223"/>
      <c r="M496" s="223"/>
      <c r="N496" s="223"/>
      <c r="O496" s="223"/>
      <c r="P496" s="223"/>
      <c r="Q496" s="223"/>
      <c r="R496" s="223"/>
      <c r="S496" s="223"/>
      <c r="T496" s="223"/>
      <c r="U496" s="223"/>
      <c r="V496" s="223"/>
      <c r="W496" s="223"/>
      <c r="X496" s="223"/>
      <c r="Y496" s="223"/>
      <c r="Z496" s="223"/>
      <c r="AA496" s="223"/>
      <c r="AB496" s="223"/>
    </row>
    <row r="497" spans="1:28" ht="15" thickBot="1" x14ac:dyDescent="0.25">
      <c r="A497" s="223"/>
      <c r="B497" s="227"/>
      <c r="C497" s="223"/>
      <c r="D497" s="227"/>
      <c r="E497" s="223"/>
      <c r="F497" s="223"/>
      <c r="G497" s="223"/>
      <c r="H497" s="225"/>
      <c r="I497" s="225"/>
      <c r="J497" s="223"/>
      <c r="K497" s="226"/>
      <c r="L497" s="223"/>
      <c r="M497" s="223"/>
      <c r="N497" s="223"/>
      <c r="O497" s="223"/>
      <c r="P497" s="223"/>
      <c r="Q497" s="223"/>
      <c r="R497" s="223"/>
      <c r="S497" s="223"/>
      <c r="T497" s="223"/>
      <c r="U497" s="223"/>
      <c r="V497" s="223"/>
      <c r="W497" s="223"/>
      <c r="X497" s="223"/>
      <c r="Y497" s="223"/>
      <c r="Z497" s="223"/>
      <c r="AA497" s="223"/>
      <c r="AB497" s="223"/>
    </row>
    <row r="498" spans="1:28" ht="15" thickBot="1" x14ac:dyDescent="0.25">
      <c r="A498" s="223"/>
      <c r="B498" s="227"/>
      <c r="C498" s="223"/>
      <c r="D498" s="227"/>
      <c r="E498" s="223"/>
      <c r="F498" s="223"/>
      <c r="G498" s="223"/>
      <c r="H498" s="225"/>
      <c r="I498" s="225"/>
      <c r="J498" s="223"/>
      <c r="K498" s="226"/>
      <c r="L498" s="223"/>
      <c r="M498" s="223"/>
      <c r="N498" s="223"/>
      <c r="O498" s="223"/>
      <c r="P498" s="223"/>
      <c r="Q498" s="223"/>
      <c r="R498" s="223"/>
      <c r="S498" s="223"/>
      <c r="T498" s="223"/>
      <c r="U498" s="223"/>
      <c r="V498" s="223"/>
      <c r="W498" s="223"/>
      <c r="X498" s="223"/>
      <c r="Y498" s="223"/>
      <c r="Z498" s="223"/>
      <c r="AA498" s="223"/>
      <c r="AB498" s="223"/>
    </row>
    <row r="499" spans="1:28" ht="15" thickBot="1" x14ac:dyDescent="0.25">
      <c r="A499" s="223"/>
      <c r="B499" s="227"/>
      <c r="C499" s="223"/>
      <c r="D499" s="227"/>
      <c r="E499" s="223"/>
      <c r="F499" s="223"/>
      <c r="G499" s="223"/>
      <c r="H499" s="225"/>
      <c r="I499" s="225"/>
      <c r="J499" s="223"/>
      <c r="K499" s="226"/>
      <c r="L499" s="223"/>
      <c r="M499" s="223"/>
      <c r="N499" s="223"/>
      <c r="O499" s="223"/>
      <c r="P499" s="223"/>
      <c r="Q499" s="223"/>
      <c r="R499" s="223"/>
      <c r="S499" s="223"/>
      <c r="T499" s="223"/>
      <c r="U499" s="223"/>
      <c r="V499" s="223"/>
      <c r="W499" s="223"/>
      <c r="X499" s="223"/>
      <c r="Y499" s="223"/>
      <c r="Z499" s="223"/>
      <c r="AA499" s="223"/>
      <c r="AB499" s="223"/>
    </row>
    <row r="500" spans="1:28" ht="15" thickBot="1" x14ac:dyDescent="0.25">
      <c r="A500" s="223"/>
      <c r="B500" s="227"/>
      <c r="C500" s="223"/>
      <c r="D500" s="227"/>
      <c r="E500" s="223"/>
      <c r="F500" s="223"/>
      <c r="G500" s="223"/>
      <c r="H500" s="225"/>
      <c r="I500" s="225"/>
      <c r="J500" s="223"/>
      <c r="K500" s="226"/>
      <c r="L500" s="223"/>
      <c r="M500" s="223"/>
      <c r="N500" s="223"/>
      <c r="O500" s="223"/>
      <c r="P500" s="223"/>
      <c r="Q500" s="223"/>
      <c r="R500" s="223"/>
      <c r="S500" s="223"/>
      <c r="T500" s="223"/>
      <c r="U500" s="223"/>
      <c r="V500" s="223"/>
      <c r="W500" s="223"/>
      <c r="X500" s="223"/>
      <c r="Y500" s="223"/>
      <c r="Z500" s="223"/>
      <c r="AA500" s="223"/>
      <c r="AB500" s="223"/>
    </row>
    <row r="501" spans="1:28" ht="15" thickBot="1" x14ac:dyDescent="0.25">
      <c r="A501" s="223"/>
      <c r="B501" s="227"/>
      <c r="C501" s="223"/>
      <c r="D501" s="227"/>
      <c r="E501" s="223"/>
      <c r="F501" s="223"/>
      <c r="G501" s="223"/>
      <c r="H501" s="225"/>
      <c r="I501" s="225"/>
      <c r="J501" s="223"/>
      <c r="K501" s="226"/>
      <c r="L501" s="223"/>
      <c r="M501" s="223"/>
      <c r="N501" s="223"/>
      <c r="O501" s="223"/>
      <c r="P501" s="223"/>
      <c r="Q501" s="223"/>
      <c r="R501" s="223"/>
      <c r="S501" s="223"/>
      <c r="T501" s="223"/>
      <c r="U501" s="223"/>
      <c r="V501" s="223"/>
      <c r="W501" s="223"/>
      <c r="X501" s="223"/>
      <c r="Y501" s="223"/>
      <c r="Z501" s="223"/>
      <c r="AA501" s="223"/>
      <c r="AB501" s="223"/>
    </row>
    <row r="502" spans="1:28" ht="15" thickBot="1" x14ac:dyDescent="0.25">
      <c r="A502" s="223"/>
      <c r="B502" s="227"/>
      <c r="C502" s="223"/>
      <c r="D502" s="227"/>
      <c r="E502" s="223"/>
      <c r="F502" s="223"/>
      <c r="G502" s="223"/>
      <c r="H502" s="225"/>
      <c r="I502" s="225"/>
      <c r="J502" s="223"/>
      <c r="K502" s="226"/>
      <c r="L502" s="223"/>
      <c r="M502" s="223"/>
      <c r="N502" s="223"/>
      <c r="O502" s="223"/>
      <c r="P502" s="223"/>
      <c r="Q502" s="223"/>
      <c r="R502" s="223"/>
      <c r="S502" s="223"/>
      <c r="T502" s="223"/>
      <c r="U502" s="223"/>
      <c r="V502" s="223"/>
      <c r="W502" s="223"/>
      <c r="X502" s="223"/>
      <c r="Y502" s="223"/>
      <c r="Z502" s="223"/>
      <c r="AA502" s="223"/>
      <c r="AB502" s="223"/>
    </row>
    <row r="503" spans="1:28" ht="15" thickBot="1" x14ac:dyDescent="0.25">
      <c r="A503" s="223"/>
      <c r="B503" s="227"/>
      <c r="C503" s="223"/>
      <c r="D503" s="227"/>
      <c r="E503" s="223"/>
      <c r="F503" s="223"/>
      <c r="G503" s="223"/>
      <c r="H503" s="225"/>
      <c r="I503" s="225"/>
      <c r="J503" s="223"/>
      <c r="K503" s="226"/>
      <c r="L503" s="223"/>
      <c r="M503" s="223"/>
      <c r="N503" s="223"/>
      <c r="O503" s="223"/>
      <c r="P503" s="223"/>
      <c r="Q503" s="223"/>
      <c r="R503" s="223"/>
      <c r="S503" s="223"/>
      <c r="T503" s="223"/>
      <c r="U503" s="223"/>
      <c r="V503" s="223"/>
      <c r="W503" s="223"/>
      <c r="X503" s="223"/>
      <c r="Y503" s="223"/>
      <c r="Z503" s="223"/>
      <c r="AA503" s="223"/>
      <c r="AB503" s="223"/>
    </row>
    <row r="504" spans="1:28" ht="15" thickBot="1" x14ac:dyDescent="0.25">
      <c r="A504" s="223"/>
      <c r="B504" s="227"/>
      <c r="C504" s="223"/>
      <c r="D504" s="227"/>
      <c r="E504" s="223"/>
      <c r="F504" s="223"/>
      <c r="G504" s="223"/>
      <c r="H504" s="225"/>
      <c r="I504" s="225"/>
      <c r="J504" s="223"/>
      <c r="K504" s="226"/>
      <c r="L504" s="223"/>
      <c r="M504" s="223"/>
      <c r="N504" s="223"/>
      <c r="O504" s="223"/>
      <c r="P504" s="223"/>
      <c r="Q504" s="223"/>
      <c r="R504" s="223"/>
      <c r="S504" s="223"/>
      <c r="T504" s="223"/>
      <c r="U504" s="223"/>
      <c r="V504" s="223"/>
      <c r="W504" s="223"/>
      <c r="X504" s="223"/>
      <c r="Y504" s="223"/>
      <c r="Z504" s="223"/>
      <c r="AA504" s="223"/>
      <c r="AB504" s="223"/>
    </row>
    <row r="505" spans="1:28" ht="15" thickBot="1" x14ac:dyDescent="0.25">
      <c r="A505" s="223"/>
      <c r="B505" s="227"/>
      <c r="C505" s="223"/>
      <c r="D505" s="227"/>
      <c r="E505" s="223"/>
      <c r="F505" s="223"/>
      <c r="G505" s="223"/>
      <c r="H505" s="225"/>
      <c r="I505" s="225"/>
      <c r="J505" s="223"/>
      <c r="K505" s="226"/>
      <c r="L505" s="223"/>
      <c r="M505" s="223"/>
      <c r="N505" s="223"/>
      <c r="O505" s="223"/>
      <c r="P505" s="223"/>
      <c r="Q505" s="223"/>
      <c r="R505" s="223"/>
      <c r="S505" s="223"/>
      <c r="T505" s="223"/>
      <c r="U505" s="223"/>
      <c r="V505" s="223"/>
      <c r="W505" s="223"/>
      <c r="X505" s="223"/>
      <c r="Y505" s="223"/>
      <c r="Z505" s="223"/>
      <c r="AA505" s="223"/>
      <c r="AB505" s="223"/>
    </row>
    <row r="506" spans="1:28" ht="15" thickBot="1" x14ac:dyDescent="0.25">
      <c r="A506" s="223"/>
      <c r="B506" s="227"/>
      <c r="C506" s="223"/>
      <c r="D506" s="227"/>
      <c r="E506" s="223"/>
      <c r="F506" s="223"/>
      <c r="G506" s="223"/>
      <c r="H506" s="225"/>
      <c r="I506" s="225"/>
      <c r="J506" s="223"/>
      <c r="K506" s="226"/>
      <c r="L506" s="223"/>
      <c r="M506" s="223"/>
      <c r="N506" s="223"/>
      <c r="O506" s="223"/>
      <c r="P506" s="223"/>
      <c r="Q506" s="223"/>
      <c r="R506" s="223"/>
      <c r="S506" s="223"/>
      <c r="T506" s="223"/>
      <c r="U506" s="223"/>
      <c r="V506" s="223"/>
      <c r="W506" s="223"/>
      <c r="X506" s="223"/>
      <c r="Y506" s="223"/>
      <c r="Z506" s="223"/>
      <c r="AA506" s="223"/>
      <c r="AB506" s="223"/>
    </row>
    <row r="507" spans="1:28" ht="15" thickBot="1" x14ac:dyDescent="0.25">
      <c r="A507" s="223"/>
      <c r="B507" s="227"/>
      <c r="C507" s="223"/>
      <c r="D507" s="227"/>
      <c r="E507" s="223"/>
      <c r="F507" s="223"/>
      <c r="G507" s="223"/>
      <c r="H507" s="225"/>
      <c r="I507" s="225"/>
      <c r="J507" s="223"/>
      <c r="K507" s="226"/>
      <c r="L507" s="223"/>
      <c r="M507" s="223"/>
      <c r="N507" s="223"/>
      <c r="O507" s="223"/>
      <c r="P507" s="223"/>
      <c r="Q507" s="223"/>
      <c r="R507" s="223"/>
      <c r="S507" s="223"/>
      <c r="T507" s="223"/>
      <c r="U507" s="223"/>
      <c r="V507" s="223"/>
      <c r="W507" s="223"/>
      <c r="X507" s="223"/>
      <c r="Y507" s="223"/>
      <c r="Z507" s="223"/>
      <c r="AA507" s="223"/>
      <c r="AB507" s="223"/>
    </row>
    <row r="508" spans="1:28" ht="15" thickBot="1" x14ac:dyDescent="0.25">
      <c r="A508" s="223"/>
      <c r="B508" s="227"/>
      <c r="C508" s="223"/>
      <c r="D508" s="227"/>
      <c r="E508" s="223"/>
      <c r="F508" s="223"/>
      <c r="G508" s="223"/>
      <c r="H508" s="225"/>
      <c r="I508" s="225"/>
      <c r="J508" s="223"/>
      <c r="K508" s="226"/>
      <c r="L508" s="223"/>
      <c r="M508" s="223"/>
      <c r="N508" s="223"/>
      <c r="O508" s="223"/>
      <c r="P508" s="223"/>
      <c r="Q508" s="223"/>
      <c r="R508" s="223"/>
      <c r="S508" s="223"/>
      <c r="T508" s="223"/>
      <c r="U508" s="223"/>
      <c r="V508" s="223"/>
      <c r="W508" s="223"/>
      <c r="X508" s="223"/>
      <c r="Y508" s="223"/>
      <c r="Z508" s="223"/>
      <c r="AA508" s="223"/>
      <c r="AB508" s="223"/>
    </row>
    <row r="509" spans="1:28" ht="15" thickBot="1" x14ac:dyDescent="0.25">
      <c r="A509" s="223"/>
      <c r="B509" s="227"/>
      <c r="C509" s="223"/>
      <c r="D509" s="227"/>
      <c r="E509" s="223"/>
      <c r="F509" s="223"/>
      <c r="G509" s="223"/>
      <c r="H509" s="225"/>
      <c r="I509" s="225"/>
      <c r="J509" s="223"/>
      <c r="K509" s="226"/>
      <c r="L509" s="223"/>
      <c r="M509" s="223"/>
      <c r="N509" s="223"/>
      <c r="O509" s="223"/>
      <c r="P509" s="223"/>
      <c r="Q509" s="223"/>
      <c r="R509" s="223"/>
      <c r="S509" s="223"/>
      <c r="T509" s="223"/>
      <c r="U509" s="223"/>
      <c r="V509" s="223"/>
      <c r="W509" s="223"/>
      <c r="X509" s="223"/>
      <c r="Y509" s="223"/>
      <c r="Z509" s="223"/>
      <c r="AA509" s="223"/>
      <c r="AB509" s="223"/>
    </row>
    <row r="510" spans="1:28" ht="15" thickBot="1" x14ac:dyDescent="0.25">
      <c r="A510" s="223"/>
      <c r="B510" s="227"/>
      <c r="C510" s="223"/>
      <c r="D510" s="227"/>
      <c r="E510" s="223"/>
      <c r="F510" s="223"/>
      <c r="G510" s="223"/>
      <c r="H510" s="225"/>
      <c r="I510" s="225"/>
      <c r="J510" s="223"/>
      <c r="K510" s="226"/>
      <c r="L510" s="223"/>
      <c r="M510" s="223"/>
      <c r="N510" s="223"/>
      <c r="O510" s="223"/>
      <c r="P510" s="223"/>
      <c r="Q510" s="223"/>
      <c r="R510" s="223"/>
      <c r="S510" s="223"/>
      <c r="T510" s="223"/>
      <c r="U510" s="223"/>
      <c r="V510" s="223"/>
      <c r="W510" s="223"/>
      <c r="X510" s="223"/>
      <c r="Y510" s="223"/>
      <c r="Z510" s="223"/>
      <c r="AA510" s="223"/>
      <c r="AB510" s="223"/>
    </row>
    <row r="511" spans="1:28" ht="15" thickBot="1" x14ac:dyDescent="0.25">
      <c r="A511" s="223"/>
      <c r="B511" s="227"/>
      <c r="C511" s="223"/>
      <c r="D511" s="227"/>
      <c r="E511" s="223"/>
      <c r="F511" s="223"/>
      <c r="G511" s="223"/>
      <c r="H511" s="225"/>
      <c r="I511" s="225"/>
      <c r="J511" s="223"/>
      <c r="K511" s="226"/>
      <c r="L511" s="223"/>
      <c r="M511" s="223"/>
      <c r="N511" s="223"/>
      <c r="O511" s="223"/>
      <c r="P511" s="223"/>
      <c r="Q511" s="223"/>
      <c r="R511" s="223"/>
      <c r="S511" s="223"/>
      <c r="T511" s="223"/>
      <c r="U511" s="223"/>
      <c r="V511" s="223"/>
      <c r="W511" s="223"/>
      <c r="X511" s="223"/>
      <c r="Y511" s="223"/>
      <c r="Z511" s="223"/>
      <c r="AA511" s="223"/>
      <c r="AB511" s="223"/>
    </row>
    <row r="512" spans="1:28" ht="15" thickBot="1" x14ac:dyDescent="0.25">
      <c r="A512" s="223"/>
      <c r="B512" s="227"/>
      <c r="C512" s="223"/>
      <c r="D512" s="227"/>
      <c r="E512" s="223"/>
      <c r="F512" s="223"/>
      <c r="G512" s="223"/>
      <c r="H512" s="225"/>
      <c r="I512" s="225"/>
      <c r="J512" s="223"/>
      <c r="K512" s="226"/>
      <c r="L512" s="223"/>
      <c r="M512" s="223"/>
      <c r="N512" s="223"/>
      <c r="O512" s="223"/>
      <c r="P512" s="223"/>
      <c r="Q512" s="223"/>
      <c r="R512" s="223"/>
      <c r="S512" s="223"/>
      <c r="T512" s="223"/>
      <c r="U512" s="223"/>
      <c r="V512" s="223"/>
      <c r="W512" s="223"/>
      <c r="X512" s="223"/>
      <c r="Y512" s="223"/>
      <c r="Z512" s="223"/>
      <c r="AA512" s="223"/>
      <c r="AB512" s="223"/>
    </row>
    <row r="513" spans="1:28" ht="15" thickBot="1" x14ac:dyDescent="0.25">
      <c r="A513" s="223"/>
      <c r="B513" s="227"/>
      <c r="C513" s="223"/>
      <c r="D513" s="227"/>
      <c r="E513" s="223"/>
      <c r="F513" s="223"/>
      <c r="G513" s="223"/>
      <c r="H513" s="225"/>
      <c r="I513" s="225"/>
      <c r="J513" s="223"/>
      <c r="K513" s="226"/>
      <c r="L513" s="223"/>
      <c r="M513" s="223"/>
      <c r="N513" s="223"/>
      <c r="O513" s="223"/>
      <c r="P513" s="223"/>
      <c r="Q513" s="223"/>
      <c r="R513" s="223"/>
      <c r="S513" s="223"/>
      <c r="T513" s="223"/>
      <c r="U513" s="223"/>
      <c r="V513" s="223"/>
      <c r="W513" s="223"/>
      <c r="X513" s="223"/>
      <c r="Y513" s="223"/>
      <c r="Z513" s="223"/>
      <c r="AA513" s="223"/>
      <c r="AB513" s="223"/>
    </row>
    <row r="514" spans="1:28" ht="15" thickBot="1" x14ac:dyDescent="0.25">
      <c r="A514" s="223"/>
      <c r="B514" s="227"/>
      <c r="C514" s="223"/>
      <c r="D514" s="227"/>
      <c r="E514" s="223"/>
      <c r="F514" s="223"/>
      <c r="G514" s="223"/>
      <c r="H514" s="225"/>
      <c r="I514" s="225"/>
      <c r="J514" s="223"/>
      <c r="K514" s="226"/>
      <c r="L514" s="223"/>
      <c r="M514" s="223"/>
      <c r="N514" s="223"/>
      <c r="O514" s="223"/>
      <c r="P514" s="223"/>
      <c r="Q514" s="223"/>
      <c r="R514" s="223"/>
      <c r="S514" s="223"/>
      <c r="T514" s="223"/>
      <c r="U514" s="223"/>
      <c r="V514" s="223"/>
      <c r="W514" s="223"/>
      <c r="X514" s="223"/>
      <c r="Y514" s="223"/>
      <c r="Z514" s="223"/>
      <c r="AA514" s="223"/>
      <c r="AB514" s="223"/>
    </row>
    <row r="515" spans="1:28" ht="15" thickBot="1" x14ac:dyDescent="0.25">
      <c r="A515" s="223"/>
      <c r="B515" s="227"/>
      <c r="C515" s="223"/>
      <c r="D515" s="227"/>
      <c r="E515" s="223"/>
      <c r="F515" s="223"/>
      <c r="G515" s="223"/>
      <c r="H515" s="225"/>
      <c r="I515" s="225"/>
      <c r="J515" s="223"/>
      <c r="K515" s="226"/>
      <c r="L515" s="223"/>
      <c r="M515" s="223"/>
      <c r="N515" s="223"/>
      <c r="O515" s="223"/>
      <c r="P515" s="223"/>
      <c r="Q515" s="223"/>
      <c r="R515" s="223"/>
      <c r="S515" s="223"/>
      <c r="T515" s="223"/>
      <c r="U515" s="223"/>
      <c r="V515" s="223"/>
      <c r="W515" s="223"/>
      <c r="X515" s="223"/>
      <c r="Y515" s="223"/>
      <c r="Z515" s="223"/>
      <c r="AA515" s="223"/>
      <c r="AB515" s="223"/>
    </row>
    <row r="516" spans="1:28" ht="15" thickBot="1" x14ac:dyDescent="0.25">
      <c r="A516" s="223"/>
      <c r="B516" s="227"/>
      <c r="C516" s="223"/>
      <c r="D516" s="227"/>
      <c r="E516" s="223"/>
      <c r="F516" s="223"/>
      <c r="G516" s="223"/>
      <c r="H516" s="225"/>
      <c r="I516" s="225"/>
      <c r="J516" s="223"/>
      <c r="K516" s="226"/>
      <c r="L516" s="223"/>
      <c r="M516" s="223"/>
      <c r="N516" s="223"/>
      <c r="O516" s="223"/>
      <c r="P516" s="223"/>
      <c r="Q516" s="223"/>
      <c r="R516" s="223"/>
      <c r="S516" s="223"/>
      <c r="T516" s="223"/>
      <c r="U516" s="223"/>
      <c r="V516" s="223"/>
      <c r="W516" s="223"/>
      <c r="X516" s="223"/>
      <c r="Y516" s="223"/>
      <c r="Z516" s="223"/>
      <c r="AA516" s="223"/>
      <c r="AB516" s="223"/>
    </row>
    <row r="517" spans="1:28" ht="15" thickBot="1" x14ac:dyDescent="0.25">
      <c r="A517" s="223"/>
      <c r="B517" s="227"/>
      <c r="C517" s="223"/>
      <c r="D517" s="227"/>
      <c r="E517" s="223"/>
      <c r="F517" s="223"/>
      <c r="G517" s="223"/>
      <c r="H517" s="225"/>
      <c r="I517" s="225"/>
      <c r="J517" s="223"/>
      <c r="K517" s="226"/>
      <c r="L517" s="223"/>
      <c r="M517" s="223"/>
      <c r="N517" s="223"/>
      <c r="O517" s="223"/>
      <c r="P517" s="223"/>
      <c r="Q517" s="223"/>
      <c r="R517" s="223"/>
      <c r="S517" s="223"/>
      <c r="T517" s="223"/>
      <c r="U517" s="223"/>
      <c r="V517" s="223"/>
      <c r="W517" s="223"/>
      <c r="X517" s="223"/>
      <c r="Y517" s="223"/>
      <c r="Z517" s="223"/>
      <c r="AA517" s="223"/>
      <c r="AB517" s="223"/>
    </row>
    <row r="518" spans="1:28" ht="15" thickBot="1" x14ac:dyDescent="0.25">
      <c r="A518" s="223"/>
      <c r="B518" s="227"/>
      <c r="C518" s="223"/>
      <c r="D518" s="227"/>
      <c r="E518" s="223"/>
      <c r="F518" s="223"/>
      <c r="G518" s="223"/>
      <c r="H518" s="225"/>
      <c r="I518" s="225"/>
      <c r="J518" s="223"/>
      <c r="K518" s="226"/>
      <c r="L518" s="223"/>
      <c r="M518" s="223"/>
      <c r="N518" s="223"/>
      <c r="O518" s="223"/>
      <c r="P518" s="223"/>
      <c r="Q518" s="223"/>
      <c r="R518" s="223"/>
      <c r="S518" s="223"/>
      <c r="T518" s="223"/>
      <c r="U518" s="223"/>
      <c r="V518" s="223"/>
      <c r="W518" s="223"/>
      <c r="X518" s="223"/>
      <c r="Y518" s="223"/>
      <c r="Z518" s="223"/>
      <c r="AA518" s="223"/>
      <c r="AB518" s="223"/>
    </row>
    <row r="519" spans="1:28" ht="15" thickBot="1" x14ac:dyDescent="0.25">
      <c r="A519" s="223"/>
      <c r="B519" s="227"/>
      <c r="C519" s="223"/>
      <c r="D519" s="227"/>
      <c r="E519" s="223"/>
      <c r="F519" s="223"/>
      <c r="G519" s="223"/>
      <c r="H519" s="225"/>
      <c r="I519" s="225"/>
      <c r="J519" s="223"/>
      <c r="K519" s="226"/>
      <c r="L519" s="223"/>
      <c r="M519" s="223"/>
      <c r="N519" s="223"/>
      <c r="O519" s="223"/>
      <c r="P519" s="223"/>
      <c r="Q519" s="223"/>
      <c r="R519" s="223"/>
      <c r="S519" s="223"/>
      <c r="T519" s="223"/>
      <c r="U519" s="223"/>
      <c r="V519" s="223"/>
      <c r="W519" s="223"/>
      <c r="X519" s="223"/>
      <c r="Y519" s="223"/>
      <c r="Z519" s="223"/>
      <c r="AA519" s="223"/>
      <c r="AB519" s="223"/>
    </row>
    <row r="520" spans="1:28" ht="15" thickBot="1" x14ac:dyDescent="0.25">
      <c r="A520" s="223"/>
      <c r="B520" s="227"/>
      <c r="C520" s="223"/>
      <c r="D520" s="227"/>
      <c r="E520" s="223"/>
      <c r="F520" s="223"/>
      <c r="G520" s="223"/>
      <c r="H520" s="225"/>
      <c r="I520" s="225"/>
      <c r="J520" s="223"/>
      <c r="K520" s="226"/>
      <c r="L520" s="223"/>
      <c r="M520" s="223"/>
      <c r="N520" s="223"/>
      <c r="O520" s="223"/>
      <c r="P520" s="223"/>
      <c r="Q520" s="223"/>
      <c r="R520" s="223"/>
      <c r="S520" s="223"/>
      <c r="T520" s="223"/>
      <c r="U520" s="223"/>
      <c r="V520" s="223"/>
      <c r="W520" s="223"/>
      <c r="X520" s="223"/>
      <c r="Y520" s="223"/>
      <c r="Z520" s="223"/>
      <c r="AA520" s="223"/>
      <c r="AB520" s="223"/>
    </row>
    <row r="521" spans="1:28" ht="15" thickBot="1" x14ac:dyDescent="0.25">
      <c r="A521" s="223"/>
      <c r="B521" s="227"/>
      <c r="C521" s="223"/>
      <c r="D521" s="227"/>
      <c r="E521" s="223"/>
      <c r="F521" s="223"/>
      <c r="G521" s="223"/>
      <c r="H521" s="225"/>
      <c r="I521" s="225"/>
      <c r="J521" s="223"/>
      <c r="K521" s="226"/>
      <c r="L521" s="223"/>
      <c r="M521" s="223"/>
      <c r="N521" s="223"/>
      <c r="O521" s="223"/>
      <c r="P521" s="223"/>
      <c r="Q521" s="223"/>
      <c r="R521" s="223"/>
      <c r="S521" s="223"/>
      <c r="T521" s="223"/>
      <c r="U521" s="223"/>
      <c r="V521" s="223"/>
      <c r="W521" s="223"/>
      <c r="X521" s="223"/>
      <c r="Y521" s="223"/>
      <c r="Z521" s="223"/>
      <c r="AA521" s="223"/>
      <c r="AB521" s="223"/>
    </row>
    <row r="522" spans="1:28" ht="15" thickBot="1" x14ac:dyDescent="0.25">
      <c r="A522" s="223"/>
      <c r="B522" s="227"/>
      <c r="C522" s="223"/>
      <c r="D522" s="227"/>
      <c r="E522" s="223"/>
      <c r="F522" s="223"/>
      <c r="G522" s="223"/>
      <c r="H522" s="225"/>
      <c r="I522" s="225"/>
      <c r="J522" s="223"/>
      <c r="K522" s="226"/>
      <c r="L522" s="223"/>
      <c r="M522" s="223"/>
      <c r="N522" s="223"/>
      <c r="O522" s="223"/>
      <c r="P522" s="223"/>
      <c r="Q522" s="223"/>
      <c r="R522" s="223"/>
      <c r="S522" s="223"/>
      <c r="T522" s="223"/>
      <c r="U522" s="223"/>
      <c r="V522" s="223"/>
      <c r="W522" s="223"/>
      <c r="X522" s="223"/>
      <c r="Y522" s="223"/>
      <c r="Z522" s="223"/>
      <c r="AA522" s="223"/>
      <c r="AB522" s="223"/>
    </row>
    <row r="523" spans="1:28" ht="15" thickBot="1" x14ac:dyDescent="0.25">
      <c r="A523" s="223"/>
      <c r="B523" s="227"/>
      <c r="C523" s="223"/>
      <c r="D523" s="227"/>
      <c r="E523" s="223"/>
      <c r="F523" s="223"/>
      <c r="G523" s="223"/>
      <c r="H523" s="225"/>
      <c r="I523" s="225"/>
      <c r="J523" s="223"/>
      <c r="K523" s="226"/>
      <c r="L523" s="223"/>
      <c r="M523" s="223"/>
      <c r="N523" s="223"/>
      <c r="O523" s="223"/>
      <c r="P523" s="223"/>
      <c r="Q523" s="223"/>
      <c r="R523" s="223"/>
      <c r="S523" s="223"/>
      <c r="T523" s="223"/>
      <c r="U523" s="223"/>
      <c r="V523" s="223"/>
      <c r="W523" s="223"/>
      <c r="X523" s="223"/>
      <c r="Y523" s="223"/>
      <c r="Z523" s="223"/>
      <c r="AA523" s="223"/>
      <c r="AB523" s="223"/>
    </row>
    <row r="524" spans="1:28" ht="15" thickBot="1" x14ac:dyDescent="0.25">
      <c r="A524" s="223"/>
      <c r="B524" s="227"/>
      <c r="C524" s="223"/>
      <c r="D524" s="227"/>
      <c r="E524" s="223"/>
      <c r="F524" s="223"/>
      <c r="G524" s="223"/>
      <c r="H524" s="225"/>
      <c r="I524" s="225"/>
      <c r="J524" s="223"/>
      <c r="K524" s="226"/>
      <c r="L524" s="223"/>
      <c r="M524" s="223"/>
      <c r="N524" s="223"/>
      <c r="O524" s="223"/>
      <c r="P524" s="223"/>
      <c r="Q524" s="223"/>
      <c r="R524" s="223"/>
      <c r="S524" s="223"/>
      <c r="T524" s="223"/>
      <c r="U524" s="223"/>
      <c r="V524" s="223"/>
      <c r="W524" s="223"/>
      <c r="X524" s="223"/>
      <c r="Y524" s="223"/>
      <c r="Z524" s="223"/>
      <c r="AA524" s="223"/>
      <c r="AB524" s="223"/>
    </row>
    <row r="525" spans="1:28" ht="15" thickBot="1" x14ac:dyDescent="0.25">
      <c r="A525" s="223"/>
      <c r="B525" s="227"/>
      <c r="C525" s="223"/>
      <c r="D525" s="227"/>
      <c r="E525" s="223"/>
      <c r="F525" s="223"/>
      <c r="G525" s="223"/>
      <c r="H525" s="225"/>
      <c r="I525" s="225"/>
      <c r="J525" s="223"/>
      <c r="K525" s="226"/>
      <c r="L525" s="223"/>
      <c r="M525" s="223"/>
      <c r="N525" s="223"/>
      <c r="O525" s="223"/>
      <c r="P525" s="223"/>
      <c r="Q525" s="223"/>
      <c r="R525" s="223"/>
      <c r="S525" s="223"/>
      <c r="T525" s="223"/>
      <c r="U525" s="223"/>
      <c r="V525" s="223"/>
      <c r="W525" s="223"/>
      <c r="X525" s="223"/>
      <c r="Y525" s="223"/>
      <c r="Z525" s="223"/>
      <c r="AA525" s="223"/>
      <c r="AB525" s="223"/>
    </row>
    <row r="526" spans="1:28" ht="15" thickBot="1" x14ac:dyDescent="0.25">
      <c r="A526" s="223"/>
      <c r="B526" s="227"/>
      <c r="C526" s="223"/>
      <c r="D526" s="227"/>
      <c r="E526" s="223"/>
      <c r="F526" s="223"/>
      <c r="G526" s="223"/>
      <c r="H526" s="225"/>
      <c r="I526" s="225"/>
      <c r="J526" s="223"/>
      <c r="K526" s="226"/>
      <c r="L526" s="223"/>
      <c r="M526" s="223"/>
      <c r="N526" s="223"/>
      <c r="O526" s="223"/>
      <c r="P526" s="223"/>
      <c r="Q526" s="223"/>
      <c r="R526" s="223"/>
      <c r="S526" s="223"/>
      <c r="T526" s="223"/>
      <c r="U526" s="223"/>
      <c r="V526" s="223"/>
      <c r="W526" s="223"/>
      <c r="X526" s="223"/>
      <c r="Y526" s="223"/>
      <c r="Z526" s="223"/>
      <c r="AA526" s="223"/>
      <c r="AB526" s="223"/>
    </row>
    <row r="527" spans="1:28" ht="15" thickBot="1" x14ac:dyDescent="0.25">
      <c r="A527" s="223"/>
      <c r="B527" s="227"/>
      <c r="C527" s="223"/>
      <c r="D527" s="227"/>
      <c r="E527" s="223"/>
      <c r="F527" s="223"/>
      <c r="G527" s="223"/>
      <c r="H527" s="225"/>
      <c r="I527" s="225"/>
      <c r="J527" s="223"/>
      <c r="K527" s="226"/>
      <c r="L527" s="223"/>
      <c r="M527" s="223"/>
      <c r="N527" s="223"/>
      <c r="O527" s="223"/>
      <c r="P527" s="223"/>
      <c r="Q527" s="223"/>
      <c r="R527" s="223"/>
      <c r="S527" s="223"/>
      <c r="T527" s="223"/>
      <c r="U527" s="223"/>
      <c r="V527" s="223"/>
      <c r="W527" s="223"/>
      <c r="X527" s="223"/>
      <c r="Y527" s="223"/>
      <c r="Z527" s="223"/>
      <c r="AA527" s="223"/>
      <c r="AB527" s="223"/>
    </row>
    <row r="528" spans="1:28" ht="15" thickBot="1" x14ac:dyDescent="0.25">
      <c r="A528" s="223"/>
      <c r="B528" s="227"/>
      <c r="C528" s="223"/>
      <c r="D528" s="227"/>
      <c r="E528" s="223"/>
      <c r="F528" s="223"/>
      <c r="G528" s="223"/>
      <c r="H528" s="225"/>
      <c r="I528" s="225"/>
      <c r="J528" s="223"/>
      <c r="K528" s="226"/>
      <c r="L528" s="223"/>
      <c r="M528" s="223"/>
      <c r="N528" s="223"/>
      <c r="O528" s="223"/>
      <c r="P528" s="223"/>
      <c r="Q528" s="223"/>
      <c r="R528" s="223"/>
      <c r="S528" s="223"/>
      <c r="T528" s="223"/>
      <c r="U528" s="223"/>
      <c r="V528" s="223"/>
      <c r="W528" s="223"/>
      <c r="X528" s="223"/>
      <c r="Y528" s="223"/>
      <c r="Z528" s="223"/>
      <c r="AA528" s="223"/>
      <c r="AB528" s="223"/>
    </row>
    <row r="529" spans="1:28" ht="15" thickBot="1" x14ac:dyDescent="0.25">
      <c r="A529" s="223"/>
      <c r="B529" s="227"/>
      <c r="C529" s="223"/>
      <c r="D529" s="227"/>
      <c r="E529" s="223"/>
      <c r="F529" s="223"/>
      <c r="G529" s="223"/>
      <c r="H529" s="225"/>
      <c r="I529" s="225"/>
      <c r="J529" s="223"/>
      <c r="K529" s="226"/>
      <c r="L529" s="223"/>
      <c r="M529" s="223"/>
      <c r="N529" s="223"/>
      <c r="O529" s="223"/>
      <c r="P529" s="223"/>
      <c r="Q529" s="223"/>
      <c r="R529" s="223"/>
      <c r="S529" s="223"/>
      <c r="T529" s="223"/>
      <c r="U529" s="223"/>
      <c r="V529" s="223"/>
      <c r="W529" s="223"/>
      <c r="X529" s="223"/>
      <c r="Y529" s="223"/>
      <c r="Z529" s="223"/>
      <c r="AA529" s="223"/>
      <c r="AB529" s="223"/>
    </row>
    <row r="530" spans="1:28" ht="15" thickBot="1" x14ac:dyDescent="0.25">
      <c r="A530" s="223"/>
      <c r="B530" s="227"/>
      <c r="C530" s="223"/>
      <c r="D530" s="227"/>
      <c r="E530" s="223"/>
      <c r="F530" s="223"/>
      <c r="G530" s="223"/>
      <c r="H530" s="225"/>
      <c r="I530" s="225"/>
      <c r="J530" s="223"/>
      <c r="K530" s="226"/>
      <c r="L530" s="223"/>
      <c r="M530" s="223"/>
      <c r="N530" s="223"/>
      <c r="O530" s="223"/>
      <c r="P530" s="223"/>
      <c r="Q530" s="223"/>
      <c r="R530" s="223"/>
      <c r="S530" s="223"/>
      <c r="T530" s="223"/>
      <c r="U530" s="223"/>
      <c r="V530" s="223"/>
      <c r="W530" s="223"/>
      <c r="X530" s="223"/>
      <c r="Y530" s="223"/>
      <c r="Z530" s="223"/>
      <c r="AA530" s="223"/>
      <c r="AB530" s="223"/>
    </row>
    <row r="531" spans="1:28" ht="15" thickBot="1" x14ac:dyDescent="0.25">
      <c r="A531" s="223"/>
      <c r="B531" s="227"/>
      <c r="C531" s="223"/>
      <c r="D531" s="227"/>
      <c r="E531" s="223"/>
      <c r="F531" s="223"/>
      <c r="G531" s="223"/>
      <c r="H531" s="225"/>
      <c r="I531" s="225"/>
      <c r="J531" s="223"/>
      <c r="K531" s="226"/>
      <c r="L531" s="223"/>
      <c r="M531" s="223"/>
      <c r="N531" s="223"/>
      <c r="O531" s="223"/>
      <c r="P531" s="223"/>
      <c r="Q531" s="223"/>
      <c r="R531" s="223"/>
      <c r="S531" s="223"/>
      <c r="T531" s="223"/>
      <c r="U531" s="223"/>
      <c r="V531" s="223"/>
      <c r="W531" s="223"/>
      <c r="X531" s="223"/>
      <c r="Y531" s="223"/>
      <c r="Z531" s="223"/>
      <c r="AA531" s="223"/>
      <c r="AB531" s="223"/>
    </row>
    <row r="532" spans="1:28" ht="15" thickBot="1" x14ac:dyDescent="0.25">
      <c r="A532" s="223"/>
      <c r="B532" s="227"/>
      <c r="C532" s="223"/>
      <c r="D532" s="227"/>
      <c r="E532" s="223"/>
      <c r="F532" s="223"/>
      <c r="G532" s="223"/>
      <c r="H532" s="225"/>
      <c r="I532" s="225"/>
      <c r="J532" s="223"/>
      <c r="K532" s="226"/>
      <c r="L532" s="223"/>
      <c r="M532" s="223"/>
      <c r="N532" s="223"/>
      <c r="O532" s="223"/>
      <c r="P532" s="223"/>
      <c r="Q532" s="223"/>
      <c r="R532" s="223"/>
      <c r="S532" s="223"/>
      <c r="T532" s="223"/>
      <c r="U532" s="223"/>
      <c r="V532" s="223"/>
      <c r="W532" s="223"/>
      <c r="X532" s="223"/>
      <c r="Y532" s="223"/>
      <c r="Z532" s="223"/>
      <c r="AA532" s="223"/>
      <c r="AB532" s="223"/>
    </row>
    <row r="533" spans="1:28" ht="15" thickBot="1" x14ac:dyDescent="0.25">
      <c r="A533" s="223"/>
      <c r="B533" s="227"/>
      <c r="C533" s="223"/>
      <c r="D533" s="227"/>
      <c r="E533" s="223"/>
      <c r="F533" s="223"/>
      <c r="G533" s="223"/>
      <c r="H533" s="225"/>
      <c r="I533" s="225"/>
      <c r="J533" s="223"/>
      <c r="K533" s="226"/>
      <c r="L533" s="223"/>
      <c r="M533" s="223"/>
      <c r="N533" s="223"/>
      <c r="O533" s="223"/>
      <c r="P533" s="223"/>
      <c r="Q533" s="223"/>
      <c r="R533" s="223"/>
      <c r="S533" s="223"/>
      <c r="T533" s="223"/>
      <c r="U533" s="223"/>
      <c r="V533" s="223"/>
      <c r="W533" s="223"/>
      <c r="X533" s="223"/>
      <c r="Y533" s="223"/>
      <c r="Z533" s="223"/>
      <c r="AA533" s="223"/>
      <c r="AB533" s="223"/>
    </row>
    <row r="534" spans="1:28" ht="15" thickBot="1" x14ac:dyDescent="0.25">
      <c r="A534" s="223"/>
      <c r="B534" s="227"/>
      <c r="C534" s="223"/>
      <c r="D534" s="227"/>
      <c r="E534" s="223"/>
      <c r="F534" s="223"/>
      <c r="G534" s="223"/>
      <c r="H534" s="225"/>
      <c r="I534" s="225"/>
      <c r="J534" s="223"/>
      <c r="K534" s="226"/>
      <c r="L534" s="223"/>
      <c r="M534" s="223"/>
      <c r="N534" s="223"/>
      <c r="O534" s="223"/>
      <c r="P534" s="223"/>
      <c r="Q534" s="223"/>
      <c r="R534" s="223"/>
      <c r="S534" s="223"/>
      <c r="T534" s="223"/>
      <c r="U534" s="223"/>
      <c r="V534" s="223"/>
      <c r="W534" s="223"/>
      <c r="X534" s="223"/>
      <c r="Y534" s="223"/>
      <c r="Z534" s="223"/>
      <c r="AA534" s="223"/>
      <c r="AB534" s="223"/>
    </row>
    <row r="535" spans="1:28" ht="15" thickBot="1" x14ac:dyDescent="0.25">
      <c r="A535" s="223"/>
      <c r="B535" s="227"/>
      <c r="C535" s="223"/>
      <c r="D535" s="227"/>
      <c r="E535" s="223"/>
      <c r="F535" s="223"/>
      <c r="G535" s="223"/>
      <c r="H535" s="225"/>
      <c r="I535" s="225"/>
      <c r="J535" s="223"/>
      <c r="K535" s="226"/>
      <c r="L535" s="223"/>
      <c r="M535" s="223"/>
      <c r="N535" s="223"/>
      <c r="O535" s="223"/>
      <c r="P535" s="223"/>
      <c r="Q535" s="223"/>
      <c r="R535" s="223"/>
      <c r="S535" s="223"/>
      <c r="T535" s="223"/>
      <c r="U535" s="223"/>
      <c r="V535" s="223"/>
      <c r="W535" s="223"/>
      <c r="X535" s="223"/>
      <c r="Y535" s="223"/>
      <c r="Z535" s="223"/>
      <c r="AA535" s="223"/>
      <c r="AB535" s="223"/>
    </row>
    <row r="536" spans="1:28" ht="15" thickBot="1" x14ac:dyDescent="0.25">
      <c r="A536" s="223"/>
      <c r="B536" s="227"/>
      <c r="C536" s="223"/>
      <c r="D536" s="227"/>
      <c r="E536" s="223"/>
      <c r="F536" s="223"/>
      <c r="G536" s="223"/>
      <c r="H536" s="225"/>
      <c r="I536" s="225"/>
      <c r="J536" s="223"/>
      <c r="K536" s="226"/>
      <c r="L536" s="223"/>
      <c r="M536" s="223"/>
      <c r="N536" s="223"/>
      <c r="O536" s="223"/>
      <c r="P536" s="223"/>
      <c r="Q536" s="223"/>
      <c r="R536" s="223"/>
      <c r="S536" s="223"/>
      <c r="T536" s="223"/>
      <c r="U536" s="223"/>
      <c r="V536" s="223"/>
      <c r="W536" s="223"/>
      <c r="X536" s="223"/>
      <c r="Y536" s="223"/>
      <c r="Z536" s="223"/>
      <c r="AA536" s="223"/>
      <c r="AB536" s="223"/>
    </row>
    <row r="537" spans="1:28" ht="15" thickBot="1" x14ac:dyDescent="0.25">
      <c r="A537" s="223"/>
      <c r="B537" s="227"/>
      <c r="C537" s="223"/>
      <c r="D537" s="227"/>
      <c r="E537" s="223"/>
      <c r="F537" s="223"/>
      <c r="G537" s="223"/>
      <c r="H537" s="225"/>
      <c r="I537" s="225"/>
      <c r="J537" s="223"/>
      <c r="K537" s="226"/>
      <c r="L537" s="223"/>
      <c r="M537" s="223"/>
      <c r="N537" s="223"/>
      <c r="O537" s="223"/>
      <c r="P537" s="223"/>
      <c r="Q537" s="223"/>
      <c r="R537" s="223"/>
      <c r="S537" s="223"/>
      <c r="T537" s="223"/>
      <c r="U537" s="223"/>
      <c r="V537" s="223"/>
      <c r="W537" s="223"/>
      <c r="X537" s="223"/>
      <c r="Y537" s="223"/>
      <c r="Z537" s="223"/>
      <c r="AA537" s="223"/>
      <c r="AB537" s="223"/>
    </row>
    <row r="538" spans="1:28" ht="15" thickBot="1" x14ac:dyDescent="0.25">
      <c r="A538" s="223"/>
      <c r="B538" s="227"/>
      <c r="C538" s="223"/>
      <c r="D538" s="227"/>
      <c r="E538" s="223"/>
      <c r="F538" s="223"/>
      <c r="G538" s="223"/>
      <c r="H538" s="225"/>
      <c r="I538" s="225"/>
      <c r="J538" s="223"/>
      <c r="K538" s="226"/>
      <c r="L538" s="223"/>
      <c r="M538" s="223"/>
      <c r="N538" s="223"/>
      <c r="O538" s="223"/>
      <c r="P538" s="223"/>
      <c r="Q538" s="223"/>
      <c r="R538" s="223"/>
      <c r="S538" s="223"/>
      <c r="T538" s="223"/>
      <c r="U538" s="223"/>
      <c r="V538" s="223"/>
      <c r="W538" s="223"/>
      <c r="X538" s="223"/>
      <c r="Y538" s="223"/>
      <c r="Z538" s="223"/>
      <c r="AA538" s="223"/>
      <c r="AB538" s="223"/>
    </row>
    <row r="539" spans="1:28" ht="15" thickBot="1" x14ac:dyDescent="0.25">
      <c r="A539" s="223"/>
      <c r="B539" s="227"/>
      <c r="C539" s="223"/>
      <c r="D539" s="227"/>
      <c r="E539" s="223"/>
      <c r="F539" s="223"/>
      <c r="G539" s="223"/>
      <c r="H539" s="225"/>
      <c r="I539" s="225"/>
      <c r="J539" s="223"/>
      <c r="K539" s="226"/>
      <c r="L539" s="223"/>
      <c r="M539" s="223"/>
      <c r="N539" s="223"/>
      <c r="O539" s="223"/>
      <c r="P539" s="223"/>
      <c r="Q539" s="223"/>
      <c r="R539" s="223"/>
      <c r="S539" s="223"/>
      <c r="T539" s="223"/>
      <c r="U539" s="223"/>
      <c r="V539" s="223"/>
      <c r="W539" s="223"/>
      <c r="X539" s="223"/>
      <c r="Y539" s="223"/>
      <c r="Z539" s="223"/>
      <c r="AA539" s="223"/>
      <c r="AB539" s="223"/>
    </row>
    <row r="540" spans="1:28" ht="15" thickBot="1" x14ac:dyDescent="0.25">
      <c r="A540" s="223"/>
      <c r="B540" s="227"/>
      <c r="C540" s="223"/>
      <c r="D540" s="227"/>
      <c r="E540" s="223"/>
      <c r="F540" s="223"/>
      <c r="G540" s="223"/>
      <c r="H540" s="225"/>
      <c r="I540" s="225"/>
      <c r="J540" s="223"/>
      <c r="K540" s="226"/>
      <c r="L540" s="223"/>
      <c r="M540" s="223"/>
      <c r="N540" s="223"/>
      <c r="O540" s="223"/>
      <c r="P540" s="223"/>
      <c r="Q540" s="223"/>
      <c r="R540" s="223"/>
      <c r="S540" s="223"/>
      <c r="T540" s="223"/>
      <c r="U540" s="223"/>
      <c r="V540" s="223"/>
      <c r="W540" s="223"/>
      <c r="X540" s="223"/>
      <c r="Y540" s="223"/>
      <c r="Z540" s="223"/>
      <c r="AA540" s="223"/>
      <c r="AB540" s="223"/>
    </row>
    <row r="541" spans="1:28" ht="15" thickBot="1" x14ac:dyDescent="0.25">
      <c r="A541" s="223"/>
      <c r="B541" s="227"/>
      <c r="C541" s="223"/>
      <c r="D541" s="227"/>
      <c r="E541" s="223"/>
      <c r="F541" s="223"/>
      <c r="G541" s="223"/>
      <c r="H541" s="225"/>
      <c r="I541" s="225"/>
      <c r="J541" s="223"/>
      <c r="K541" s="226"/>
      <c r="L541" s="223"/>
      <c r="M541" s="223"/>
      <c r="N541" s="223"/>
      <c r="O541" s="223"/>
      <c r="P541" s="223"/>
      <c r="Q541" s="223"/>
      <c r="R541" s="223"/>
      <c r="S541" s="223"/>
      <c r="T541" s="223"/>
      <c r="U541" s="223"/>
      <c r="V541" s="223"/>
      <c r="W541" s="223"/>
      <c r="X541" s="223"/>
      <c r="Y541" s="223"/>
      <c r="Z541" s="223"/>
      <c r="AA541" s="223"/>
      <c r="AB541" s="223"/>
    </row>
    <row r="542" spans="1:28" ht="15" thickBot="1" x14ac:dyDescent="0.25">
      <c r="A542" s="223"/>
      <c r="B542" s="227"/>
      <c r="C542" s="223"/>
      <c r="D542" s="227"/>
      <c r="E542" s="223"/>
      <c r="F542" s="223"/>
      <c r="G542" s="223"/>
      <c r="H542" s="225"/>
      <c r="I542" s="225"/>
      <c r="J542" s="223"/>
      <c r="K542" s="226"/>
      <c r="L542" s="223"/>
      <c r="M542" s="223"/>
      <c r="N542" s="223"/>
      <c r="O542" s="223"/>
      <c r="P542" s="223"/>
      <c r="Q542" s="223"/>
      <c r="R542" s="223"/>
      <c r="S542" s="223"/>
      <c r="T542" s="223"/>
      <c r="U542" s="223"/>
      <c r="V542" s="223"/>
      <c r="W542" s="223"/>
      <c r="X542" s="223"/>
      <c r="Y542" s="223"/>
      <c r="Z542" s="223"/>
      <c r="AA542" s="223"/>
      <c r="AB542" s="223"/>
    </row>
    <row r="543" spans="1:28" ht="15" thickBot="1" x14ac:dyDescent="0.25">
      <c r="A543" s="223"/>
      <c r="B543" s="227"/>
      <c r="C543" s="223"/>
      <c r="D543" s="227"/>
      <c r="E543" s="223"/>
      <c r="F543" s="223"/>
      <c r="G543" s="223"/>
      <c r="H543" s="225"/>
      <c r="I543" s="225"/>
      <c r="J543" s="223"/>
      <c r="K543" s="226"/>
      <c r="L543" s="223"/>
      <c r="M543" s="223"/>
      <c r="N543" s="223"/>
      <c r="O543" s="223"/>
      <c r="P543" s="223"/>
      <c r="Q543" s="223"/>
      <c r="R543" s="223"/>
      <c r="S543" s="223"/>
      <c r="T543" s="223"/>
      <c r="U543" s="223"/>
      <c r="V543" s="223"/>
      <c r="W543" s="223"/>
      <c r="X543" s="223"/>
      <c r="Y543" s="223"/>
      <c r="Z543" s="223"/>
      <c r="AA543" s="223"/>
      <c r="AB543" s="223"/>
    </row>
    <row r="544" spans="1:28" ht="15" thickBot="1" x14ac:dyDescent="0.25">
      <c r="A544" s="223"/>
      <c r="B544" s="227"/>
      <c r="C544" s="223"/>
      <c r="D544" s="227"/>
      <c r="E544" s="223"/>
      <c r="F544" s="223"/>
      <c r="G544" s="223"/>
      <c r="H544" s="225"/>
      <c r="I544" s="225"/>
      <c r="J544" s="223"/>
      <c r="K544" s="226"/>
      <c r="L544" s="223"/>
      <c r="M544" s="223"/>
      <c r="N544" s="223"/>
      <c r="O544" s="223"/>
      <c r="P544" s="223"/>
      <c r="Q544" s="223"/>
      <c r="R544" s="223"/>
      <c r="S544" s="223"/>
      <c r="T544" s="223"/>
      <c r="U544" s="223"/>
      <c r="V544" s="223"/>
      <c r="W544" s="223"/>
      <c r="X544" s="223"/>
      <c r="Y544" s="223"/>
      <c r="Z544" s="223"/>
      <c r="AA544" s="223"/>
      <c r="AB544" s="223"/>
    </row>
    <row r="545" spans="1:28" ht="15" thickBot="1" x14ac:dyDescent="0.25">
      <c r="A545" s="223"/>
      <c r="B545" s="227"/>
      <c r="C545" s="223"/>
      <c r="D545" s="227"/>
      <c r="E545" s="223"/>
      <c r="F545" s="223"/>
      <c r="G545" s="223"/>
      <c r="H545" s="225"/>
      <c r="I545" s="225"/>
      <c r="J545" s="223"/>
      <c r="K545" s="226"/>
      <c r="L545" s="223"/>
      <c r="M545" s="223"/>
      <c r="N545" s="223"/>
      <c r="O545" s="223"/>
      <c r="P545" s="223"/>
      <c r="Q545" s="223"/>
      <c r="R545" s="223"/>
      <c r="S545" s="223"/>
      <c r="T545" s="223"/>
      <c r="U545" s="223"/>
      <c r="V545" s="223"/>
      <c r="W545" s="223"/>
      <c r="X545" s="223"/>
      <c r="Y545" s="223"/>
      <c r="Z545" s="223"/>
      <c r="AA545" s="223"/>
      <c r="AB545" s="223"/>
    </row>
    <row r="546" spans="1:28" ht="15" thickBot="1" x14ac:dyDescent="0.25">
      <c r="A546" s="223"/>
      <c r="B546" s="227"/>
      <c r="C546" s="223"/>
      <c r="D546" s="227"/>
      <c r="E546" s="223"/>
      <c r="F546" s="223"/>
      <c r="G546" s="223"/>
      <c r="H546" s="225"/>
      <c r="I546" s="225"/>
      <c r="J546" s="223"/>
      <c r="K546" s="226"/>
      <c r="L546" s="223"/>
      <c r="M546" s="223"/>
      <c r="N546" s="223"/>
      <c r="O546" s="223"/>
      <c r="P546" s="223"/>
      <c r="Q546" s="223"/>
      <c r="R546" s="223"/>
      <c r="S546" s="223"/>
      <c r="T546" s="223"/>
      <c r="U546" s="223"/>
      <c r="V546" s="223"/>
      <c r="W546" s="223"/>
      <c r="X546" s="223"/>
      <c r="Y546" s="223"/>
      <c r="Z546" s="223"/>
      <c r="AA546" s="223"/>
      <c r="AB546" s="223"/>
    </row>
    <row r="547" spans="1:28" ht="15" thickBot="1" x14ac:dyDescent="0.25">
      <c r="A547" s="223"/>
      <c r="B547" s="227"/>
      <c r="C547" s="223"/>
      <c r="D547" s="227"/>
      <c r="E547" s="223"/>
      <c r="F547" s="223"/>
      <c r="G547" s="223"/>
      <c r="H547" s="225"/>
      <c r="I547" s="225"/>
      <c r="J547" s="223"/>
      <c r="K547" s="226"/>
      <c r="L547" s="223"/>
      <c r="M547" s="223"/>
      <c r="N547" s="223"/>
      <c r="O547" s="223"/>
      <c r="P547" s="223"/>
      <c r="Q547" s="223"/>
      <c r="R547" s="223"/>
      <c r="S547" s="223"/>
      <c r="T547" s="223"/>
      <c r="U547" s="223"/>
      <c r="V547" s="223"/>
      <c r="W547" s="223"/>
      <c r="X547" s="223"/>
      <c r="Y547" s="223"/>
      <c r="Z547" s="223"/>
      <c r="AA547" s="223"/>
      <c r="AB547" s="223"/>
    </row>
    <row r="548" spans="1:28" ht="15" thickBot="1" x14ac:dyDescent="0.25">
      <c r="A548" s="223"/>
      <c r="B548" s="227"/>
      <c r="C548" s="223"/>
      <c r="D548" s="227"/>
      <c r="E548" s="223"/>
      <c r="F548" s="223"/>
      <c r="G548" s="223"/>
      <c r="H548" s="225"/>
      <c r="I548" s="225"/>
      <c r="J548" s="223"/>
      <c r="K548" s="226"/>
      <c r="L548" s="223"/>
      <c r="M548" s="223"/>
      <c r="N548" s="223"/>
      <c r="O548" s="223"/>
      <c r="P548" s="223"/>
      <c r="Q548" s="223"/>
      <c r="R548" s="223"/>
      <c r="S548" s="223"/>
      <c r="T548" s="223"/>
      <c r="U548" s="223"/>
      <c r="V548" s="223"/>
      <c r="W548" s="223"/>
      <c r="X548" s="223"/>
      <c r="Y548" s="223"/>
      <c r="Z548" s="223"/>
      <c r="AA548" s="223"/>
      <c r="AB548" s="223"/>
    </row>
    <row r="549" spans="1:28" ht="15" thickBot="1" x14ac:dyDescent="0.25">
      <c r="A549" s="223"/>
      <c r="B549" s="227"/>
      <c r="C549" s="223"/>
      <c r="D549" s="227"/>
      <c r="E549" s="223"/>
      <c r="F549" s="223"/>
      <c r="G549" s="223"/>
      <c r="H549" s="225"/>
      <c r="I549" s="225"/>
      <c r="J549" s="223"/>
      <c r="K549" s="226"/>
      <c r="L549" s="223"/>
      <c r="M549" s="223"/>
      <c r="N549" s="223"/>
      <c r="O549" s="223"/>
      <c r="P549" s="223"/>
      <c r="Q549" s="223"/>
      <c r="R549" s="223"/>
      <c r="S549" s="223"/>
      <c r="T549" s="223"/>
      <c r="U549" s="223"/>
      <c r="V549" s="223"/>
      <c r="W549" s="223"/>
      <c r="X549" s="223"/>
      <c r="Y549" s="223"/>
      <c r="Z549" s="223"/>
      <c r="AA549" s="223"/>
      <c r="AB549" s="223"/>
    </row>
    <row r="550" spans="1:28" ht="15" thickBot="1" x14ac:dyDescent="0.25">
      <c r="A550" s="223"/>
      <c r="B550" s="227"/>
      <c r="C550" s="223"/>
      <c r="D550" s="227"/>
      <c r="E550" s="223"/>
      <c r="F550" s="223"/>
      <c r="G550" s="223"/>
      <c r="H550" s="225"/>
      <c r="I550" s="225"/>
      <c r="J550" s="223"/>
      <c r="K550" s="226"/>
      <c r="L550" s="223"/>
      <c r="M550" s="223"/>
      <c r="N550" s="223"/>
      <c r="O550" s="223"/>
      <c r="P550" s="223"/>
      <c r="Q550" s="223"/>
      <c r="R550" s="223"/>
      <c r="S550" s="223"/>
      <c r="T550" s="223"/>
      <c r="U550" s="223"/>
      <c r="V550" s="223"/>
      <c r="W550" s="223"/>
      <c r="X550" s="223"/>
      <c r="Y550" s="223"/>
      <c r="Z550" s="223"/>
      <c r="AA550" s="223"/>
      <c r="AB550" s="223"/>
    </row>
    <row r="551" spans="1:28" ht="15" thickBot="1" x14ac:dyDescent="0.25">
      <c r="A551" s="223"/>
      <c r="B551" s="227"/>
      <c r="C551" s="223"/>
      <c r="D551" s="227"/>
      <c r="E551" s="223"/>
      <c r="F551" s="223"/>
      <c r="G551" s="223"/>
      <c r="H551" s="225"/>
      <c r="I551" s="225"/>
      <c r="J551" s="223"/>
      <c r="K551" s="226"/>
      <c r="L551" s="223"/>
      <c r="M551" s="223"/>
      <c r="N551" s="223"/>
      <c r="O551" s="223"/>
      <c r="P551" s="223"/>
      <c r="Q551" s="223"/>
      <c r="R551" s="223"/>
      <c r="S551" s="223"/>
      <c r="T551" s="223"/>
      <c r="U551" s="223"/>
      <c r="V551" s="223"/>
      <c r="W551" s="223"/>
      <c r="X551" s="223"/>
      <c r="Y551" s="223"/>
      <c r="Z551" s="223"/>
      <c r="AA551" s="223"/>
      <c r="AB551" s="223"/>
    </row>
    <row r="552" spans="1:28" ht="15" thickBot="1" x14ac:dyDescent="0.25">
      <c r="A552" s="223"/>
      <c r="B552" s="227"/>
      <c r="C552" s="223"/>
      <c r="D552" s="227"/>
      <c r="E552" s="223"/>
      <c r="F552" s="223"/>
      <c r="G552" s="223"/>
      <c r="H552" s="225"/>
      <c r="I552" s="225"/>
      <c r="J552" s="223"/>
      <c r="K552" s="226"/>
      <c r="L552" s="223"/>
      <c r="M552" s="223"/>
      <c r="N552" s="223"/>
      <c r="O552" s="223"/>
      <c r="P552" s="223"/>
      <c r="Q552" s="223"/>
      <c r="R552" s="223"/>
      <c r="S552" s="223"/>
      <c r="T552" s="223"/>
      <c r="U552" s="223"/>
      <c r="V552" s="223"/>
      <c r="W552" s="223"/>
      <c r="X552" s="223"/>
      <c r="Y552" s="223"/>
      <c r="Z552" s="223"/>
      <c r="AA552" s="223"/>
      <c r="AB552" s="223"/>
    </row>
    <row r="553" spans="1:28" ht="15" thickBot="1" x14ac:dyDescent="0.25">
      <c r="A553" s="223"/>
      <c r="B553" s="227"/>
      <c r="C553" s="223"/>
      <c r="D553" s="227"/>
      <c r="E553" s="223"/>
      <c r="F553" s="223"/>
      <c r="G553" s="223"/>
      <c r="H553" s="225"/>
      <c r="I553" s="225"/>
      <c r="J553" s="223"/>
      <c r="K553" s="226"/>
      <c r="L553" s="223"/>
      <c r="M553" s="223"/>
      <c r="N553" s="223"/>
      <c r="O553" s="223"/>
      <c r="P553" s="223"/>
      <c r="Q553" s="223"/>
      <c r="R553" s="223"/>
      <c r="S553" s="223"/>
      <c r="T553" s="223"/>
      <c r="U553" s="223"/>
      <c r="V553" s="223"/>
      <c r="W553" s="223"/>
      <c r="X553" s="223"/>
      <c r="Y553" s="223"/>
      <c r="Z553" s="223"/>
      <c r="AA553" s="223"/>
      <c r="AB553" s="223"/>
    </row>
    <row r="554" spans="1:28" ht="15" thickBot="1" x14ac:dyDescent="0.25">
      <c r="A554" s="223"/>
      <c r="B554" s="227"/>
      <c r="C554" s="223"/>
      <c r="D554" s="227"/>
      <c r="E554" s="223"/>
      <c r="F554" s="223"/>
      <c r="G554" s="223"/>
      <c r="H554" s="225"/>
      <c r="I554" s="225"/>
      <c r="J554" s="223"/>
      <c r="K554" s="226"/>
      <c r="L554" s="223"/>
      <c r="M554" s="223"/>
      <c r="N554" s="223"/>
      <c r="O554" s="223"/>
      <c r="P554" s="223"/>
      <c r="Q554" s="223"/>
      <c r="R554" s="223"/>
      <c r="S554" s="223"/>
      <c r="T554" s="223"/>
      <c r="U554" s="223"/>
      <c r="V554" s="223"/>
      <c r="W554" s="223"/>
      <c r="X554" s="223"/>
      <c r="Y554" s="223"/>
      <c r="Z554" s="223"/>
      <c r="AA554" s="223"/>
      <c r="AB554" s="223"/>
    </row>
    <row r="555" spans="1:28" ht="15" thickBot="1" x14ac:dyDescent="0.25">
      <c r="A555" s="223"/>
      <c r="B555" s="227"/>
      <c r="C555" s="223"/>
      <c r="D555" s="227"/>
      <c r="E555" s="223"/>
      <c r="F555" s="223"/>
      <c r="G555" s="223"/>
      <c r="H555" s="225"/>
      <c r="I555" s="225"/>
      <c r="J555" s="223"/>
      <c r="K555" s="226"/>
      <c r="L555" s="223"/>
      <c r="M555" s="223"/>
      <c r="N555" s="223"/>
      <c r="O555" s="223"/>
      <c r="P555" s="223"/>
      <c r="Q555" s="223"/>
      <c r="R555" s="223"/>
      <c r="S555" s="223"/>
      <c r="T555" s="223"/>
      <c r="U555" s="223"/>
      <c r="V555" s="223"/>
      <c r="W555" s="223"/>
      <c r="X555" s="223"/>
      <c r="Y555" s="223"/>
      <c r="Z555" s="223"/>
      <c r="AA555" s="223"/>
      <c r="AB555" s="223"/>
    </row>
    <row r="556" spans="1:28" ht="15" thickBot="1" x14ac:dyDescent="0.25">
      <c r="A556" s="223"/>
      <c r="B556" s="227"/>
      <c r="C556" s="223"/>
      <c r="D556" s="227"/>
      <c r="E556" s="223"/>
      <c r="F556" s="223"/>
      <c r="G556" s="223"/>
      <c r="H556" s="225"/>
      <c r="I556" s="225"/>
      <c r="J556" s="223"/>
      <c r="K556" s="226"/>
      <c r="L556" s="223"/>
      <c r="M556" s="223"/>
      <c r="N556" s="223"/>
      <c r="O556" s="223"/>
      <c r="P556" s="223"/>
      <c r="Q556" s="223"/>
      <c r="R556" s="223"/>
      <c r="S556" s="223"/>
      <c r="T556" s="223"/>
      <c r="U556" s="223"/>
      <c r="V556" s="223"/>
      <c r="W556" s="223"/>
      <c r="X556" s="223"/>
      <c r="Y556" s="223"/>
      <c r="Z556" s="223"/>
      <c r="AA556" s="223"/>
      <c r="AB556" s="223"/>
    </row>
    <row r="557" spans="1:28" ht="15" thickBot="1" x14ac:dyDescent="0.25">
      <c r="A557" s="223"/>
      <c r="B557" s="227"/>
      <c r="C557" s="223"/>
      <c r="D557" s="227"/>
      <c r="E557" s="223"/>
      <c r="F557" s="223"/>
      <c r="G557" s="223"/>
      <c r="H557" s="225"/>
      <c r="I557" s="225"/>
      <c r="J557" s="223"/>
      <c r="K557" s="226"/>
      <c r="L557" s="223"/>
      <c r="M557" s="223"/>
      <c r="N557" s="223"/>
      <c r="O557" s="223"/>
      <c r="P557" s="223"/>
      <c r="Q557" s="223"/>
      <c r="R557" s="223"/>
      <c r="S557" s="223"/>
      <c r="T557" s="223"/>
      <c r="U557" s="223"/>
      <c r="V557" s="223"/>
      <c r="W557" s="223"/>
      <c r="X557" s="223"/>
      <c r="Y557" s="223"/>
      <c r="Z557" s="223"/>
      <c r="AA557" s="223"/>
      <c r="AB557" s="223"/>
    </row>
    <row r="558" spans="1:28" ht="15" thickBot="1" x14ac:dyDescent="0.25">
      <c r="A558" s="223"/>
      <c r="B558" s="227"/>
      <c r="C558" s="223"/>
      <c r="D558" s="227"/>
      <c r="E558" s="223"/>
      <c r="F558" s="223"/>
      <c r="G558" s="223"/>
      <c r="H558" s="225"/>
      <c r="I558" s="225"/>
      <c r="J558" s="223"/>
      <c r="K558" s="226"/>
      <c r="L558" s="223"/>
      <c r="M558" s="223"/>
      <c r="N558" s="223"/>
      <c r="O558" s="223"/>
      <c r="P558" s="223"/>
      <c r="Q558" s="223"/>
      <c r="R558" s="223"/>
      <c r="S558" s="223"/>
      <c r="T558" s="223"/>
      <c r="U558" s="223"/>
      <c r="V558" s="223"/>
      <c r="W558" s="223"/>
      <c r="X558" s="223"/>
      <c r="Y558" s="223"/>
      <c r="Z558" s="223"/>
      <c r="AA558" s="223"/>
      <c r="AB558" s="223"/>
    </row>
    <row r="559" spans="1:28" ht="15" thickBot="1" x14ac:dyDescent="0.25">
      <c r="A559" s="223"/>
      <c r="B559" s="227"/>
      <c r="C559" s="223"/>
      <c r="D559" s="227"/>
      <c r="E559" s="223"/>
      <c r="F559" s="223"/>
      <c r="G559" s="223"/>
      <c r="H559" s="225"/>
      <c r="I559" s="225"/>
      <c r="J559" s="223"/>
      <c r="K559" s="226"/>
      <c r="L559" s="223"/>
      <c r="M559" s="223"/>
      <c r="N559" s="223"/>
      <c r="O559" s="223"/>
      <c r="P559" s="223"/>
      <c r="Q559" s="223"/>
      <c r="R559" s="223"/>
      <c r="S559" s="223"/>
      <c r="T559" s="223"/>
      <c r="U559" s="223"/>
      <c r="V559" s="223"/>
      <c r="W559" s="223"/>
      <c r="X559" s="223"/>
      <c r="Y559" s="223"/>
      <c r="Z559" s="223"/>
      <c r="AA559" s="223"/>
      <c r="AB559" s="223"/>
    </row>
    <row r="560" spans="1:28" ht="15" thickBot="1" x14ac:dyDescent="0.25">
      <c r="A560" s="223"/>
      <c r="B560" s="227"/>
      <c r="C560" s="223"/>
      <c r="D560" s="227"/>
      <c r="E560" s="223"/>
      <c r="F560" s="223"/>
      <c r="G560" s="223"/>
      <c r="H560" s="225"/>
      <c r="I560" s="225"/>
      <c r="J560" s="223"/>
      <c r="K560" s="226"/>
      <c r="L560" s="223"/>
      <c r="M560" s="223"/>
      <c r="N560" s="223"/>
      <c r="O560" s="223"/>
      <c r="P560" s="223"/>
      <c r="Q560" s="223"/>
      <c r="R560" s="223"/>
      <c r="S560" s="223"/>
      <c r="T560" s="223"/>
      <c r="U560" s="223"/>
      <c r="V560" s="223"/>
      <c r="W560" s="223"/>
      <c r="X560" s="223"/>
      <c r="Y560" s="223"/>
      <c r="Z560" s="223"/>
      <c r="AA560" s="223"/>
      <c r="AB560" s="223"/>
    </row>
    <row r="561" spans="1:28" ht="15" thickBot="1" x14ac:dyDescent="0.25">
      <c r="A561" s="223"/>
      <c r="B561" s="227"/>
      <c r="C561" s="223"/>
      <c r="D561" s="227"/>
      <c r="E561" s="223"/>
      <c r="F561" s="223"/>
      <c r="G561" s="223"/>
      <c r="H561" s="225"/>
      <c r="I561" s="225"/>
      <c r="J561" s="223"/>
      <c r="K561" s="226"/>
      <c r="L561" s="223"/>
      <c r="M561" s="223"/>
      <c r="N561" s="223"/>
      <c r="O561" s="223"/>
      <c r="P561" s="223"/>
      <c r="Q561" s="223"/>
      <c r="R561" s="223"/>
      <c r="S561" s="223"/>
      <c r="T561" s="223"/>
      <c r="U561" s="223"/>
      <c r="V561" s="223"/>
      <c r="W561" s="223"/>
      <c r="X561" s="223"/>
      <c r="Y561" s="223"/>
      <c r="Z561" s="223"/>
      <c r="AA561" s="223"/>
      <c r="AB561" s="223"/>
    </row>
    <row r="562" spans="1:28" ht="15" thickBot="1" x14ac:dyDescent="0.25">
      <c r="A562" s="223"/>
      <c r="B562" s="227"/>
      <c r="C562" s="223"/>
      <c r="D562" s="227"/>
      <c r="E562" s="223"/>
      <c r="F562" s="223"/>
      <c r="G562" s="223"/>
      <c r="H562" s="225"/>
      <c r="I562" s="225"/>
      <c r="J562" s="223"/>
      <c r="K562" s="226"/>
      <c r="L562" s="223"/>
      <c r="M562" s="223"/>
      <c r="N562" s="223"/>
      <c r="O562" s="223"/>
      <c r="P562" s="223"/>
      <c r="Q562" s="223"/>
      <c r="R562" s="223"/>
      <c r="S562" s="223"/>
      <c r="T562" s="223"/>
      <c r="U562" s="223"/>
      <c r="V562" s="223"/>
      <c r="W562" s="223"/>
      <c r="X562" s="223"/>
      <c r="Y562" s="223"/>
      <c r="Z562" s="223"/>
      <c r="AA562" s="223"/>
      <c r="AB562" s="223"/>
    </row>
    <row r="563" spans="1:28" ht="15" thickBot="1" x14ac:dyDescent="0.25">
      <c r="A563" s="223"/>
      <c r="B563" s="227"/>
      <c r="C563" s="223"/>
      <c r="D563" s="227"/>
      <c r="E563" s="223"/>
      <c r="F563" s="223"/>
      <c r="G563" s="223"/>
      <c r="H563" s="225"/>
      <c r="I563" s="225"/>
      <c r="J563" s="223"/>
      <c r="K563" s="226"/>
      <c r="L563" s="223"/>
      <c r="M563" s="223"/>
      <c r="N563" s="223"/>
      <c r="O563" s="223"/>
      <c r="P563" s="223"/>
      <c r="Q563" s="223"/>
      <c r="R563" s="223"/>
      <c r="S563" s="223"/>
      <c r="T563" s="223"/>
      <c r="U563" s="223"/>
      <c r="V563" s="223"/>
      <c r="W563" s="223"/>
      <c r="X563" s="223"/>
      <c r="Y563" s="223"/>
      <c r="Z563" s="223"/>
      <c r="AA563" s="223"/>
      <c r="AB563" s="223"/>
    </row>
    <row r="564" spans="1:28" ht="15" thickBot="1" x14ac:dyDescent="0.25">
      <c r="A564" s="223"/>
      <c r="B564" s="227"/>
      <c r="C564" s="223"/>
      <c r="D564" s="227"/>
      <c r="E564" s="223"/>
      <c r="F564" s="223"/>
      <c r="G564" s="223"/>
      <c r="H564" s="225"/>
      <c r="I564" s="225"/>
      <c r="J564" s="223"/>
      <c r="K564" s="226"/>
      <c r="L564" s="223"/>
      <c r="M564" s="223"/>
      <c r="N564" s="223"/>
      <c r="O564" s="223"/>
      <c r="P564" s="223"/>
      <c r="Q564" s="223"/>
      <c r="R564" s="223"/>
      <c r="S564" s="223"/>
      <c r="T564" s="223"/>
      <c r="U564" s="223"/>
      <c r="V564" s="223"/>
      <c r="W564" s="223"/>
      <c r="X564" s="223"/>
      <c r="Y564" s="223"/>
      <c r="Z564" s="223"/>
      <c r="AA564" s="223"/>
      <c r="AB564" s="223"/>
    </row>
    <row r="565" spans="1:28" ht="15" thickBot="1" x14ac:dyDescent="0.25">
      <c r="A565" s="223"/>
      <c r="B565" s="227"/>
      <c r="C565" s="223"/>
      <c r="D565" s="227"/>
      <c r="E565" s="223"/>
      <c r="F565" s="223"/>
      <c r="G565" s="223"/>
      <c r="H565" s="225"/>
      <c r="I565" s="225"/>
      <c r="J565" s="223"/>
      <c r="K565" s="226"/>
      <c r="L565" s="223"/>
      <c r="M565" s="223"/>
      <c r="N565" s="223"/>
      <c r="O565" s="223"/>
      <c r="P565" s="223"/>
      <c r="Q565" s="223"/>
      <c r="R565" s="223"/>
      <c r="S565" s="223"/>
      <c r="T565" s="223"/>
      <c r="U565" s="223"/>
      <c r="V565" s="223"/>
      <c r="W565" s="223"/>
      <c r="X565" s="223"/>
      <c r="Y565" s="223"/>
      <c r="Z565" s="223"/>
      <c r="AA565" s="223"/>
      <c r="AB565" s="223"/>
    </row>
    <row r="566" spans="1:28" ht="15" thickBot="1" x14ac:dyDescent="0.25">
      <c r="A566" s="223"/>
      <c r="B566" s="227"/>
      <c r="C566" s="223"/>
      <c r="D566" s="227"/>
      <c r="E566" s="223"/>
      <c r="F566" s="223"/>
      <c r="G566" s="223"/>
      <c r="H566" s="225"/>
      <c r="I566" s="225"/>
      <c r="J566" s="223"/>
      <c r="K566" s="226"/>
      <c r="L566" s="223"/>
      <c r="M566" s="223"/>
      <c r="N566" s="223"/>
      <c r="O566" s="223"/>
      <c r="P566" s="223"/>
      <c r="Q566" s="223"/>
      <c r="R566" s="223"/>
      <c r="S566" s="223"/>
      <c r="T566" s="223"/>
      <c r="U566" s="223"/>
      <c r="V566" s="223"/>
      <c r="W566" s="223"/>
      <c r="X566" s="223"/>
      <c r="Y566" s="223"/>
      <c r="Z566" s="223"/>
      <c r="AA566" s="223"/>
      <c r="AB566" s="223"/>
    </row>
    <row r="567" spans="1:28" ht="15" thickBot="1" x14ac:dyDescent="0.25">
      <c r="A567" s="223"/>
      <c r="B567" s="227"/>
      <c r="C567" s="223"/>
      <c r="D567" s="227"/>
      <c r="E567" s="223"/>
      <c r="F567" s="223"/>
      <c r="G567" s="223"/>
      <c r="H567" s="225"/>
      <c r="I567" s="225"/>
      <c r="J567" s="223"/>
      <c r="K567" s="226"/>
      <c r="L567" s="223"/>
      <c r="M567" s="223"/>
      <c r="N567" s="223"/>
      <c r="O567" s="223"/>
      <c r="P567" s="223"/>
      <c r="Q567" s="223"/>
      <c r="R567" s="223"/>
      <c r="S567" s="223"/>
      <c r="T567" s="223"/>
      <c r="U567" s="223"/>
      <c r="V567" s="223"/>
      <c r="W567" s="223"/>
      <c r="X567" s="223"/>
      <c r="Y567" s="223"/>
      <c r="Z567" s="223"/>
      <c r="AA567" s="223"/>
      <c r="AB567" s="223"/>
    </row>
    <row r="568" spans="1:28" ht="15" thickBot="1" x14ac:dyDescent="0.25">
      <c r="A568" s="223"/>
      <c r="B568" s="227"/>
      <c r="C568" s="223"/>
      <c r="D568" s="227"/>
      <c r="E568" s="223"/>
      <c r="F568" s="223"/>
      <c r="G568" s="223"/>
      <c r="H568" s="225"/>
      <c r="I568" s="225"/>
      <c r="J568" s="223"/>
      <c r="K568" s="226"/>
      <c r="L568" s="223"/>
      <c r="M568" s="223"/>
      <c r="N568" s="223"/>
      <c r="O568" s="223"/>
      <c r="P568" s="223"/>
      <c r="Q568" s="223"/>
      <c r="R568" s="223"/>
      <c r="S568" s="223"/>
      <c r="T568" s="223"/>
      <c r="U568" s="223"/>
      <c r="V568" s="223"/>
      <c r="W568" s="223"/>
      <c r="X568" s="223"/>
      <c r="Y568" s="223"/>
      <c r="Z568" s="223"/>
      <c r="AA568" s="223"/>
      <c r="AB568" s="223"/>
    </row>
    <row r="569" spans="1:28" ht="15" thickBot="1" x14ac:dyDescent="0.25">
      <c r="A569" s="223"/>
      <c r="B569" s="227"/>
      <c r="C569" s="223"/>
      <c r="D569" s="227"/>
      <c r="E569" s="223"/>
      <c r="F569" s="223"/>
      <c r="G569" s="223"/>
      <c r="H569" s="225"/>
      <c r="I569" s="225"/>
      <c r="J569" s="223"/>
      <c r="K569" s="226"/>
      <c r="L569" s="223"/>
      <c r="M569" s="223"/>
      <c r="N569" s="223"/>
      <c r="O569" s="223"/>
      <c r="P569" s="223"/>
      <c r="Q569" s="223"/>
      <c r="R569" s="223"/>
      <c r="S569" s="223"/>
      <c r="T569" s="223"/>
      <c r="U569" s="223"/>
      <c r="V569" s="223"/>
      <c r="W569" s="223"/>
      <c r="X569" s="223"/>
      <c r="Y569" s="223"/>
      <c r="Z569" s="223"/>
      <c r="AA569" s="223"/>
      <c r="AB569" s="223"/>
    </row>
    <row r="570" spans="1:28" ht="15" thickBot="1" x14ac:dyDescent="0.25">
      <c r="A570" s="223"/>
      <c r="B570" s="227"/>
      <c r="C570" s="223"/>
      <c r="D570" s="227"/>
      <c r="E570" s="223"/>
      <c r="F570" s="223"/>
      <c r="G570" s="223"/>
      <c r="H570" s="225"/>
      <c r="I570" s="225"/>
      <c r="J570" s="223"/>
      <c r="K570" s="226"/>
      <c r="L570" s="223"/>
      <c r="M570" s="223"/>
      <c r="N570" s="223"/>
      <c r="O570" s="223"/>
      <c r="P570" s="223"/>
      <c r="Q570" s="223"/>
      <c r="R570" s="223"/>
      <c r="S570" s="223"/>
      <c r="T570" s="223"/>
      <c r="U570" s="223"/>
      <c r="V570" s="223"/>
      <c r="W570" s="223"/>
      <c r="X570" s="223"/>
      <c r="Y570" s="223"/>
      <c r="Z570" s="223"/>
      <c r="AA570" s="223"/>
      <c r="AB570" s="223"/>
    </row>
    <row r="571" spans="1:28" ht="15" thickBot="1" x14ac:dyDescent="0.25">
      <c r="A571" s="223"/>
      <c r="B571" s="227"/>
      <c r="C571" s="223"/>
      <c r="D571" s="227"/>
      <c r="E571" s="223"/>
      <c r="F571" s="223"/>
      <c r="G571" s="223"/>
      <c r="H571" s="225"/>
      <c r="I571" s="225"/>
      <c r="J571" s="223"/>
      <c r="K571" s="226"/>
      <c r="L571" s="223"/>
      <c r="M571" s="223"/>
      <c r="N571" s="223"/>
      <c r="O571" s="223"/>
      <c r="P571" s="223"/>
      <c r="Q571" s="223"/>
      <c r="R571" s="223"/>
      <c r="S571" s="223"/>
      <c r="T571" s="223"/>
      <c r="U571" s="223"/>
      <c r="V571" s="223"/>
      <c r="W571" s="223"/>
      <c r="X571" s="223"/>
      <c r="Y571" s="223"/>
      <c r="Z571" s="223"/>
      <c r="AA571" s="223"/>
      <c r="AB571" s="223"/>
    </row>
    <row r="572" spans="1:28" ht="15" thickBot="1" x14ac:dyDescent="0.25">
      <c r="A572" s="223"/>
      <c r="B572" s="227"/>
      <c r="C572" s="223"/>
      <c r="D572" s="227"/>
      <c r="E572" s="223"/>
      <c r="F572" s="223"/>
      <c r="G572" s="223"/>
      <c r="H572" s="225"/>
      <c r="I572" s="225"/>
      <c r="J572" s="223"/>
      <c r="K572" s="226"/>
      <c r="L572" s="223"/>
      <c r="M572" s="223"/>
      <c r="N572" s="223"/>
      <c r="O572" s="223"/>
      <c r="P572" s="223"/>
      <c r="Q572" s="223"/>
      <c r="R572" s="223"/>
      <c r="S572" s="223"/>
      <c r="T572" s="223"/>
      <c r="U572" s="223"/>
      <c r="V572" s="223"/>
      <c r="W572" s="223"/>
      <c r="X572" s="223"/>
      <c r="Y572" s="223"/>
      <c r="Z572" s="223"/>
      <c r="AA572" s="223"/>
      <c r="AB572" s="223"/>
    </row>
    <row r="573" spans="1:28" ht="15" thickBot="1" x14ac:dyDescent="0.25">
      <c r="A573" s="223"/>
      <c r="B573" s="227"/>
      <c r="C573" s="223"/>
      <c r="D573" s="227"/>
      <c r="E573" s="223"/>
      <c r="F573" s="223"/>
      <c r="G573" s="223"/>
      <c r="H573" s="225"/>
      <c r="I573" s="225"/>
      <c r="J573" s="223"/>
      <c r="K573" s="226"/>
      <c r="L573" s="223"/>
      <c r="M573" s="223"/>
      <c r="N573" s="223"/>
      <c r="O573" s="223"/>
      <c r="P573" s="223"/>
      <c r="Q573" s="223"/>
      <c r="R573" s="223"/>
      <c r="S573" s="223"/>
      <c r="T573" s="223"/>
      <c r="U573" s="223"/>
      <c r="V573" s="223"/>
      <c r="W573" s="223"/>
      <c r="X573" s="223"/>
      <c r="Y573" s="223"/>
      <c r="Z573" s="223"/>
      <c r="AA573" s="223"/>
      <c r="AB573" s="223"/>
    </row>
    <row r="574" spans="1:28" ht="15" thickBot="1" x14ac:dyDescent="0.25">
      <c r="A574" s="223"/>
      <c r="B574" s="227"/>
      <c r="C574" s="223"/>
      <c r="D574" s="227"/>
      <c r="E574" s="223"/>
      <c r="F574" s="223"/>
      <c r="G574" s="223"/>
      <c r="H574" s="225"/>
      <c r="I574" s="225"/>
      <c r="J574" s="223"/>
      <c r="K574" s="226"/>
      <c r="L574" s="223"/>
      <c r="M574" s="223"/>
      <c r="N574" s="223"/>
      <c r="O574" s="223"/>
      <c r="P574" s="223"/>
      <c r="Q574" s="223"/>
      <c r="R574" s="223"/>
      <c r="S574" s="223"/>
      <c r="T574" s="223"/>
      <c r="U574" s="223"/>
      <c r="V574" s="223"/>
      <c r="W574" s="223"/>
      <c r="X574" s="223"/>
      <c r="Y574" s="223"/>
      <c r="Z574" s="223"/>
      <c r="AA574" s="223"/>
      <c r="AB574" s="223"/>
    </row>
    <row r="575" spans="1:28" ht="15" thickBot="1" x14ac:dyDescent="0.25">
      <c r="A575" s="223"/>
      <c r="B575" s="227"/>
      <c r="C575" s="223"/>
      <c r="D575" s="227"/>
      <c r="E575" s="223"/>
      <c r="F575" s="223"/>
      <c r="G575" s="223"/>
      <c r="H575" s="225"/>
      <c r="I575" s="225"/>
      <c r="J575" s="223"/>
      <c r="K575" s="226"/>
      <c r="L575" s="223"/>
      <c r="M575" s="223"/>
      <c r="N575" s="223"/>
      <c r="O575" s="223"/>
      <c r="P575" s="223"/>
      <c r="Q575" s="223"/>
      <c r="R575" s="223"/>
      <c r="S575" s="223"/>
      <c r="T575" s="223"/>
      <c r="U575" s="223"/>
      <c r="V575" s="223"/>
      <c r="W575" s="223"/>
      <c r="X575" s="223"/>
      <c r="Y575" s="223"/>
      <c r="Z575" s="223"/>
      <c r="AA575" s="223"/>
      <c r="AB575" s="223"/>
    </row>
    <row r="576" spans="1:28" ht="15" thickBot="1" x14ac:dyDescent="0.25">
      <c r="A576" s="223"/>
      <c r="B576" s="227"/>
      <c r="C576" s="223"/>
      <c r="D576" s="227"/>
      <c r="E576" s="223"/>
      <c r="F576" s="223"/>
      <c r="G576" s="223"/>
      <c r="H576" s="225"/>
      <c r="I576" s="225"/>
      <c r="J576" s="223"/>
      <c r="K576" s="226"/>
      <c r="L576" s="223"/>
      <c r="M576" s="223"/>
      <c r="N576" s="223"/>
      <c r="O576" s="223"/>
      <c r="P576" s="223"/>
      <c r="Q576" s="223"/>
      <c r="R576" s="223"/>
      <c r="S576" s="223"/>
      <c r="T576" s="223"/>
      <c r="U576" s="223"/>
      <c r="V576" s="223"/>
      <c r="W576" s="223"/>
      <c r="X576" s="223"/>
      <c r="Y576" s="223"/>
      <c r="Z576" s="223"/>
      <c r="AA576" s="223"/>
      <c r="AB576" s="223"/>
    </row>
    <row r="577" spans="1:28" ht="15" thickBot="1" x14ac:dyDescent="0.25">
      <c r="A577" s="223"/>
      <c r="B577" s="227"/>
      <c r="C577" s="223"/>
      <c r="D577" s="227"/>
      <c r="E577" s="223"/>
      <c r="F577" s="223"/>
      <c r="G577" s="223"/>
      <c r="H577" s="225"/>
      <c r="I577" s="225"/>
      <c r="J577" s="223"/>
      <c r="K577" s="226"/>
      <c r="L577" s="223"/>
      <c r="M577" s="223"/>
      <c r="N577" s="223"/>
      <c r="O577" s="223"/>
      <c r="P577" s="223"/>
      <c r="Q577" s="223"/>
      <c r="R577" s="223"/>
      <c r="S577" s="223"/>
      <c r="T577" s="223"/>
      <c r="U577" s="223"/>
      <c r="V577" s="223"/>
      <c r="W577" s="223"/>
      <c r="X577" s="223"/>
      <c r="Y577" s="223"/>
      <c r="Z577" s="223"/>
      <c r="AA577" s="223"/>
      <c r="AB577" s="223"/>
    </row>
    <row r="578" spans="1:28" ht="15" thickBot="1" x14ac:dyDescent="0.25">
      <c r="A578" s="223"/>
      <c r="B578" s="227"/>
      <c r="C578" s="223"/>
      <c r="D578" s="227"/>
      <c r="E578" s="223"/>
      <c r="F578" s="223"/>
      <c r="G578" s="223"/>
      <c r="H578" s="225"/>
      <c r="I578" s="225"/>
      <c r="J578" s="223"/>
      <c r="K578" s="226"/>
      <c r="L578" s="223"/>
      <c r="M578" s="223"/>
      <c r="N578" s="223"/>
      <c r="O578" s="223"/>
      <c r="P578" s="223"/>
      <c r="Q578" s="223"/>
      <c r="R578" s="223"/>
      <c r="S578" s="223"/>
      <c r="T578" s="223"/>
      <c r="U578" s="223"/>
      <c r="V578" s="223"/>
      <c r="W578" s="223"/>
      <c r="X578" s="223"/>
      <c r="Y578" s="223"/>
      <c r="Z578" s="223"/>
      <c r="AA578" s="223"/>
      <c r="AB578" s="223"/>
    </row>
    <row r="579" spans="1:28" ht="15" thickBot="1" x14ac:dyDescent="0.25">
      <c r="A579" s="223"/>
      <c r="B579" s="227"/>
      <c r="C579" s="223"/>
      <c r="D579" s="227"/>
      <c r="E579" s="223"/>
      <c r="F579" s="223"/>
      <c r="G579" s="223"/>
      <c r="H579" s="225"/>
      <c r="I579" s="225"/>
      <c r="J579" s="223"/>
      <c r="K579" s="226"/>
      <c r="L579" s="223"/>
      <c r="M579" s="223"/>
      <c r="N579" s="223"/>
      <c r="O579" s="223"/>
      <c r="P579" s="223"/>
      <c r="Q579" s="223"/>
      <c r="R579" s="223"/>
      <c r="S579" s="223"/>
      <c r="T579" s="223"/>
      <c r="U579" s="223"/>
      <c r="V579" s="223"/>
      <c r="W579" s="223"/>
      <c r="X579" s="223"/>
      <c r="Y579" s="223"/>
      <c r="Z579" s="223"/>
      <c r="AA579" s="223"/>
      <c r="AB579" s="223"/>
    </row>
    <row r="580" spans="1:28" ht="15" thickBot="1" x14ac:dyDescent="0.25">
      <c r="A580" s="223"/>
      <c r="B580" s="227"/>
      <c r="C580" s="223"/>
      <c r="D580" s="227"/>
      <c r="E580" s="223"/>
      <c r="F580" s="223"/>
      <c r="G580" s="223"/>
      <c r="H580" s="225"/>
      <c r="I580" s="225"/>
      <c r="J580" s="223"/>
      <c r="K580" s="226"/>
      <c r="L580" s="223"/>
      <c r="M580" s="223"/>
      <c r="N580" s="223"/>
      <c r="O580" s="223"/>
      <c r="P580" s="223"/>
      <c r="Q580" s="223"/>
      <c r="R580" s="223"/>
      <c r="S580" s="223"/>
      <c r="T580" s="223"/>
      <c r="U580" s="223"/>
      <c r="V580" s="223"/>
      <c r="W580" s="223"/>
      <c r="X580" s="223"/>
      <c r="Y580" s="223"/>
      <c r="Z580" s="223"/>
      <c r="AA580" s="223"/>
      <c r="AB580" s="223"/>
    </row>
    <row r="581" spans="1:28" ht="15" thickBot="1" x14ac:dyDescent="0.25">
      <c r="A581" s="223"/>
      <c r="B581" s="227"/>
      <c r="C581" s="223"/>
      <c r="D581" s="227"/>
      <c r="E581" s="223"/>
      <c r="F581" s="223"/>
      <c r="G581" s="223"/>
      <c r="H581" s="225"/>
      <c r="I581" s="225"/>
      <c r="J581" s="223"/>
      <c r="K581" s="226"/>
      <c r="L581" s="223"/>
      <c r="M581" s="223"/>
      <c r="N581" s="223"/>
      <c r="O581" s="223"/>
      <c r="P581" s="223"/>
      <c r="Q581" s="223"/>
      <c r="R581" s="223"/>
      <c r="S581" s="223"/>
      <c r="T581" s="223"/>
      <c r="U581" s="223"/>
      <c r="V581" s="223"/>
      <c r="W581" s="223"/>
      <c r="X581" s="223"/>
      <c r="Y581" s="223"/>
      <c r="Z581" s="223"/>
      <c r="AA581" s="223"/>
      <c r="AB581" s="223"/>
    </row>
    <row r="582" spans="1:28" ht="15" thickBot="1" x14ac:dyDescent="0.25">
      <c r="A582" s="223"/>
      <c r="B582" s="227"/>
      <c r="C582" s="223"/>
      <c r="D582" s="227"/>
      <c r="E582" s="223"/>
      <c r="F582" s="223"/>
      <c r="G582" s="223"/>
      <c r="H582" s="225"/>
      <c r="I582" s="225"/>
      <c r="J582" s="223"/>
      <c r="K582" s="226"/>
      <c r="L582" s="223"/>
      <c r="M582" s="223"/>
      <c r="N582" s="223"/>
      <c r="O582" s="223"/>
      <c r="P582" s="223"/>
      <c r="Q582" s="223"/>
      <c r="R582" s="223"/>
      <c r="S582" s="223"/>
      <c r="T582" s="223"/>
      <c r="U582" s="223"/>
      <c r="V582" s="223"/>
      <c r="W582" s="223"/>
      <c r="X582" s="223"/>
      <c r="Y582" s="223"/>
      <c r="Z582" s="223"/>
      <c r="AA582" s="223"/>
      <c r="AB582" s="223"/>
    </row>
    <row r="583" spans="1:28" ht="15" thickBot="1" x14ac:dyDescent="0.25">
      <c r="A583" s="223"/>
      <c r="B583" s="227"/>
      <c r="C583" s="223"/>
      <c r="D583" s="227"/>
      <c r="E583" s="223"/>
      <c r="F583" s="223"/>
      <c r="G583" s="223"/>
      <c r="H583" s="225"/>
      <c r="I583" s="225"/>
      <c r="J583" s="223"/>
      <c r="K583" s="226"/>
      <c r="L583" s="223"/>
      <c r="M583" s="223"/>
      <c r="N583" s="223"/>
      <c r="O583" s="223"/>
      <c r="P583" s="223"/>
      <c r="Q583" s="223"/>
      <c r="R583" s="223"/>
      <c r="S583" s="223"/>
      <c r="T583" s="223"/>
      <c r="U583" s="223"/>
      <c r="V583" s="223"/>
      <c r="W583" s="223"/>
      <c r="X583" s="223"/>
      <c r="Y583" s="223"/>
      <c r="Z583" s="223"/>
      <c r="AA583" s="223"/>
      <c r="AB583" s="223"/>
    </row>
    <row r="584" spans="1:28" ht="15" thickBot="1" x14ac:dyDescent="0.25">
      <c r="A584" s="223"/>
      <c r="B584" s="227"/>
      <c r="C584" s="223"/>
      <c r="D584" s="227"/>
      <c r="E584" s="223"/>
      <c r="F584" s="223"/>
      <c r="G584" s="223"/>
      <c r="H584" s="225"/>
      <c r="I584" s="225"/>
      <c r="J584" s="223"/>
      <c r="K584" s="226"/>
      <c r="L584" s="223"/>
      <c r="M584" s="223"/>
      <c r="N584" s="223"/>
      <c r="O584" s="223"/>
      <c r="P584" s="223"/>
      <c r="Q584" s="223"/>
      <c r="R584" s="223"/>
      <c r="S584" s="223"/>
      <c r="T584" s="223"/>
      <c r="U584" s="223"/>
      <c r="V584" s="223"/>
      <c r="W584" s="223"/>
      <c r="X584" s="223"/>
      <c r="Y584" s="223"/>
      <c r="Z584" s="223"/>
      <c r="AA584" s="223"/>
      <c r="AB584" s="223"/>
    </row>
    <row r="585" spans="1:28" ht="15" thickBot="1" x14ac:dyDescent="0.25">
      <c r="A585" s="223"/>
      <c r="B585" s="227"/>
      <c r="C585" s="223"/>
      <c r="D585" s="227"/>
      <c r="E585" s="223"/>
      <c r="F585" s="223"/>
      <c r="G585" s="223"/>
      <c r="H585" s="225"/>
      <c r="I585" s="225"/>
      <c r="J585" s="223"/>
      <c r="K585" s="226"/>
      <c r="L585" s="223"/>
      <c r="M585" s="223"/>
      <c r="N585" s="223"/>
      <c r="O585" s="223"/>
      <c r="P585" s="223"/>
      <c r="Q585" s="223"/>
      <c r="R585" s="223"/>
      <c r="S585" s="223"/>
      <c r="T585" s="223"/>
      <c r="U585" s="223"/>
      <c r="V585" s="223"/>
      <c r="W585" s="223"/>
      <c r="X585" s="223"/>
      <c r="Y585" s="223"/>
      <c r="Z585" s="223"/>
      <c r="AA585" s="223"/>
      <c r="AB585" s="223"/>
    </row>
    <row r="586" spans="1:28" ht="15" thickBot="1" x14ac:dyDescent="0.25">
      <c r="A586" s="223"/>
      <c r="B586" s="227"/>
      <c r="C586" s="223"/>
      <c r="D586" s="227"/>
      <c r="E586" s="223"/>
      <c r="F586" s="223"/>
      <c r="G586" s="223"/>
      <c r="H586" s="225"/>
      <c r="I586" s="225"/>
      <c r="J586" s="223"/>
      <c r="K586" s="226"/>
      <c r="L586" s="223"/>
      <c r="M586" s="223"/>
      <c r="N586" s="223"/>
      <c r="O586" s="223"/>
      <c r="P586" s="223"/>
      <c r="Q586" s="223"/>
      <c r="R586" s="223"/>
      <c r="S586" s="223"/>
      <c r="T586" s="223"/>
      <c r="U586" s="223"/>
      <c r="V586" s="223"/>
      <c r="W586" s="223"/>
      <c r="X586" s="223"/>
      <c r="Y586" s="223"/>
      <c r="Z586" s="223"/>
      <c r="AA586" s="223"/>
      <c r="AB586" s="223"/>
    </row>
    <row r="587" spans="1:28" ht="15" thickBot="1" x14ac:dyDescent="0.25">
      <c r="A587" s="223"/>
      <c r="B587" s="227"/>
      <c r="C587" s="223"/>
      <c r="D587" s="227"/>
      <c r="E587" s="223"/>
      <c r="F587" s="223"/>
      <c r="G587" s="223"/>
      <c r="H587" s="225"/>
      <c r="I587" s="225"/>
      <c r="J587" s="223"/>
      <c r="K587" s="226"/>
      <c r="L587" s="223"/>
      <c r="M587" s="223"/>
      <c r="N587" s="223"/>
      <c r="O587" s="223"/>
      <c r="P587" s="223"/>
      <c r="Q587" s="223"/>
      <c r="R587" s="223"/>
      <c r="S587" s="223"/>
      <c r="T587" s="223"/>
      <c r="U587" s="223"/>
      <c r="V587" s="223"/>
      <c r="W587" s="223"/>
      <c r="X587" s="223"/>
      <c r="Y587" s="223"/>
      <c r="Z587" s="223"/>
      <c r="AA587" s="223"/>
      <c r="AB587" s="223"/>
    </row>
    <row r="588" spans="1:28" ht="15" thickBot="1" x14ac:dyDescent="0.25">
      <c r="A588" s="223"/>
      <c r="B588" s="227"/>
      <c r="C588" s="223"/>
      <c r="D588" s="227"/>
      <c r="E588" s="223"/>
      <c r="F588" s="223"/>
      <c r="G588" s="223"/>
      <c r="H588" s="225"/>
      <c r="I588" s="225"/>
      <c r="J588" s="223"/>
      <c r="K588" s="226"/>
      <c r="L588" s="223"/>
      <c r="M588" s="223"/>
      <c r="N588" s="223"/>
      <c r="O588" s="223"/>
      <c r="P588" s="223"/>
      <c r="Q588" s="223"/>
      <c r="R588" s="223"/>
      <c r="S588" s="223"/>
      <c r="T588" s="223"/>
      <c r="U588" s="223"/>
      <c r="V588" s="223"/>
      <c r="W588" s="223"/>
      <c r="X588" s="223"/>
      <c r="Y588" s="223"/>
      <c r="Z588" s="223"/>
      <c r="AA588" s="223"/>
      <c r="AB588" s="223"/>
    </row>
    <row r="589" spans="1:28" ht="15" thickBot="1" x14ac:dyDescent="0.25">
      <c r="A589" s="223"/>
      <c r="B589" s="227"/>
      <c r="C589" s="223"/>
      <c r="D589" s="227"/>
      <c r="E589" s="223"/>
      <c r="F589" s="223"/>
      <c r="G589" s="223"/>
      <c r="H589" s="225"/>
      <c r="I589" s="225"/>
      <c r="J589" s="223"/>
      <c r="K589" s="226"/>
      <c r="L589" s="223"/>
      <c r="M589" s="223"/>
      <c r="N589" s="223"/>
      <c r="O589" s="223"/>
      <c r="P589" s="223"/>
      <c r="Q589" s="223"/>
      <c r="R589" s="223"/>
      <c r="S589" s="223"/>
      <c r="T589" s="223"/>
      <c r="U589" s="223"/>
      <c r="V589" s="223"/>
      <c r="W589" s="223"/>
      <c r="X589" s="223"/>
      <c r="Y589" s="223"/>
      <c r="Z589" s="223"/>
      <c r="AA589" s="223"/>
      <c r="AB589" s="223"/>
    </row>
    <row r="590" spans="1:28" ht="15" thickBot="1" x14ac:dyDescent="0.25">
      <c r="A590" s="223"/>
      <c r="B590" s="227"/>
      <c r="C590" s="223"/>
      <c r="D590" s="227"/>
      <c r="E590" s="223"/>
      <c r="F590" s="223"/>
      <c r="G590" s="223"/>
      <c r="H590" s="225"/>
      <c r="I590" s="225"/>
      <c r="J590" s="223"/>
      <c r="K590" s="226"/>
      <c r="L590" s="223"/>
      <c r="M590" s="223"/>
      <c r="N590" s="223"/>
      <c r="O590" s="223"/>
      <c r="P590" s="223"/>
      <c r="Q590" s="223"/>
      <c r="R590" s="223"/>
      <c r="S590" s="223"/>
      <c r="T590" s="223"/>
      <c r="U590" s="223"/>
      <c r="V590" s="223"/>
      <c r="W590" s="223"/>
      <c r="X590" s="223"/>
      <c r="Y590" s="223"/>
      <c r="Z590" s="223"/>
      <c r="AA590" s="223"/>
      <c r="AB590" s="223"/>
    </row>
    <row r="591" spans="1:28" ht="15" thickBot="1" x14ac:dyDescent="0.25">
      <c r="A591" s="223"/>
      <c r="B591" s="227"/>
      <c r="C591" s="223"/>
      <c r="D591" s="227"/>
      <c r="E591" s="223"/>
      <c r="F591" s="223"/>
      <c r="G591" s="223"/>
      <c r="H591" s="225"/>
      <c r="I591" s="225"/>
      <c r="J591" s="223"/>
      <c r="K591" s="226"/>
      <c r="L591" s="223"/>
      <c r="M591" s="223"/>
      <c r="N591" s="223"/>
      <c r="O591" s="223"/>
      <c r="P591" s="223"/>
      <c r="Q591" s="223"/>
      <c r="R591" s="223"/>
      <c r="S591" s="223"/>
      <c r="T591" s="223"/>
      <c r="U591" s="223"/>
      <c r="V591" s="223"/>
      <c r="W591" s="223"/>
      <c r="X591" s="223"/>
      <c r="Y591" s="223"/>
      <c r="Z591" s="223"/>
      <c r="AA591" s="223"/>
      <c r="AB591" s="223"/>
    </row>
    <row r="592" spans="1:28" ht="15" thickBot="1" x14ac:dyDescent="0.25">
      <c r="A592" s="223"/>
      <c r="B592" s="227"/>
      <c r="C592" s="223"/>
      <c r="D592" s="227"/>
      <c r="E592" s="223"/>
      <c r="F592" s="223"/>
      <c r="G592" s="223"/>
      <c r="H592" s="225"/>
      <c r="I592" s="225"/>
      <c r="J592" s="223"/>
      <c r="K592" s="226"/>
      <c r="L592" s="223"/>
      <c r="M592" s="223"/>
      <c r="N592" s="223"/>
      <c r="O592" s="223"/>
      <c r="P592" s="223"/>
      <c r="Q592" s="223"/>
      <c r="R592" s="223"/>
      <c r="S592" s="223"/>
      <c r="T592" s="223"/>
      <c r="U592" s="223"/>
      <c r="V592" s="223"/>
      <c r="W592" s="223"/>
      <c r="X592" s="223"/>
      <c r="Y592" s="223"/>
      <c r="Z592" s="223"/>
      <c r="AA592" s="223"/>
      <c r="AB592" s="223"/>
    </row>
    <row r="593" spans="1:28" ht="15" thickBot="1" x14ac:dyDescent="0.25">
      <c r="A593" s="223"/>
      <c r="B593" s="227"/>
      <c r="C593" s="223"/>
      <c r="D593" s="227"/>
      <c r="E593" s="223"/>
      <c r="F593" s="223"/>
      <c r="G593" s="223"/>
      <c r="H593" s="225"/>
      <c r="I593" s="225"/>
      <c r="J593" s="223"/>
      <c r="K593" s="226"/>
      <c r="L593" s="223"/>
      <c r="M593" s="223"/>
      <c r="N593" s="223"/>
      <c r="O593" s="223"/>
      <c r="P593" s="223"/>
      <c r="Q593" s="223"/>
      <c r="R593" s="223"/>
      <c r="S593" s="223"/>
      <c r="T593" s="223"/>
      <c r="U593" s="223"/>
      <c r="V593" s="223"/>
      <c r="W593" s="223"/>
      <c r="X593" s="223"/>
      <c r="Y593" s="223"/>
      <c r="Z593" s="223"/>
      <c r="AA593" s="223"/>
      <c r="AB593" s="223"/>
    </row>
    <row r="594" spans="1:28" ht="15" thickBot="1" x14ac:dyDescent="0.25">
      <c r="A594" s="223"/>
      <c r="B594" s="227"/>
      <c r="C594" s="223"/>
      <c r="D594" s="227"/>
      <c r="E594" s="223"/>
      <c r="F594" s="223"/>
      <c r="G594" s="223"/>
      <c r="H594" s="225"/>
      <c r="I594" s="225"/>
      <c r="J594" s="223"/>
      <c r="K594" s="226"/>
      <c r="L594" s="223"/>
      <c r="M594" s="223"/>
      <c r="N594" s="223"/>
      <c r="O594" s="223"/>
      <c r="P594" s="223"/>
      <c r="Q594" s="223"/>
      <c r="R594" s="223"/>
      <c r="S594" s="223"/>
      <c r="T594" s="223"/>
      <c r="U594" s="223"/>
      <c r="V594" s="223"/>
      <c r="W594" s="223"/>
      <c r="X594" s="223"/>
      <c r="Y594" s="223"/>
      <c r="Z594" s="223"/>
      <c r="AA594" s="223"/>
      <c r="AB594" s="223"/>
    </row>
    <row r="595" spans="1:28" ht="15" thickBot="1" x14ac:dyDescent="0.25">
      <c r="A595" s="223"/>
      <c r="B595" s="227"/>
      <c r="C595" s="223"/>
      <c r="D595" s="227"/>
      <c r="E595" s="223"/>
      <c r="F595" s="223"/>
      <c r="G595" s="223"/>
      <c r="H595" s="225"/>
      <c r="I595" s="225"/>
      <c r="J595" s="223"/>
      <c r="K595" s="226"/>
      <c r="L595" s="223"/>
      <c r="M595" s="223"/>
      <c r="N595" s="223"/>
      <c r="O595" s="223"/>
      <c r="P595" s="223"/>
      <c r="Q595" s="223"/>
      <c r="R595" s="223"/>
      <c r="S595" s="223"/>
      <c r="T595" s="223"/>
      <c r="U595" s="223"/>
      <c r="V595" s="223"/>
      <c r="W595" s="223"/>
      <c r="X595" s="223"/>
      <c r="Y595" s="223"/>
      <c r="Z595" s="223"/>
      <c r="AA595" s="223"/>
      <c r="AB595" s="223"/>
    </row>
    <row r="596" spans="1:28" ht="15" thickBot="1" x14ac:dyDescent="0.25">
      <c r="A596" s="223"/>
      <c r="B596" s="227"/>
      <c r="C596" s="223"/>
      <c r="D596" s="227"/>
      <c r="E596" s="223"/>
      <c r="F596" s="223"/>
      <c r="G596" s="223"/>
      <c r="H596" s="225"/>
      <c r="I596" s="225"/>
      <c r="J596" s="223"/>
      <c r="K596" s="226"/>
      <c r="L596" s="223"/>
      <c r="M596" s="223"/>
      <c r="N596" s="223"/>
      <c r="O596" s="223"/>
      <c r="P596" s="223"/>
      <c r="Q596" s="223"/>
      <c r="R596" s="223"/>
      <c r="S596" s="223"/>
      <c r="T596" s="223"/>
      <c r="U596" s="223"/>
      <c r="V596" s="223"/>
      <c r="W596" s="223"/>
      <c r="X596" s="223"/>
      <c r="Y596" s="223"/>
      <c r="Z596" s="223"/>
      <c r="AA596" s="223"/>
      <c r="AB596" s="223"/>
    </row>
    <row r="597" spans="1:28" ht="15" thickBot="1" x14ac:dyDescent="0.25">
      <c r="A597" s="223"/>
      <c r="B597" s="227"/>
      <c r="C597" s="223"/>
      <c r="D597" s="227"/>
      <c r="E597" s="223"/>
      <c r="F597" s="223"/>
      <c r="G597" s="223"/>
      <c r="H597" s="225"/>
      <c r="I597" s="225"/>
      <c r="J597" s="223"/>
      <c r="K597" s="226"/>
      <c r="L597" s="223"/>
      <c r="M597" s="223"/>
      <c r="N597" s="223"/>
      <c r="O597" s="223"/>
      <c r="P597" s="223"/>
      <c r="Q597" s="223"/>
      <c r="R597" s="223"/>
      <c r="S597" s="223"/>
      <c r="T597" s="223"/>
      <c r="U597" s="223"/>
      <c r="V597" s="223"/>
      <c r="W597" s="223"/>
      <c r="X597" s="223"/>
      <c r="Y597" s="223"/>
      <c r="Z597" s="223"/>
      <c r="AA597" s="223"/>
      <c r="AB597" s="223"/>
    </row>
    <row r="598" spans="1:28" ht="15" thickBot="1" x14ac:dyDescent="0.25">
      <c r="A598" s="223"/>
      <c r="B598" s="227"/>
      <c r="C598" s="223"/>
      <c r="D598" s="227"/>
      <c r="E598" s="223"/>
      <c r="F598" s="223"/>
      <c r="G598" s="223"/>
      <c r="H598" s="225"/>
      <c r="I598" s="225"/>
      <c r="J598" s="223"/>
      <c r="K598" s="226"/>
      <c r="L598" s="223"/>
      <c r="M598" s="223"/>
      <c r="N598" s="223"/>
      <c r="O598" s="223"/>
      <c r="P598" s="223"/>
      <c r="Q598" s="223"/>
      <c r="R598" s="223"/>
      <c r="S598" s="223"/>
      <c r="T598" s="223"/>
      <c r="U598" s="223"/>
      <c r="V598" s="223"/>
      <c r="W598" s="223"/>
      <c r="X598" s="223"/>
      <c r="Y598" s="223"/>
      <c r="Z598" s="223"/>
      <c r="AA598" s="223"/>
      <c r="AB598" s="223"/>
    </row>
    <row r="599" spans="1:28" ht="15" thickBot="1" x14ac:dyDescent="0.25">
      <c r="A599" s="223"/>
      <c r="B599" s="227"/>
      <c r="C599" s="223"/>
      <c r="D599" s="227"/>
      <c r="E599" s="223"/>
      <c r="F599" s="223"/>
      <c r="G599" s="223"/>
      <c r="H599" s="225"/>
      <c r="I599" s="225"/>
      <c r="J599" s="223"/>
      <c r="K599" s="226"/>
      <c r="L599" s="223"/>
      <c r="M599" s="223"/>
      <c r="N599" s="223"/>
      <c r="O599" s="223"/>
      <c r="P599" s="223"/>
      <c r="Q599" s="223"/>
      <c r="R599" s="223"/>
      <c r="S599" s="223"/>
      <c r="T599" s="223"/>
      <c r="U599" s="223"/>
      <c r="V599" s="223"/>
      <c r="W599" s="223"/>
      <c r="X599" s="223"/>
      <c r="Y599" s="223"/>
      <c r="Z599" s="223"/>
      <c r="AA599" s="223"/>
      <c r="AB599" s="223"/>
    </row>
    <row r="600" spans="1:28" ht="15" thickBot="1" x14ac:dyDescent="0.25">
      <c r="A600" s="223"/>
      <c r="B600" s="227"/>
      <c r="C600" s="223"/>
      <c r="D600" s="227"/>
      <c r="E600" s="223"/>
      <c r="F600" s="223"/>
      <c r="G600" s="223"/>
      <c r="H600" s="225"/>
      <c r="I600" s="225"/>
      <c r="J600" s="223"/>
      <c r="K600" s="226"/>
      <c r="L600" s="223"/>
      <c r="M600" s="223"/>
      <c r="N600" s="223"/>
      <c r="O600" s="223"/>
      <c r="P600" s="223"/>
      <c r="Q600" s="223"/>
      <c r="R600" s="223"/>
      <c r="S600" s="223"/>
      <c r="T600" s="223"/>
      <c r="U600" s="223"/>
      <c r="V600" s="223"/>
      <c r="W600" s="223"/>
      <c r="X600" s="223"/>
      <c r="Y600" s="223"/>
      <c r="Z600" s="223"/>
      <c r="AA600" s="223"/>
      <c r="AB600" s="223"/>
    </row>
    <row r="601" spans="1:28" ht="15" thickBot="1" x14ac:dyDescent="0.25">
      <c r="A601" s="223"/>
      <c r="B601" s="227"/>
      <c r="C601" s="223"/>
      <c r="D601" s="227"/>
      <c r="E601" s="223"/>
      <c r="F601" s="223"/>
      <c r="G601" s="223"/>
      <c r="H601" s="225"/>
      <c r="I601" s="225"/>
      <c r="J601" s="223"/>
      <c r="K601" s="226"/>
      <c r="L601" s="223"/>
      <c r="M601" s="223"/>
      <c r="N601" s="223"/>
      <c r="O601" s="223"/>
      <c r="P601" s="223"/>
      <c r="Q601" s="223"/>
      <c r="R601" s="223"/>
      <c r="S601" s="223"/>
      <c r="T601" s="223"/>
      <c r="U601" s="223"/>
      <c r="V601" s="223"/>
      <c r="W601" s="223"/>
      <c r="X601" s="223"/>
      <c r="Y601" s="223"/>
      <c r="Z601" s="223"/>
      <c r="AA601" s="223"/>
      <c r="AB601" s="223"/>
    </row>
    <row r="602" spans="1:28" ht="15" thickBot="1" x14ac:dyDescent="0.25">
      <c r="A602" s="223"/>
      <c r="B602" s="227"/>
      <c r="C602" s="223"/>
      <c r="D602" s="227"/>
      <c r="E602" s="223"/>
      <c r="F602" s="223"/>
      <c r="G602" s="223"/>
      <c r="H602" s="225"/>
      <c r="I602" s="225"/>
      <c r="J602" s="223"/>
      <c r="K602" s="226"/>
      <c r="L602" s="223"/>
      <c r="M602" s="223"/>
      <c r="N602" s="223"/>
      <c r="O602" s="223"/>
      <c r="P602" s="223"/>
      <c r="Q602" s="223"/>
      <c r="R602" s="223"/>
      <c r="S602" s="223"/>
      <c r="T602" s="223"/>
      <c r="U602" s="223"/>
      <c r="V602" s="223"/>
      <c r="W602" s="223"/>
      <c r="X602" s="223"/>
      <c r="Y602" s="223"/>
      <c r="Z602" s="223"/>
      <c r="AA602" s="223"/>
      <c r="AB602" s="223"/>
    </row>
    <row r="603" spans="1:28" ht="15" thickBot="1" x14ac:dyDescent="0.25">
      <c r="A603" s="223"/>
      <c r="B603" s="227"/>
      <c r="C603" s="223"/>
      <c r="D603" s="227"/>
      <c r="E603" s="223"/>
      <c r="F603" s="223"/>
      <c r="G603" s="223"/>
      <c r="H603" s="225"/>
      <c r="I603" s="225"/>
      <c r="J603" s="223"/>
      <c r="K603" s="226"/>
      <c r="L603" s="223"/>
      <c r="M603" s="223"/>
      <c r="N603" s="223"/>
      <c r="O603" s="223"/>
      <c r="P603" s="223"/>
      <c r="Q603" s="223"/>
      <c r="R603" s="223"/>
      <c r="S603" s="223"/>
      <c r="T603" s="223"/>
      <c r="U603" s="223"/>
      <c r="V603" s="223"/>
      <c r="W603" s="223"/>
      <c r="X603" s="223"/>
      <c r="Y603" s="223"/>
      <c r="Z603" s="223"/>
      <c r="AA603" s="223"/>
      <c r="AB603" s="223"/>
    </row>
    <row r="604" spans="1:28" ht="15" thickBot="1" x14ac:dyDescent="0.25">
      <c r="A604" s="223"/>
      <c r="B604" s="227"/>
      <c r="C604" s="223"/>
      <c r="D604" s="227"/>
      <c r="E604" s="223"/>
      <c r="F604" s="223"/>
      <c r="G604" s="223"/>
      <c r="H604" s="225"/>
      <c r="I604" s="225"/>
      <c r="J604" s="223"/>
      <c r="K604" s="226"/>
      <c r="L604" s="223"/>
      <c r="M604" s="223"/>
      <c r="N604" s="223"/>
      <c r="O604" s="223"/>
      <c r="P604" s="223"/>
      <c r="Q604" s="223"/>
      <c r="R604" s="223"/>
      <c r="S604" s="223"/>
      <c r="T604" s="223"/>
      <c r="U604" s="223"/>
      <c r="V604" s="223"/>
      <c r="W604" s="223"/>
      <c r="X604" s="223"/>
      <c r="Y604" s="223"/>
      <c r="Z604" s="223"/>
      <c r="AA604" s="223"/>
      <c r="AB604" s="223"/>
    </row>
    <row r="605" spans="1:28" ht="15" thickBot="1" x14ac:dyDescent="0.25">
      <c r="A605" s="223"/>
      <c r="B605" s="227"/>
      <c r="C605" s="223"/>
      <c r="D605" s="227"/>
      <c r="E605" s="223"/>
      <c r="F605" s="223"/>
      <c r="G605" s="223"/>
      <c r="H605" s="225"/>
      <c r="I605" s="225"/>
      <c r="J605" s="223"/>
      <c r="K605" s="226"/>
      <c r="L605" s="223"/>
      <c r="M605" s="223"/>
      <c r="N605" s="223"/>
      <c r="O605" s="223"/>
      <c r="P605" s="223"/>
      <c r="Q605" s="223"/>
      <c r="R605" s="223"/>
      <c r="S605" s="223"/>
      <c r="T605" s="223"/>
      <c r="U605" s="223"/>
      <c r="V605" s="223"/>
      <c r="W605" s="223"/>
      <c r="X605" s="223"/>
      <c r="Y605" s="223"/>
      <c r="Z605" s="223"/>
      <c r="AA605" s="223"/>
      <c r="AB605" s="223"/>
    </row>
    <row r="606" spans="1:28" ht="15" thickBot="1" x14ac:dyDescent="0.25">
      <c r="A606" s="223"/>
      <c r="B606" s="227"/>
      <c r="C606" s="223"/>
      <c r="D606" s="227"/>
      <c r="E606" s="223"/>
      <c r="F606" s="223"/>
      <c r="G606" s="223"/>
      <c r="H606" s="225"/>
      <c r="I606" s="225"/>
      <c r="J606" s="223"/>
      <c r="K606" s="226"/>
      <c r="L606" s="223"/>
      <c r="M606" s="223"/>
      <c r="N606" s="223"/>
      <c r="O606" s="223"/>
      <c r="P606" s="223"/>
      <c r="Q606" s="223"/>
      <c r="R606" s="223"/>
      <c r="S606" s="223"/>
      <c r="T606" s="223"/>
      <c r="U606" s="223"/>
      <c r="V606" s="223"/>
      <c r="W606" s="223"/>
      <c r="X606" s="223"/>
      <c r="Y606" s="223"/>
      <c r="Z606" s="223"/>
      <c r="AA606" s="223"/>
      <c r="AB606" s="223"/>
    </row>
    <row r="607" spans="1:28" ht="15" thickBot="1" x14ac:dyDescent="0.25">
      <c r="A607" s="223"/>
      <c r="B607" s="227"/>
      <c r="C607" s="223"/>
      <c r="D607" s="227"/>
      <c r="E607" s="223"/>
      <c r="F607" s="223"/>
      <c r="G607" s="223"/>
      <c r="H607" s="225"/>
      <c r="I607" s="225"/>
      <c r="J607" s="223"/>
      <c r="K607" s="226"/>
      <c r="L607" s="223"/>
      <c r="M607" s="223"/>
      <c r="N607" s="223"/>
      <c r="O607" s="223"/>
      <c r="P607" s="223"/>
      <c r="Q607" s="223"/>
      <c r="R607" s="223"/>
      <c r="S607" s="223"/>
      <c r="T607" s="223"/>
      <c r="U607" s="223"/>
      <c r="V607" s="223"/>
      <c r="W607" s="223"/>
      <c r="X607" s="223"/>
      <c r="Y607" s="223"/>
      <c r="Z607" s="223"/>
      <c r="AA607" s="223"/>
      <c r="AB607" s="223"/>
    </row>
    <row r="608" spans="1:28" ht="15" thickBot="1" x14ac:dyDescent="0.25">
      <c r="A608" s="223"/>
      <c r="B608" s="227"/>
      <c r="C608" s="223"/>
      <c r="D608" s="227"/>
      <c r="E608" s="223"/>
      <c r="F608" s="223"/>
      <c r="G608" s="223"/>
      <c r="H608" s="225"/>
      <c r="I608" s="225"/>
      <c r="J608" s="223"/>
      <c r="K608" s="226"/>
      <c r="L608" s="223"/>
      <c r="M608" s="223"/>
      <c r="N608" s="223"/>
      <c r="O608" s="223"/>
      <c r="P608" s="223"/>
      <c r="Q608" s="223"/>
      <c r="R608" s="223"/>
      <c r="S608" s="223"/>
      <c r="T608" s="223"/>
      <c r="U608" s="223"/>
      <c r="V608" s="223"/>
      <c r="W608" s="223"/>
      <c r="X608" s="223"/>
      <c r="Y608" s="223"/>
      <c r="Z608" s="223"/>
      <c r="AA608" s="223"/>
      <c r="AB608" s="223"/>
    </row>
    <row r="609" spans="1:28" ht="15" thickBot="1" x14ac:dyDescent="0.25">
      <c r="A609" s="223"/>
      <c r="B609" s="227"/>
      <c r="C609" s="223"/>
      <c r="D609" s="227"/>
      <c r="E609" s="223"/>
      <c r="F609" s="223"/>
      <c r="G609" s="223"/>
      <c r="H609" s="225"/>
      <c r="I609" s="225"/>
      <c r="J609" s="223"/>
      <c r="K609" s="226"/>
      <c r="L609" s="223"/>
      <c r="M609" s="223"/>
      <c r="N609" s="223"/>
      <c r="O609" s="223"/>
      <c r="P609" s="223"/>
      <c r="Q609" s="223"/>
      <c r="R609" s="223"/>
      <c r="S609" s="223"/>
      <c r="T609" s="223"/>
      <c r="U609" s="223"/>
      <c r="V609" s="223"/>
      <c r="W609" s="223"/>
      <c r="X609" s="223"/>
      <c r="Y609" s="223"/>
      <c r="Z609" s="223"/>
      <c r="AA609" s="223"/>
      <c r="AB609" s="223"/>
    </row>
    <row r="610" spans="1:28" ht="15" thickBot="1" x14ac:dyDescent="0.25">
      <c r="A610" s="223"/>
      <c r="B610" s="227"/>
      <c r="C610" s="223"/>
      <c r="D610" s="227"/>
      <c r="E610" s="223"/>
      <c r="F610" s="223"/>
      <c r="G610" s="223"/>
      <c r="H610" s="225"/>
      <c r="I610" s="225"/>
      <c r="J610" s="223"/>
      <c r="K610" s="226"/>
      <c r="L610" s="223"/>
      <c r="M610" s="223"/>
      <c r="N610" s="223"/>
      <c r="O610" s="223"/>
      <c r="P610" s="223"/>
      <c r="Q610" s="223"/>
      <c r="R610" s="223"/>
      <c r="S610" s="223"/>
      <c r="T610" s="223"/>
      <c r="U610" s="223"/>
      <c r="V610" s="223"/>
      <c r="W610" s="223"/>
      <c r="X610" s="223"/>
      <c r="Y610" s="223"/>
      <c r="Z610" s="223"/>
      <c r="AA610" s="223"/>
      <c r="AB610" s="223"/>
    </row>
    <row r="611" spans="1:28" ht="15" thickBot="1" x14ac:dyDescent="0.25">
      <c r="A611" s="223"/>
      <c r="B611" s="227"/>
      <c r="C611" s="223"/>
      <c r="D611" s="227"/>
      <c r="E611" s="223"/>
      <c r="F611" s="223"/>
      <c r="G611" s="223"/>
      <c r="H611" s="225"/>
      <c r="I611" s="225"/>
      <c r="J611" s="223"/>
      <c r="K611" s="226"/>
      <c r="L611" s="223"/>
      <c r="M611" s="223"/>
      <c r="N611" s="223"/>
      <c r="O611" s="223"/>
      <c r="P611" s="223"/>
      <c r="Q611" s="223"/>
      <c r="R611" s="223"/>
      <c r="S611" s="223"/>
      <c r="T611" s="223"/>
      <c r="U611" s="223"/>
      <c r="V611" s="223"/>
      <c r="W611" s="223"/>
      <c r="X611" s="223"/>
      <c r="Y611" s="223"/>
      <c r="Z611" s="223"/>
      <c r="AA611" s="223"/>
      <c r="AB611" s="223"/>
    </row>
    <row r="612" spans="1:28" ht="15" thickBot="1" x14ac:dyDescent="0.25">
      <c r="A612" s="223"/>
      <c r="B612" s="227"/>
      <c r="C612" s="223"/>
      <c r="D612" s="227"/>
      <c r="E612" s="223"/>
      <c r="F612" s="223"/>
      <c r="G612" s="223"/>
      <c r="H612" s="225"/>
      <c r="I612" s="225"/>
      <c r="J612" s="223"/>
      <c r="K612" s="226"/>
      <c r="L612" s="223"/>
      <c r="M612" s="223"/>
      <c r="N612" s="223"/>
      <c r="O612" s="223"/>
      <c r="P612" s="223"/>
      <c r="Q612" s="223"/>
      <c r="R612" s="223"/>
      <c r="S612" s="223"/>
      <c r="T612" s="223"/>
      <c r="U612" s="223"/>
      <c r="V612" s="223"/>
      <c r="W612" s="223"/>
      <c r="X612" s="223"/>
      <c r="Y612" s="223"/>
      <c r="Z612" s="223"/>
      <c r="AA612" s="223"/>
      <c r="AB612" s="223"/>
    </row>
    <row r="613" spans="1:28" ht="15" thickBot="1" x14ac:dyDescent="0.25">
      <c r="A613" s="223"/>
      <c r="B613" s="227"/>
      <c r="C613" s="223"/>
      <c r="D613" s="227"/>
      <c r="E613" s="223"/>
      <c r="F613" s="223"/>
      <c r="G613" s="223"/>
      <c r="H613" s="225"/>
      <c r="I613" s="225"/>
      <c r="J613" s="223"/>
      <c r="K613" s="226"/>
      <c r="L613" s="223"/>
      <c r="M613" s="223"/>
      <c r="N613" s="223"/>
      <c r="O613" s="223"/>
      <c r="P613" s="223"/>
      <c r="Q613" s="223"/>
      <c r="R613" s="223"/>
      <c r="S613" s="223"/>
      <c r="T613" s="223"/>
      <c r="U613" s="223"/>
      <c r="V613" s="223"/>
      <c r="W613" s="223"/>
      <c r="X613" s="223"/>
      <c r="Y613" s="223"/>
      <c r="Z613" s="223"/>
      <c r="AA613" s="223"/>
      <c r="AB613" s="223"/>
    </row>
    <row r="614" spans="1:28" ht="15" thickBot="1" x14ac:dyDescent="0.25">
      <c r="A614" s="223"/>
      <c r="B614" s="227"/>
      <c r="C614" s="223"/>
      <c r="D614" s="227"/>
      <c r="E614" s="223"/>
      <c r="F614" s="223"/>
      <c r="G614" s="223"/>
      <c r="H614" s="225"/>
      <c r="I614" s="225"/>
      <c r="J614" s="223"/>
      <c r="K614" s="226"/>
      <c r="L614" s="223"/>
      <c r="M614" s="223"/>
      <c r="N614" s="223"/>
      <c r="O614" s="223"/>
      <c r="P614" s="223"/>
      <c r="Q614" s="223"/>
      <c r="R614" s="223"/>
      <c r="S614" s="223"/>
      <c r="T614" s="223"/>
      <c r="U614" s="223"/>
      <c r="V614" s="223"/>
      <c r="W614" s="223"/>
      <c r="X614" s="223"/>
      <c r="Y614" s="223"/>
      <c r="Z614" s="223"/>
      <c r="AA614" s="223"/>
      <c r="AB614" s="223"/>
    </row>
    <row r="615" spans="1:28" ht="15" thickBot="1" x14ac:dyDescent="0.25">
      <c r="A615" s="223"/>
      <c r="B615" s="227"/>
      <c r="C615" s="223"/>
      <c r="D615" s="227"/>
      <c r="E615" s="223"/>
      <c r="F615" s="223"/>
      <c r="G615" s="223"/>
      <c r="H615" s="225"/>
      <c r="I615" s="225"/>
      <c r="J615" s="223"/>
      <c r="K615" s="226"/>
      <c r="L615" s="223"/>
      <c r="M615" s="223"/>
      <c r="N615" s="223"/>
      <c r="O615" s="223"/>
      <c r="P615" s="223"/>
      <c r="Q615" s="223"/>
      <c r="R615" s="223"/>
      <c r="S615" s="223"/>
      <c r="T615" s="223"/>
      <c r="U615" s="223"/>
      <c r="V615" s="223"/>
      <c r="W615" s="223"/>
      <c r="X615" s="223"/>
      <c r="Y615" s="223"/>
      <c r="Z615" s="223"/>
      <c r="AA615" s="223"/>
      <c r="AB615" s="223"/>
    </row>
    <row r="616" spans="1:28" ht="15" thickBot="1" x14ac:dyDescent="0.25">
      <c r="A616" s="223"/>
      <c r="B616" s="227"/>
      <c r="C616" s="223"/>
      <c r="D616" s="227"/>
      <c r="E616" s="223"/>
      <c r="F616" s="223"/>
      <c r="G616" s="223"/>
      <c r="H616" s="225"/>
      <c r="I616" s="225"/>
      <c r="J616" s="223"/>
      <c r="K616" s="226"/>
      <c r="L616" s="223"/>
      <c r="M616" s="223"/>
      <c r="N616" s="223"/>
      <c r="O616" s="223"/>
      <c r="P616" s="223"/>
      <c r="Q616" s="223"/>
      <c r="R616" s="223"/>
      <c r="S616" s="223"/>
      <c r="T616" s="223"/>
      <c r="U616" s="223"/>
      <c r="V616" s="223"/>
      <c r="W616" s="223"/>
      <c r="X616" s="223"/>
      <c r="Y616" s="223"/>
      <c r="Z616" s="223"/>
      <c r="AA616" s="223"/>
      <c r="AB616" s="223"/>
    </row>
    <row r="617" spans="1:28" ht="15" thickBot="1" x14ac:dyDescent="0.25">
      <c r="A617" s="223"/>
      <c r="B617" s="227"/>
      <c r="C617" s="223"/>
      <c r="D617" s="227"/>
      <c r="E617" s="223"/>
      <c r="F617" s="223"/>
      <c r="G617" s="223"/>
      <c r="H617" s="225"/>
      <c r="I617" s="225"/>
      <c r="J617" s="223"/>
      <c r="K617" s="226"/>
      <c r="L617" s="223"/>
      <c r="M617" s="223"/>
      <c r="N617" s="223"/>
      <c r="O617" s="223"/>
      <c r="P617" s="223"/>
      <c r="Q617" s="223"/>
      <c r="R617" s="223"/>
      <c r="S617" s="223"/>
      <c r="T617" s="223"/>
      <c r="U617" s="223"/>
      <c r="V617" s="223"/>
      <c r="W617" s="223"/>
      <c r="X617" s="223"/>
      <c r="Y617" s="223"/>
      <c r="Z617" s="223"/>
      <c r="AA617" s="223"/>
      <c r="AB617" s="223"/>
    </row>
    <row r="618" spans="1:28" ht="15" thickBot="1" x14ac:dyDescent="0.25">
      <c r="A618" s="223"/>
      <c r="B618" s="227"/>
      <c r="C618" s="223"/>
      <c r="D618" s="227"/>
      <c r="E618" s="223"/>
      <c r="F618" s="223"/>
      <c r="G618" s="223"/>
      <c r="H618" s="225"/>
      <c r="I618" s="225"/>
      <c r="J618" s="223"/>
      <c r="K618" s="226"/>
      <c r="L618" s="223"/>
      <c r="M618" s="223"/>
      <c r="N618" s="223"/>
      <c r="O618" s="223"/>
      <c r="P618" s="223"/>
      <c r="Q618" s="223"/>
      <c r="R618" s="223"/>
      <c r="S618" s="223"/>
      <c r="T618" s="223"/>
      <c r="U618" s="223"/>
      <c r="V618" s="223"/>
      <c r="W618" s="223"/>
      <c r="X618" s="223"/>
      <c r="Y618" s="223"/>
      <c r="Z618" s="223"/>
      <c r="AA618" s="223"/>
      <c r="AB618" s="223"/>
    </row>
    <row r="619" spans="1:28" ht="15" thickBot="1" x14ac:dyDescent="0.25">
      <c r="A619" s="223"/>
      <c r="B619" s="227"/>
      <c r="C619" s="223"/>
      <c r="D619" s="227"/>
      <c r="E619" s="223"/>
      <c r="F619" s="223"/>
      <c r="G619" s="223"/>
      <c r="H619" s="225"/>
      <c r="I619" s="225"/>
      <c r="J619" s="223"/>
      <c r="K619" s="226"/>
      <c r="L619" s="223"/>
      <c r="M619" s="223"/>
      <c r="N619" s="223"/>
      <c r="O619" s="223"/>
      <c r="P619" s="223"/>
      <c r="Q619" s="223"/>
      <c r="R619" s="223"/>
      <c r="S619" s="223"/>
      <c r="T619" s="223"/>
      <c r="U619" s="223"/>
      <c r="V619" s="223"/>
      <c r="W619" s="223"/>
      <c r="X619" s="223"/>
      <c r="Y619" s="223"/>
      <c r="Z619" s="223"/>
      <c r="AA619" s="223"/>
      <c r="AB619" s="223"/>
    </row>
    <row r="620" spans="1:28" ht="15" thickBot="1" x14ac:dyDescent="0.25">
      <c r="A620" s="223"/>
      <c r="B620" s="227"/>
      <c r="C620" s="223"/>
      <c r="D620" s="227"/>
      <c r="E620" s="223"/>
      <c r="F620" s="223"/>
      <c r="G620" s="223"/>
      <c r="H620" s="225"/>
      <c r="I620" s="225"/>
      <c r="J620" s="223"/>
      <c r="K620" s="226"/>
      <c r="L620" s="223"/>
      <c r="M620" s="223"/>
      <c r="N620" s="223"/>
      <c r="O620" s="223"/>
      <c r="P620" s="223"/>
      <c r="Q620" s="223"/>
      <c r="R620" s="223"/>
      <c r="S620" s="223"/>
      <c r="T620" s="223"/>
      <c r="U620" s="223"/>
      <c r="V620" s="223"/>
      <c r="W620" s="223"/>
      <c r="X620" s="223"/>
      <c r="Y620" s="223"/>
      <c r="Z620" s="223"/>
      <c r="AA620" s="223"/>
      <c r="AB620" s="223"/>
    </row>
    <row r="621" spans="1:28" ht="15" thickBot="1" x14ac:dyDescent="0.25">
      <c r="A621" s="223"/>
      <c r="B621" s="227"/>
      <c r="C621" s="223"/>
      <c r="D621" s="227"/>
      <c r="E621" s="223"/>
      <c r="F621" s="223"/>
      <c r="G621" s="223"/>
      <c r="H621" s="225"/>
      <c r="I621" s="225"/>
      <c r="J621" s="223"/>
      <c r="K621" s="226"/>
      <c r="L621" s="223"/>
      <c r="M621" s="223"/>
      <c r="N621" s="223"/>
      <c r="O621" s="223"/>
      <c r="P621" s="223"/>
      <c r="Q621" s="223"/>
      <c r="R621" s="223"/>
      <c r="S621" s="223"/>
      <c r="T621" s="223"/>
      <c r="U621" s="223"/>
      <c r="V621" s="223"/>
      <c r="W621" s="223"/>
      <c r="X621" s="223"/>
      <c r="Y621" s="223"/>
      <c r="Z621" s="223"/>
      <c r="AA621" s="223"/>
      <c r="AB621" s="223"/>
    </row>
    <row r="622" spans="1:28" ht="15" thickBot="1" x14ac:dyDescent="0.25">
      <c r="A622" s="223"/>
      <c r="B622" s="227"/>
      <c r="C622" s="223"/>
      <c r="D622" s="227"/>
      <c r="E622" s="223"/>
      <c r="F622" s="223"/>
      <c r="G622" s="223"/>
      <c r="H622" s="225"/>
      <c r="I622" s="225"/>
      <c r="J622" s="223"/>
      <c r="K622" s="226"/>
      <c r="L622" s="223"/>
      <c r="M622" s="223"/>
      <c r="N622" s="223"/>
      <c r="O622" s="223"/>
      <c r="P622" s="223"/>
      <c r="Q622" s="223"/>
      <c r="R622" s="223"/>
      <c r="S622" s="223"/>
      <c r="T622" s="223"/>
      <c r="U622" s="223"/>
      <c r="V622" s="223"/>
      <c r="W622" s="223"/>
      <c r="X622" s="223"/>
      <c r="Y622" s="223"/>
      <c r="Z622" s="223"/>
      <c r="AA622" s="223"/>
      <c r="AB622" s="223"/>
    </row>
    <row r="623" spans="1:28" ht="15" thickBot="1" x14ac:dyDescent="0.25">
      <c r="A623" s="223"/>
      <c r="B623" s="227"/>
      <c r="C623" s="223"/>
      <c r="D623" s="227"/>
      <c r="E623" s="223"/>
      <c r="F623" s="223"/>
      <c r="G623" s="223"/>
      <c r="H623" s="225"/>
      <c r="I623" s="225"/>
      <c r="J623" s="223"/>
      <c r="K623" s="226"/>
      <c r="L623" s="223"/>
      <c r="M623" s="223"/>
      <c r="N623" s="223"/>
      <c r="O623" s="223"/>
      <c r="P623" s="223"/>
      <c r="Q623" s="223"/>
      <c r="R623" s="223"/>
      <c r="S623" s="223"/>
      <c r="T623" s="223"/>
      <c r="U623" s="223"/>
      <c r="V623" s="223"/>
      <c r="W623" s="223"/>
      <c r="X623" s="223"/>
      <c r="Y623" s="223"/>
      <c r="Z623" s="223"/>
      <c r="AA623" s="223"/>
      <c r="AB623" s="223"/>
    </row>
    <row r="624" spans="1:28" ht="15" thickBot="1" x14ac:dyDescent="0.25">
      <c r="A624" s="223"/>
      <c r="B624" s="227"/>
      <c r="C624" s="223"/>
      <c r="D624" s="227"/>
      <c r="E624" s="223"/>
      <c r="F624" s="223"/>
      <c r="G624" s="223"/>
      <c r="H624" s="225"/>
      <c r="I624" s="225"/>
      <c r="J624" s="223"/>
      <c r="K624" s="226"/>
      <c r="L624" s="223"/>
      <c r="M624" s="223"/>
      <c r="N624" s="223"/>
      <c r="O624" s="223"/>
      <c r="P624" s="223"/>
      <c r="Q624" s="223"/>
      <c r="R624" s="223"/>
      <c r="S624" s="223"/>
      <c r="T624" s="223"/>
      <c r="U624" s="223"/>
      <c r="V624" s="223"/>
      <c r="W624" s="223"/>
      <c r="X624" s="223"/>
      <c r="Y624" s="223"/>
      <c r="Z624" s="223"/>
      <c r="AA624" s="223"/>
      <c r="AB624" s="223"/>
    </row>
    <row r="625" spans="1:28" ht="15" thickBot="1" x14ac:dyDescent="0.25">
      <c r="A625" s="223"/>
      <c r="B625" s="227"/>
      <c r="C625" s="223"/>
      <c r="D625" s="227"/>
      <c r="E625" s="223"/>
      <c r="F625" s="223"/>
      <c r="G625" s="223"/>
      <c r="H625" s="225"/>
      <c r="I625" s="225"/>
      <c r="J625" s="223"/>
      <c r="K625" s="226"/>
      <c r="L625" s="223"/>
      <c r="M625" s="223"/>
      <c r="N625" s="223"/>
      <c r="O625" s="223"/>
      <c r="P625" s="223"/>
      <c r="Q625" s="223"/>
      <c r="R625" s="223"/>
      <c r="S625" s="223"/>
      <c r="T625" s="223"/>
      <c r="U625" s="223"/>
      <c r="V625" s="223"/>
      <c r="W625" s="223"/>
      <c r="X625" s="223"/>
      <c r="Y625" s="223"/>
      <c r="Z625" s="223"/>
      <c r="AA625" s="223"/>
      <c r="AB625" s="223"/>
    </row>
    <row r="626" spans="1:28" ht="15" thickBot="1" x14ac:dyDescent="0.25">
      <c r="A626" s="223"/>
      <c r="B626" s="227"/>
      <c r="C626" s="223"/>
      <c r="D626" s="227"/>
      <c r="E626" s="223"/>
      <c r="F626" s="223"/>
      <c r="G626" s="223"/>
      <c r="H626" s="225"/>
      <c r="I626" s="225"/>
      <c r="J626" s="223"/>
      <c r="K626" s="226"/>
      <c r="L626" s="223"/>
      <c r="M626" s="223"/>
      <c r="N626" s="223"/>
      <c r="O626" s="223"/>
      <c r="P626" s="223"/>
      <c r="Q626" s="223"/>
      <c r="R626" s="223"/>
      <c r="S626" s="223"/>
      <c r="T626" s="223"/>
      <c r="U626" s="223"/>
      <c r="V626" s="223"/>
      <c r="W626" s="223"/>
      <c r="X626" s="223"/>
      <c r="Y626" s="223"/>
      <c r="Z626" s="223"/>
      <c r="AA626" s="223"/>
      <c r="AB626" s="223"/>
    </row>
    <row r="627" spans="1:28" ht="15" thickBot="1" x14ac:dyDescent="0.25">
      <c r="A627" s="223"/>
      <c r="B627" s="227"/>
      <c r="C627" s="223"/>
      <c r="D627" s="227"/>
      <c r="E627" s="223"/>
      <c r="F627" s="223"/>
      <c r="G627" s="223"/>
      <c r="H627" s="225"/>
      <c r="I627" s="225"/>
      <c r="J627" s="223"/>
      <c r="K627" s="226"/>
      <c r="L627" s="223"/>
      <c r="M627" s="223"/>
      <c r="N627" s="223"/>
      <c r="O627" s="223"/>
      <c r="P627" s="223"/>
      <c r="Q627" s="223"/>
      <c r="R627" s="223"/>
      <c r="S627" s="223"/>
      <c r="T627" s="223"/>
      <c r="U627" s="223"/>
      <c r="V627" s="223"/>
      <c r="W627" s="223"/>
      <c r="X627" s="223"/>
      <c r="Y627" s="223"/>
      <c r="Z627" s="223"/>
      <c r="AA627" s="223"/>
      <c r="AB627" s="223"/>
    </row>
    <row r="628" spans="1:28" ht="15" thickBot="1" x14ac:dyDescent="0.25">
      <c r="A628" s="223"/>
      <c r="B628" s="227"/>
      <c r="C628" s="223"/>
      <c r="D628" s="227"/>
      <c r="E628" s="223"/>
      <c r="F628" s="223"/>
      <c r="G628" s="223"/>
      <c r="H628" s="225"/>
      <c r="I628" s="225"/>
      <c r="J628" s="223"/>
      <c r="K628" s="226"/>
      <c r="L628" s="223"/>
      <c r="M628" s="223"/>
      <c r="N628" s="223"/>
      <c r="O628" s="223"/>
      <c r="P628" s="223"/>
      <c r="Q628" s="223"/>
      <c r="R628" s="223"/>
      <c r="S628" s="223"/>
      <c r="T628" s="223"/>
      <c r="U628" s="223"/>
      <c r="V628" s="223"/>
      <c r="W628" s="223"/>
      <c r="X628" s="223"/>
      <c r="Y628" s="223"/>
      <c r="Z628" s="223"/>
      <c r="AA628" s="223"/>
      <c r="AB628" s="223"/>
    </row>
    <row r="629" spans="1:28" ht="15" thickBot="1" x14ac:dyDescent="0.25">
      <c r="A629" s="223"/>
      <c r="B629" s="227"/>
      <c r="C629" s="223"/>
      <c r="D629" s="227"/>
      <c r="E629" s="223"/>
      <c r="F629" s="223"/>
      <c r="G629" s="223"/>
      <c r="H629" s="225"/>
      <c r="I629" s="225"/>
      <c r="J629" s="223"/>
      <c r="K629" s="226"/>
      <c r="L629" s="223"/>
      <c r="M629" s="223"/>
      <c r="N629" s="223"/>
      <c r="O629" s="223"/>
      <c r="P629" s="223"/>
      <c r="Q629" s="223"/>
      <c r="R629" s="223"/>
      <c r="S629" s="223"/>
      <c r="T629" s="223"/>
      <c r="U629" s="223"/>
      <c r="V629" s="223"/>
      <c r="W629" s="223"/>
      <c r="X629" s="223"/>
      <c r="Y629" s="223"/>
      <c r="Z629" s="223"/>
      <c r="AA629" s="223"/>
      <c r="AB629" s="223"/>
    </row>
    <row r="630" spans="1:28" ht="15" thickBot="1" x14ac:dyDescent="0.25">
      <c r="A630" s="223"/>
      <c r="B630" s="227"/>
      <c r="C630" s="223"/>
      <c r="D630" s="227"/>
      <c r="E630" s="223"/>
      <c r="F630" s="223"/>
      <c r="G630" s="223"/>
      <c r="H630" s="225"/>
      <c r="I630" s="225"/>
      <c r="J630" s="223"/>
      <c r="K630" s="226"/>
      <c r="L630" s="223"/>
      <c r="M630" s="223"/>
      <c r="N630" s="223"/>
      <c r="O630" s="223"/>
      <c r="P630" s="223"/>
      <c r="Q630" s="223"/>
      <c r="R630" s="223"/>
      <c r="S630" s="223"/>
      <c r="T630" s="223"/>
      <c r="U630" s="223"/>
      <c r="V630" s="223"/>
      <c r="W630" s="223"/>
      <c r="X630" s="223"/>
      <c r="Y630" s="223"/>
      <c r="Z630" s="223"/>
      <c r="AA630" s="223"/>
      <c r="AB630" s="223"/>
    </row>
    <row r="631" spans="1:28" ht="15" thickBot="1" x14ac:dyDescent="0.25">
      <c r="A631" s="223"/>
      <c r="B631" s="227"/>
      <c r="C631" s="223"/>
      <c r="D631" s="227"/>
      <c r="E631" s="223"/>
      <c r="F631" s="223"/>
      <c r="G631" s="223"/>
      <c r="H631" s="225"/>
      <c r="I631" s="225"/>
      <c r="J631" s="223"/>
      <c r="K631" s="226"/>
      <c r="L631" s="223"/>
      <c r="M631" s="223"/>
      <c r="N631" s="223"/>
      <c r="O631" s="223"/>
      <c r="P631" s="223"/>
      <c r="Q631" s="223"/>
      <c r="R631" s="223"/>
      <c r="S631" s="223"/>
      <c r="T631" s="223"/>
      <c r="U631" s="223"/>
      <c r="V631" s="223"/>
      <c r="W631" s="223"/>
      <c r="X631" s="223"/>
      <c r="Y631" s="223"/>
      <c r="Z631" s="223"/>
      <c r="AA631" s="223"/>
      <c r="AB631" s="223"/>
    </row>
    <row r="632" spans="1:28" ht="15" thickBot="1" x14ac:dyDescent="0.25">
      <c r="A632" s="223"/>
      <c r="B632" s="227"/>
      <c r="C632" s="223"/>
      <c r="D632" s="227"/>
      <c r="E632" s="223"/>
      <c r="F632" s="223"/>
      <c r="G632" s="223"/>
      <c r="H632" s="225"/>
      <c r="I632" s="225"/>
      <c r="J632" s="223"/>
      <c r="K632" s="226"/>
      <c r="L632" s="223"/>
      <c r="M632" s="223"/>
      <c r="N632" s="223"/>
      <c r="O632" s="223"/>
      <c r="P632" s="223"/>
      <c r="Q632" s="223"/>
      <c r="R632" s="223"/>
      <c r="S632" s="223"/>
      <c r="T632" s="223"/>
      <c r="U632" s="223"/>
      <c r="V632" s="223"/>
      <c r="W632" s="223"/>
      <c r="X632" s="223"/>
      <c r="Y632" s="223"/>
      <c r="Z632" s="223"/>
      <c r="AA632" s="223"/>
      <c r="AB632" s="223"/>
    </row>
    <row r="633" spans="1:28" ht="15" thickBot="1" x14ac:dyDescent="0.25">
      <c r="A633" s="223"/>
      <c r="B633" s="227"/>
      <c r="C633" s="223"/>
      <c r="D633" s="227"/>
      <c r="E633" s="223"/>
      <c r="F633" s="223"/>
      <c r="G633" s="223"/>
      <c r="H633" s="225"/>
      <c r="I633" s="225"/>
      <c r="J633" s="223"/>
      <c r="K633" s="226"/>
      <c r="L633" s="223"/>
      <c r="M633" s="223"/>
      <c r="N633" s="223"/>
      <c r="O633" s="223"/>
      <c r="P633" s="223"/>
      <c r="Q633" s="223"/>
      <c r="R633" s="223"/>
      <c r="S633" s="223"/>
      <c r="T633" s="223"/>
      <c r="U633" s="223"/>
      <c r="V633" s="223"/>
      <c r="W633" s="223"/>
      <c r="X633" s="223"/>
      <c r="Y633" s="223"/>
      <c r="Z633" s="223"/>
      <c r="AA633" s="223"/>
      <c r="AB633" s="223"/>
    </row>
    <row r="634" spans="1:28" ht="15" thickBot="1" x14ac:dyDescent="0.25">
      <c r="A634" s="223"/>
      <c r="B634" s="227"/>
      <c r="C634" s="223"/>
      <c r="D634" s="227"/>
      <c r="E634" s="223"/>
      <c r="F634" s="223"/>
      <c r="G634" s="223"/>
      <c r="H634" s="225"/>
      <c r="I634" s="225"/>
      <c r="J634" s="223"/>
      <c r="K634" s="226"/>
      <c r="L634" s="223"/>
      <c r="M634" s="223"/>
      <c r="N634" s="223"/>
      <c r="O634" s="223"/>
      <c r="P634" s="223"/>
      <c r="Q634" s="223"/>
      <c r="R634" s="223"/>
      <c r="S634" s="223"/>
      <c r="T634" s="223"/>
      <c r="U634" s="223"/>
      <c r="V634" s="223"/>
      <c r="W634" s="223"/>
      <c r="X634" s="223"/>
      <c r="Y634" s="223"/>
      <c r="Z634" s="223"/>
      <c r="AA634" s="223"/>
      <c r="AB634" s="223"/>
    </row>
    <row r="635" spans="1:28" ht="15" thickBot="1" x14ac:dyDescent="0.25">
      <c r="A635" s="223"/>
      <c r="B635" s="227"/>
      <c r="C635" s="223"/>
      <c r="D635" s="227"/>
      <c r="E635" s="223"/>
      <c r="F635" s="223"/>
      <c r="G635" s="223"/>
      <c r="H635" s="225"/>
      <c r="I635" s="225"/>
      <c r="J635" s="223"/>
      <c r="K635" s="226"/>
      <c r="L635" s="223"/>
      <c r="M635" s="223"/>
      <c r="N635" s="223"/>
      <c r="O635" s="223"/>
      <c r="P635" s="223"/>
      <c r="Q635" s="223"/>
      <c r="R635" s="223"/>
      <c r="S635" s="223"/>
      <c r="T635" s="223"/>
      <c r="U635" s="223"/>
      <c r="V635" s="223"/>
      <c r="W635" s="223"/>
      <c r="X635" s="223"/>
      <c r="Y635" s="223"/>
      <c r="Z635" s="223"/>
      <c r="AA635" s="223"/>
      <c r="AB635" s="223"/>
    </row>
    <row r="636" spans="1:28" ht="15" thickBot="1" x14ac:dyDescent="0.25">
      <c r="A636" s="223"/>
      <c r="B636" s="227"/>
      <c r="C636" s="223"/>
      <c r="D636" s="227"/>
      <c r="E636" s="223"/>
      <c r="F636" s="223"/>
      <c r="G636" s="223"/>
      <c r="H636" s="225"/>
      <c r="I636" s="225"/>
      <c r="J636" s="223"/>
      <c r="K636" s="226"/>
      <c r="L636" s="223"/>
      <c r="M636" s="223"/>
      <c r="N636" s="223"/>
      <c r="O636" s="223"/>
      <c r="P636" s="223"/>
      <c r="Q636" s="223"/>
      <c r="R636" s="223"/>
      <c r="S636" s="223"/>
      <c r="T636" s="223"/>
      <c r="U636" s="223"/>
      <c r="V636" s="223"/>
      <c r="W636" s="223"/>
      <c r="X636" s="223"/>
      <c r="Y636" s="223"/>
      <c r="Z636" s="223"/>
      <c r="AA636" s="223"/>
      <c r="AB636" s="223"/>
    </row>
    <row r="637" spans="1:28" ht="15" thickBot="1" x14ac:dyDescent="0.25">
      <c r="A637" s="223"/>
      <c r="B637" s="227"/>
      <c r="C637" s="223"/>
      <c r="D637" s="227"/>
      <c r="E637" s="223"/>
      <c r="F637" s="223"/>
      <c r="G637" s="223"/>
      <c r="H637" s="225"/>
      <c r="I637" s="225"/>
      <c r="J637" s="223"/>
      <c r="K637" s="226"/>
      <c r="L637" s="223"/>
      <c r="M637" s="223"/>
      <c r="N637" s="223"/>
      <c r="O637" s="223"/>
      <c r="P637" s="223"/>
      <c r="Q637" s="223"/>
      <c r="R637" s="223"/>
      <c r="S637" s="223"/>
      <c r="T637" s="223"/>
      <c r="U637" s="223"/>
      <c r="V637" s="223"/>
      <c r="W637" s="223"/>
      <c r="X637" s="223"/>
      <c r="Y637" s="223"/>
      <c r="Z637" s="223"/>
      <c r="AA637" s="223"/>
      <c r="AB637" s="223"/>
    </row>
    <row r="638" spans="1:28" ht="15" thickBot="1" x14ac:dyDescent="0.25">
      <c r="A638" s="223"/>
      <c r="B638" s="227"/>
      <c r="C638" s="223"/>
      <c r="D638" s="227"/>
      <c r="E638" s="223"/>
      <c r="F638" s="223"/>
      <c r="G638" s="223"/>
      <c r="H638" s="225"/>
      <c r="I638" s="225"/>
      <c r="J638" s="223"/>
      <c r="K638" s="226"/>
      <c r="L638" s="223"/>
      <c r="M638" s="223"/>
      <c r="N638" s="223"/>
      <c r="O638" s="223"/>
      <c r="P638" s="223"/>
      <c r="Q638" s="223"/>
      <c r="R638" s="223"/>
      <c r="S638" s="223"/>
      <c r="T638" s="223"/>
      <c r="U638" s="223"/>
      <c r="V638" s="223"/>
      <c r="W638" s="223"/>
      <c r="X638" s="223"/>
      <c r="Y638" s="223"/>
      <c r="Z638" s="223"/>
      <c r="AA638" s="223"/>
      <c r="AB638" s="223"/>
    </row>
    <row r="639" spans="1:28" ht="15" thickBot="1" x14ac:dyDescent="0.25">
      <c r="A639" s="223"/>
      <c r="B639" s="227"/>
      <c r="C639" s="223"/>
      <c r="D639" s="227"/>
      <c r="E639" s="223"/>
      <c r="F639" s="223"/>
      <c r="G639" s="223"/>
      <c r="H639" s="225"/>
      <c r="I639" s="225"/>
      <c r="J639" s="223"/>
      <c r="K639" s="226"/>
      <c r="L639" s="223"/>
      <c r="M639" s="223"/>
      <c r="N639" s="223"/>
      <c r="O639" s="223"/>
      <c r="P639" s="223"/>
      <c r="Q639" s="223"/>
      <c r="R639" s="223"/>
      <c r="S639" s="223"/>
      <c r="T639" s="223"/>
      <c r="U639" s="223"/>
      <c r="V639" s="223"/>
      <c r="W639" s="223"/>
      <c r="X639" s="223"/>
      <c r="Y639" s="223"/>
      <c r="Z639" s="223"/>
      <c r="AA639" s="223"/>
      <c r="AB639" s="223"/>
    </row>
    <row r="640" spans="1:28" ht="15" thickBot="1" x14ac:dyDescent="0.25">
      <c r="A640" s="223"/>
      <c r="B640" s="227"/>
      <c r="C640" s="223"/>
      <c r="D640" s="227"/>
      <c r="E640" s="223"/>
      <c r="F640" s="223"/>
      <c r="G640" s="223"/>
      <c r="H640" s="225"/>
      <c r="I640" s="225"/>
      <c r="J640" s="223"/>
      <c r="K640" s="226"/>
      <c r="L640" s="223"/>
      <c r="M640" s="223"/>
      <c r="N640" s="223"/>
      <c r="O640" s="223"/>
      <c r="P640" s="223"/>
      <c r="Q640" s="223"/>
      <c r="R640" s="223"/>
      <c r="S640" s="223"/>
      <c r="T640" s="223"/>
      <c r="U640" s="223"/>
      <c r="V640" s="223"/>
      <c r="W640" s="223"/>
      <c r="X640" s="223"/>
      <c r="Y640" s="223"/>
      <c r="Z640" s="223"/>
      <c r="AA640" s="223"/>
      <c r="AB640" s="223"/>
    </row>
    <row r="641" spans="1:28" ht="15" thickBot="1" x14ac:dyDescent="0.25">
      <c r="A641" s="223"/>
      <c r="B641" s="227"/>
      <c r="C641" s="223"/>
      <c r="D641" s="227"/>
      <c r="E641" s="223"/>
      <c r="F641" s="223"/>
      <c r="G641" s="223"/>
      <c r="H641" s="225"/>
      <c r="I641" s="225"/>
      <c r="J641" s="223"/>
      <c r="K641" s="226"/>
      <c r="L641" s="223"/>
      <c r="M641" s="223"/>
      <c r="N641" s="223"/>
      <c r="O641" s="223"/>
      <c r="P641" s="223"/>
      <c r="Q641" s="223"/>
      <c r="R641" s="223"/>
      <c r="S641" s="223"/>
      <c r="T641" s="223"/>
      <c r="U641" s="223"/>
      <c r="V641" s="223"/>
      <c r="W641" s="223"/>
      <c r="X641" s="223"/>
      <c r="Y641" s="223"/>
      <c r="Z641" s="223"/>
      <c r="AA641" s="223"/>
      <c r="AB641" s="223"/>
    </row>
    <row r="642" spans="1:28" ht="15" thickBot="1" x14ac:dyDescent="0.25">
      <c r="A642" s="223"/>
      <c r="B642" s="227"/>
      <c r="C642" s="223"/>
      <c r="D642" s="227"/>
      <c r="E642" s="223"/>
      <c r="F642" s="223"/>
      <c r="G642" s="223"/>
      <c r="H642" s="225"/>
      <c r="I642" s="225"/>
      <c r="J642" s="223"/>
      <c r="K642" s="226"/>
      <c r="L642" s="223"/>
      <c r="M642" s="223"/>
      <c r="N642" s="223"/>
      <c r="O642" s="223"/>
      <c r="P642" s="223"/>
      <c r="Q642" s="223"/>
      <c r="R642" s="223"/>
      <c r="S642" s="223"/>
      <c r="T642" s="223"/>
      <c r="U642" s="223"/>
      <c r="V642" s="223"/>
      <c r="W642" s="223"/>
      <c r="X642" s="223"/>
      <c r="Y642" s="223"/>
      <c r="Z642" s="223"/>
      <c r="AA642" s="223"/>
      <c r="AB642" s="223"/>
    </row>
    <row r="643" spans="1:28" ht="15" thickBot="1" x14ac:dyDescent="0.25">
      <c r="A643" s="223"/>
      <c r="B643" s="227"/>
      <c r="C643" s="223"/>
      <c r="D643" s="227"/>
      <c r="E643" s="223"/>
      <c r="F643" s="223"/>
      <c r="G643" s="223"/>
      <c r="H643" s="225"/>
      <c r="I643" s="225"/>
      <c r="J643" s="223"/>
      <c r="K643" s="226"/>
      <c r="L643" s="223"/>
      <c r="M643" s="223"/>
      <c r="N643" s="223"/>
      <c r="O643" s="223"/>
      <c r="P643" s="223"/>
      <c r="Q643" s="223"/>
      <c r="R643" s="223"/>
      <c r="S643" s="223"/>
      <c r="T643" s="223"/>
      <c r="U643" s="223"/>
      <c r="V643" s="223"/>
      <c r="W643" s="223"/>
      <c r="X643" s="223"/>
      <c r="Y643" s="223"/>
      <c r="Z643" s="223"/>
      <c r="AA643" s="223"/>
      <c r="AB643" s="223"/>
    </row>
    <row r="644" spans="1:28" ht="15" thickBot="1" x14ac:dyDescent="0.25">
      <c r="A644" s="223"/>
      <c r="B644" s="227"/>
      <c r="C644" s="223"/>
      <c r="D644" s="227"/>
      <c r="E644" s="223"/>
      <c r="F644" s="223"/>
      <c r="G644" s="223"/>
      <c r="H644" s="225"/>
      <c r="I644" s="225"/>
      <c r="J644" s="223"/>
      <c r="K644" s="226"/>
      <c r="L644" s="223"/>
      <c r="M644" s="223"/>
      <c r="N644" s="223"/>
      <c r="O644" s="223"/>
      <c r="P644" s="223"/>
      <c r="Q644" s="223"/>
      <c r="R644" s="223"/>
      <c r="S644" s="223"/>
      <c r="T644" s="223"/>
      <c r="U644" s="223"/>
      <c r="V644" s="223"/>
      <c r="W644" s="223"/>
      <c r="X644" s="223"/>
      <c r="Y644" s="223"/>
      <c r="Z644" s="223"/>
      <c r="AA644" s="223"/>
      <c r="AB644" s="223"/>
    </row>
    <row r="645" spans="1:28" ht="15" thickBot="1" x14ac:dyDescent="0.25">
      <c r="A645" s="223"/>
      <c r="B645" s="227"/>
      <c r="C645" s="223"/>
      <c r="D645" s="227"/>
      <c r="E645" s="223"/>
      <c r="F645" s="223"/>
      <c r="G645" s="223"/>
      <c r="H645" s="225"/>
      <c r="I645" s="225"/>
      <c r="J645" s="223"/>
      <c r="K645" s="226"/>
      <c r="L645" s="223"/>
      <c r="M645" s="223"/>
      <c r="N645" s="223"/>
      <c r="O645" s="223"/>
      <c r="P645" s="223"/>
      <c r="Q645" s="223"/>
      <c r="R645" s="223"/>
      <c r="S645" s="223"/>
      <c r="T645" s="223"/>
      <c r="U645" s="223"/>
      <c r="V645" s="223"/>
      <c r="W645" s="223"/>
      <c r="X645" s="223"/>
      <c r="Y645" s="223"/>
      <c r="Z645" s="223"/>
      <c r="AA645" s="223"/>
      <c r="AB645" s="223"/>
    </row>
    <row r="646" spans="1:28" ht="15" thickBot="1" x14ac:dyDescent="0.25">
      <c r="A646" s="223"/>
      <c r="B646" s="227"/>
      <c r="C646" s="223"/>
      <c r="D646" s="227"/>
      <c r="E646" s="223"/>
      <c r="F646" s="223"/>
      <c r="G646" s="223"/>
      <c r="H646" s="225"/>
      <c r="I646" s="225"/>
      <c r="J646" s="223"/>
      <c r="K646" s="226"/>
      <c r="L646" s="223"/>
      <c r="M646" s="223"/>
      <c r="N646" s="223"/>
      <c r="O646" s="223"/>
      <c r="P646" s="223"/>
      <c r="Q646" s="223"/>
      <c r="R646" s="223"/>
      <c r="S646" s="223"/>
      <c r="T646" s="223"/>
      <c r="U646" s="223"/>
      <c r="V646" s="223"/>
      <c r="W646" s="223"/>
      <c r="X646" s="223"/>
      <c r="Y646" s="223"/>
      <c r="Z646" s="223"/>
      <c r="AA646" s="223"/>
      <c r="AB646" s="223"/>
    </row>
    <row r="647" spans="1:28" ht="15" thickBot="1" x14ac:dyDescent="0.25">
      <c r="A647" s="223"/>
      <c r="B647" s="227"/>
      <c r="C647" s="223"/>
      <c r="D647" s="227"/>
      <c r="E647" s="223"/>
      <c r="F647" s="223"/>
      <c r="G647" s="223"/>
      <c r="H647" s="225"/>
      <c r="I647" s="225"/>
      <c r="J647" s="223"/>
      <c r="K647" s="226"/>
      <c r="L647" s="223"/>
      <c r="M647" s="223"/>
      <c r="N647" s="223"/>
      <c r="O647" s="223"/>
      <c r="P647" s="223"/>
      <c r="Q647" s="223"/>
      <c r="R647" s="223"/>
      <c r="S647" s="223"/>
      <c r="T647" s="223"/>
      <c r="U647" s="223"/>
      <c r="V647" s="223"/>
      <c r="W647" s="223"/>
      <c r="X647" s="223"/>
      <c r="Y647" s="223"/>
      <c r="Z647" s="223"/>
      <c r="AA647" s="223"/>
      <c r="AB647" s="223"/>
    </row>
    <row r="648" spans="1:28" ht="15" thickBot="1" x14ac:dyDescent="0.25">
      <c r="A648" s="223"/>
      <c r="B648" s="227"/>
      <c r="C648" s="223"/>
      <c r="D648" s="227"/>
      <c r="E648" s="223"/>
      <c r="F648" s="223"/>
      <c r="G648" s="223"/>
      <c r="H648" s="225"/>
      <c r="I648" s="225"/>
      <c r="J648" s="223"/>
      <c r="K648" s="226"/>
      <c r="L648" s="223"/>
      <c r="M648" s="223"/>
      <c r="N648" s="223"/>
      <c r="O648" s="223"/>
      <c r="P648" s="223"/>
      <c r="Q648" s="223"/>
      <c r="R648" s="223"/>
      <c r="S648" s="223"/>
      <c r="T648" s="223"/>
      <c r="U648" s="223"/>
      <c r="V648" s="223"/>
      <c r="W648" s="223"/>
      <c r="X648" s="223"/>
      <c r="Y648" s="223"/>
      <c r="Z648" s="223"/>
      <c r="AA648" s="223"/>
      <c r="AB648" s="223"/>
    </row>
    <row r="649" spans="1:28" ht="15" thickBot="1" x14ac:dyDescent="0.25">
      <c r="A649" s="223"/>
      <c r="B649" s="227"/>
      <c r="C649" s="223"/>
      <c r="D649" s="227"/>
      <c r="E649" s="223"/>
      <c r="F649" s="223"/>
      <c r="G649" s="223"/>
      <c r="H649" s="225"/>
      <c r="I649" s="225"/>
      <c r="J649" s="223"/>
      <c r="K649" s="226"/>
      <c r="L649" s="223"/>
      <c r="M649" s="223"/>
      <c r="N649" s="223"/>
      <c r="O649" s="223"/>
      <c r="P649" s="223"/>
      <c r="Q649" s="223"/>
      <c r="R649" s="223"/>
      <c r="S649" s="223"/>
      <c r="T649" s="223"/>
      <c r="U649" s="223"/>
      <c r="V649" s="223"/>
      <c r="W649" s="223"/>
      <c r="X649" s="223"/>
      <c r="Y649" s="223"/>
      <c r="Z649" s="223"/>
      <c r="AA649" s="223"/>
      <c r="AB649" s="223"/>
    </row>
    <row r="650" spans="1:28" ht="15" thickBot="1" x14ac:dyDescent="0.25">
      <c r="A650" s="223"/>
      <c r="B650" s="227"/>
      <c r="C650" s="223"/>
      <c r="D650" s="227"/>
      <c r="E650" s="223"/>
      <c r="F650" s="223"/>
      <c r="G650" s="223"/>
      <c r="H650" s="225"/>
      <c r="I650" s="225"/>
      <c r="J650" s="223"/>
      <c r="K650" s="226"/>
      <c r="L650" s="223"/>
      <c r="M650" s="223"/>
      <c r="N650" s="223"/>
      <c r="O650" s="223"/>
      <c r="P650" s="223"/>
      <c r="Q650" s="223"/>
      <c r="R650" s="223"/>
      <c r="S650" s="223"/>
      <c r="T650" s="223"/>
      <c r="U650" s="223"/>
      <c r="V650" s="223"/>
      <c r="W650" s="223"/>
      <c r="X650" s="223"/>
      <c r="Y650" s="223"/>
      <c r="Z650" s="223"/>
      <c r="AA650" s="223"/>
      <c r="AB650" s="223"/>
    </row>
    <row r="651" spans="1:28" ht="15" thickBot="1" x14ac:dyDescent="0.25">
      <c r="A651" s="223"/>
      <c r="B651" s="227"/>
      <c r="C651" s="223"/>
      <c r="D651" s="227"/>
      <c r="E651" s="223"/>
      <c r="F651" s="223"/>
      <c r="G651" s="223"/>
      <c r="H651" s="225"/>
      <c r="I651" s="225"/>
      <c r="J651" s="223"/>
      <c r="K651" s="226"/>
      <c r="L651" s="223"/>
      <c r="M651" s="223"/>
      <c r="N651" s="223"/>
      <c r="O651" s="223"/>
      <c r="P651" s="223"/>
      <c r="Q651" s="223"/>
      <c r="R651" s="223"/>
      <c r="S651" s="223"/>
      <c r="T651" s="223"/>
      <c r="U651" s="223"/>
      <c r="V651" s="223"/>
      <c r="W651" s="223"/>
      <c r="X651" s="223"/>
      <c r="Y651" s="223"/>
      <c r="Z651" s="223"/>
      <c r="AA651" s="223"/>
      <c r="AB651" s="223"/>
    </row>
    <row r="652" spans="1:28" ht="15" thickBot="1" x14ac:dyDescent="0.25">
      <c r="A652" s="223"/>
      <c r="B652" s="227"/>
      <c r="C652" s="223"/>
      <c r="D652" s="227"/>
      <c r="E652" s="223"/>
      <c r="F652" s="223"/>
      <c r="G652" s="223"/>
      <c r="H652" s="225"/>
      <c r="I652" s="225"/>
      <c r="J652" s="223"/>
      <c r="K652" s="226"/>
      <c r="L652" s="223"/>
      <c r="M652" s="223"/>
      <c r="N652" s="223"/>
      <c r="O652" s="223"/>
      <c r="P652" s="223"/>
      <c r="Q652" s="223"/>
      <c r="R652" s="223"/>
      <c r="S652" s="223"/>
      <c r="T652" s="223"/>
      <c r="U652" s="223"/>
      <c r="V652" s="223"/>
      <c r="W652" s="223"/>
      <c r="X652" s="223"/>
      <c r="Y652" s="223"/>
      <c r="Z652" s="223"/>
      <c r="AA652" s="223"/>
      <c r="AB652" s="223"/>
    </row>
    <row r="653" spans="1:28" ht="15" thickBot="1" x14ac:dyDescent="0.25">
      <c r="A653" s="223"/>
      <c r="B653" s="227"/>
      <c r="C653" s="223"/>
      <c r="D653" s="227"/>
      <c r="E653" s="223"/>
      <c r="F653" s="223"/>
      <c r="G653" s="223"/>
      <c r="H653" s="225"/>
      <c r="I653" s="225"/>
      <c r="J653" s="223"/>
      <c r="K653" s="226"/>
      <c r="L653" s="223"/>
      <c r="M653" s="223"/>
      <c r="N653" s="223"/>
      <c r="O653" s="223"/>
      <c r="P653" s="223"/>
      <c r="Q653" s="223"/>
      <c r="R653" s="223"/>
      <c r="S653" s="223"/>
      <c r="T653" s="223"/>
      <c r="U653" s="223"/>
      <c r="V653" s="223"/>
      <c r="W653" s="223"/>
      <c r="X653" s="223"/>
      <c r="Y653" s="223"/>
      <c r="Z653" s="223"/>
      <c r="AA653" s="223"/>
      <c r="AB653" s="223"/>
    </row>
    <row r="654" spans="1:28" ht="15" thickBot="1" x14ac:dyDescent="0.25">
      <c r="A654" s="223"/>
      <c r="B654" s="227"/>
      <c r="C654" s="223"/>
      <c r="D654" s="227"/>
      <c r="E654" s="223"/>
      <c r="F654" s="223"/>
      <c r="G654" s="223"/>
      <c r="H654" s="225"/>
      <c r="I654" s="225"/>
      <c r="J654" s="223"/>
      <c r="K654" s="226"/>
      <c r="L654" s="223"/>
      <c r="M654" s="223"/>
      <c r="N654" s="223"/>
      <c r="O654" s="223"/>
      <c r="P654" s="223"/>
      <c r="Q654" s="223"/>
      <c r="R654" s="223"/>
      <c r="S654" s="223"/>
      <c r="T654" s="223"/>
      <c r="U654" s="223"/>
      <c r="V654" s="223"/>
      <c r="W654" s="223"/>
      <c r="X654" s="223"/>
      <c r="Y654" s="223"/>
      <c r="Z654" s="223"/>
      <c r="AA654" s="223"/>
      <c r="AB654" s="223"/>
    </row>
    <row r="655" spans="1:28" ht="15" thickBot="1" x14ac:dyDescent="0.25">
      <c r="A655" s="223"/>
      <c r="B655" s="227"/>
      <c r="C655" s="223"/>
      <c r="D655" s="227"/>
      <c r="E655" s="223"/>
      <c r="F655" s="223"/>
      <c r="G655" s="223"/>
      <c r="H655" s="225"/>
      <c r="I655" s="225"/>
      <c r="J655" s="223"/>
      <c r="K655" s="226"/>
      <c r="L655" s="223"/>
      <c r="M655" s="223"/>
      <c r="N655" s="223"/>
      <c r="O655" s="223"/>
      <c r="P655" s="223"/>
      <c r="Q655" s="223"/>
      <c r="R655" s="223"/>
      <c r="S655" s="223"/>
      <c r="T655" s="223"/>
      <c r="U655" s="223"/>
      <c r="V655" s="223"/>
      <c r="W655" s="223"/>
      <c r="X655" s="223"/>
      <c r="Y655" s="223"/>
      <c r="Z655" s="223"/>
      <c r="AA655" s="223"/>
      <c r="AB655" s="223"/>
    </row>
    <row r="656" spans="1:28" ht="15" thickBot="1" x14ac:dyDescent="0.25">
      <c r="A656" s="223"/>
      <c r="B656" s="227"/>
      <c r="C656" s="223"/>
      <c r="D656" s="227"/>
      <c r="E656" s="223"/>
      <c r="F656" s="223"/>
      <c r="G656" s="223"/>
      <c r="H656" s="225"/>
      <c r="I656" s="225"/>
      <c r="J656" s="223"/>
      <c r="K656" s="226"/>
      <c r="L656" s="223"/>
      <c r="M656" s="223"/>
      <c r="N656" s="223"/>
      <c r="O656" s="223"/>
      <c r="P656" s="223"/>
      <c r="Q656" s="223"/>
      <c r="R656" s="223"/>
      <c r="S656" s="223"/>
      <c r="T656" s="223"/>
      <c r="U656" s="223"/>
      <c r="V656" s="223"/>
      <c r="W656" s="223"/>
      <c r="X656" s="223"/>
      <c r="Y656" s="223"/>
      <c r="Z656" s="223"/>
      <c r="AA656" s="223"/>
      <c r="AB656" s="223"/>
    </row>
    <row r="657" spans="1:28" ht="15" thickBot="1" x14ac:dyDescent="0.25">
      <c r="A657" s="223"/>
      <c r="B657" s="227"/>
      <c r="C657" s="223"/>
      <c r="D657" s="227"/>
      <c r="E657" s="223"/>
      <c r="F657" s="223"/>
      <c r="G657" s="223"/>
      <c r="H657" s="225"/>
      <c r="I657" s="225"/>
      <c r="J657" s="223"/>
      <c r="K657" s="226"/>
      <c r="L657" s="223"/>
      <c r="M657" s="223"/>
      <c r="N657" s="223"/>
      <c r="O657" s="223"/>
      <c r="P657" s="223"/>
      <c r="Q657" s="223"/>
      <c r="R657" s="223"/>
      <c r="S657" s="223"/>
      <c r="T657" s="223"/>
      <c r="U657" s="223"/>
      <c r="V657" s="223"/>
      <c r="W657" s="223"/>
      <c r="X657" s="223"/>
      <c r="Y657" s="223"/>
      <c r="Z657" s="223"/>
      <c r="AA657" s="223"/>
      <c r="AB657" s="223"/>
    </row>
    <row r="658" spans="1:28" ht="15" thickBot="1" x14ac:dyDescent="0.25">
      <c r="A658" s="223"/>
      <c r="B658" s="227"/>
      <c r="C658" s="223"/>
      <c r="D658" s="227"/>
      <c r="E658" s="223"/>
      <c r="F658" s="223"/>
      <c r="G658" s="223"/>
      <c r="H658" s="225"/>
      <c r="I658" s="225"/>
      <c r="J658" s="223"/>
      <c r="K658" s="226"/>
      <c r="L658" s="223"/>
      <c r="M658" s="223"/>
      <c r="N658" s="223"/>
      <c r="O658" s="223"/>
      <c r="P658" s="223"/>
      <c r="Q658" s="223"/>
      <c r="R658" s="223"/>
      <c r="S658" s="223"/>
      <c r="T658" s="223"/>
      <c r="U658" s="223"/>
      <c r="V658" s="223"/>
      <c r="W658" s="223"/>
      <c r="X658" s="223"/>
      <c r="Y658" s="223"/>
      <c r="Z658" s="223"/>
      <c r="AA658" s="223"/>
      <c r="AB658" s="223"/>
    </row>
    <row r="659" spans="1:28" ht="15" thickBot="1" x14ac:dyDescent="0.25">
      <c r="A659" s="223"/>
      <c r="B659" s="227"/>
      <c r="C659" s="223"/>
      <c r="D659" s="227"/>
      <c r="E659" s="223"/>
      <c r="F659" s="223"/>
      <c r="G659" s="223"/>
      <c r="H659" s="225"/>
      <c r="I659" s="225"/>
      <c r="J659" s="223"/>
      <c r="K659" s="226"/>
      <c r="L659" s="223"/>
      <c r="M659" s="223"/>
      <c r="N659" s="223"/>
      <c r="O659" s="223"/>
      <c r="P659" s="223"/>
      <c r="Q659" s="223"/>
      <c r="R659" s="223"/>
      <c r="S659" s="223"/>
      <c r="T659" s="223"/>
      <c r="U659" s="223"/>
      <c r="V659" s="223"/>
      <c r="W659" s="223"/>
      <c r="X659" s="223"/>
      <c r="Y659" s="223"/>
      <c r="Z659" s="223"/>
      <c r="AA659" s="223"/>
      <c r="AB659" s="223"/>
    </row>
    <row r="660" spans="1:28" ht="15" thickBot="1" x14ac:dyDescent="0.25">
      <c r="A660" s="223"/>
      <c r="B660" s="227"/>
      <c r="C660" s="223"/>
      <c r="D660" s="227"/>
      <c r="E660" s="223"/>
      <c r="F660" s="223"/>
      <c r="G660" s="223"/>
      <c r="H660" s="225"/>
      <c r="I660" s="225"/>
      <c r="J660" s="223"/>
      <c r="K660" s="226"/>
      <c r="L660" s="223"/>
      <c r="M660" s="223"/>
      <c r="N660" s="223"/>
      <c r="O660" s="223"/>
      <c r="P660" s="223"/>
      <c r="Q660" s="223"/>
      <c r="R660" s="223"/>
      <c r="S660" s="223"/>
      <c r="T660" s="223"/>
      <c r="U660" s="223"/>
      <c r="V660" s="223"/>
      <c r="W660" s="223"/>
      <c r="X660" s="223"/>
      <c r="Y660" s="223"/>
      <c r="Z660" s="223"/>
      <c r="AA660" s="223"/>
      <c r="AB660" s="223"/>
    </row>
    <row r="661" spans="1:28" ht="15" thickBot="1" x14ac:dyDescent="0.25">
      <c r="A661" s="223"/>
      <c r="B661" s="227"/>
      <c r="C661" s="223"/>
      <c r="D661" s="227"/>
      <c r="E661" s="223"/>
      <c r="F661" s="223"/>
      <c r="G661" s="223"/>
      <c r="H661" s="225"/>
      <c r="I661" s="225"/>
      <c r="J661" s="223"/>
      <c r="K661" s="226"/>
      <c r="L661" s="223"/>
      <c r="M661" s="223"/>
      <c r="N661" s="223"/>
      <c r="O661" s="223"/>
      <c r="P661" s="223"/>
      <c r="Q661" s="223"/>
      <c r="R661" s="223"/>
      <c r="S661" s="223"/>
      <c r="T661" s="223"/>
      <c r="U661" s="223"/>
      <c r="V661" s="223"/>
      <c r="W661" s="223"/>
      <c r="X661" s="223"/>
      <c r="Y661" s="223"/>
      <c r="Z661" s="223"/>
      <c r="AA661" s="223"/>
      <c r="AB661" s="223"/>
    </row>
    <row r="662" spans="1:28" ht="15" thickBot="1" x14ac:dyDescent="0.25">
      <c r="A662" s="223"/>
      <c r="B662" s="227"/>
      <c r="C662" s="223"/>
      <c r="D662" s="227"/>
      <c r="E662" s="223"/>
      <c r="F662" s="223"/>
      <c r="G662" s="223"/>
      <c r="H662" s="225"/>
      <c r="I662" s="225"/>
      <c r="J662" s="223"/>
      <c r="K662" s="226"/>
      <c r="L662" s="223"/>
      <c r="M662" s="223"/>
      <c r="N662" s="223"/>
      <c r="O662" s="223"/>
      <c r="P662" s="223"/>
      <c r="Q662" s="223"/>
      <c r="R662" s="223"/>
      <c r="S662" s="223"/>
      <c r="T662" s="223"/>
      <c r="U662" s="223"/>
      <c r="V662" s="223"/>
      <c r="W662" s="223"/>
      <c r="X662" s="223"/>
      <c r="Y662" s="223"/>
      <c r="Z662" s="223"/>
      <c r="AA662" s="223"/>
      <c r="AB662" s="223"/>
    </row>
    <row r="663" spans="1:28" ht="15" thickBot="1" x14ac:dyDescent="0.25">
      <c r="A663" s="223"/>
      <c r="B663" s="227"/>
      <c r="C663" s="223"/>
      <c r="D663" s="227"/>
      <c r="E663" s="223"/>
      <c r="F663" s="223"/>
      <c r="G663" s="223"/>
      <c r="H663" s="225"/>
      <c r="I663" s="225"/>
      <c r="J663" s="223"/>
      <c r="K663" s="226"/>
      <c r="L663" s="223"/>
      <c r="M663" s="223"/>
      <c r="N663" s="223"/>
      <c r="O663" s="223"/>
      <c r="P663" s="223"/>
      <c r="Q663" s="223"/>
      <c r="R663" s="223"/>
      <c r="S663" s="223"/>
      <c r="T663" s="223"/>
      <c r="U663" s="223"/>
      <c r="V663" s="223"/>
      <c r="W663" s="223"/>
      <c r="X663" s="223"/>
      <c r="Y663" s="223"/>
      <c r="Z663" s="223"/>
      <c r="AA663" s="223"/>
      <c r="AB663" s="223"/>
    </row>
    <row r="664" spans="1:28" ht="15" thickBot="1" x14ac:dyDescent="0.25">
      <c r="A664" s="223"/>
      <c r="B664" s="227"/>
      <c r="C664" s="223"/>
      <c r="D664" s="227"/>
      <c r="E664" s="223"/>
      <c r="F664" s="223"/>
      <c r="G664" s="223"/>
      <c r="H664" s="225"/>
      <c r="I664" s="225"/>
      <c r="J664" s="223"/>
      <c r="K664" s="226"/>
      <c r="L664" s="223"/>
      <c r="M664" s="223"/>
      <c r="N664" s="223"/>
      <c r="O664" s="223"/>
      <c r="P664" s="223"/>
      <c r="Q664" s="223"/>
      <c r="R664" s="223"/>
      <c r="S664" s="223"/>
      <c r="T664" s="223"/>
      <c r="U664" s="223"/>
      <c r="V664" s="223"/>
      <c r="W664" s="223"/>
      <c r="X664" s="223"/>
      <c r="Y664" s="223"/>
      <c r="Z664" s="223"/>
      <c r="AA664" s="223"/>
      <c r="AB664" s="223"/>
    </row>
    <row r="665" spans="1:28" ht="15" thickBot="1" x14ac:dyDescent="0.25">
      <c r="A665" s="223"/>
      <c r="B665" s="227"/>
      <c r="C665" s="223"/>
      <c r="D665" s="227"/>
      <c r="E665" s="223"/>
      <c r="F665" s="223"/>
      <c r="G665" s="223"/>
      <c r="H665" s="225"/>
      <c r="I665" s="225"/>
      <c r="J665" s="223"/>
      <c r="K665" s="226"/>
      <c r="L665" s="223"/>
      <c r="M665" s="223"/>
      <c r="N665" s="223"/>
      <c r="O665" s="223"/>
      <c r="P665" s="223"/>
      <c r="Q665" s="223"/>
      <c r="R665" s="223"/>
      <c r="S665" s="223"/>
      <c r="T665" s="223"/>
      <c r="U665" s="223"/>
      <c r="V665" s="223"/>
      <c r="W665" s="223"/>
      <c r="X665" s="223"/>
      <c r="Y665" s="223"/>
      <c r="Z665" s="223"/>
      <c r="AA665" s="223"/>
      <c r="AB665" s="223"/>
    </row>
    <row r="666" spans="1:28" ht="15" thickBot="1" x14ac:dyDescent="0.25">
      <c r="A666" s="223"/>
      <c r="B666" s="227"/>
      <c r="C666" s="223"/>
      <c r="D666" s="227"/>
      <c r="E666" s="223"/>
      <c r="F666" s="223"/>
      <c r="G666" s="223"/>
      <c r="H666" s="225"/>
      <c r="I666" s="225"/>
      <c r="J666" s="223"/>
      <c r="K666" s="226"/>
      <c r="L666" s="223"/>
      <c r="M666" s="223"/>
      <c r="N666" s="223"/>
      <c r="O666" s="223"/>
      <c r="P666" s="223"/>
      <c r="Q666" s="223"/>
      <c r="R666" s="223"/>
      <c r="S666" s="223"/>
      <c r="T666" s="223"/>
      <c r="U666" s="223"/>
      <c r="V666" s="223"/>
      <c r="W666" s="223"/>
      <c r="X666" s="223"/>
      <c r="Y666" s="223"/>
      <c r="Z666" s="223"/>
      <c r="AA666" s="223"/>
      <c r="AB666" s="223"/>
    </row>
    <row r="667" spans="1:28" ht="15" thickBot="1" x14ac:dyDescent="0.25">
      <c r="A667" s="223"/>
      <c r="B667" s="227"/>
      <c r="C667" s="223"/>
      <c r="D667" s="227"/>
      <c r="E667" s="223"/>
      <c r="F667" s="223"/>
      <c r="G667" s="223"/>
      <c r="H667" s="225"/>
      <c r="I667" s="225"/>
      <c r="J667" s="223"/>
      <c r="K667" s="226"/>
      <c r="L667" s="223"/>
      <c r="M667" s="223"/>
      <c r="N667" s="223"/>
      <c r="O667" s="223"/>
      <c r="P667" s="223"/>
      <c r="Q667" s="223"/>
      <c r="R667" s="223"/>
      <c r="S667" s="223"/>
      <c r="T667" s="223"/>
      <c r="U667" s="223"/>
      <c r="V667" s="223"/>
      <c r="W667" s="223"/>
      <c r="X667" s="223"/>
      <c r="Y667" s="223"/>
      <c r="Z667" s="223"/>
      <c r="AA667" s="223"/>
      <c r="AB667" s="223"/>
    </row>
    <row r="668" spans="1:28" ht="15" thickBot="1" x14ac:dyDescent="0.25">
      <c r="A668" s="223"/>
      <c r="B668" s="227"/>
      <c r="C668" s="223"/>
      <c r="D668" s="227"/>
      <c r="E668" s="223"/>
      <c r="F668" s="223"/>
      <c r="G668" s="223"/>
      <c r="H668" s="225"/>
      <c r="I668" s="225"/>
      <c r="J668" s="223"/>
      <c r="K668" s="226"/>
      <c r="L668" s="223"/>
      <c r="M668" s="223"/>
      <c r="N668" s="223"/>
      <c r="O668" s="223"/>
      <c r="P668" s="223"/>
      <c r="Q668" s="223"/>
      <c r="R668" s="223"/>
      <c r="S668" s="223"/>
      <c r="T668" s="223"/>
      <c r="U668" s="223"/>
      <c r="V668" s="223"/>
      <c r="W668" s="223"/>
      <c r="X668" s="223"/>
      <c r="Y668" s="223"/>
      <c r="Z668" s="223"/>
      <c r="AA668" s="223"/>
      <c r="AB668" s="223"/>
    </row>
    <row r="669" spans="1:28" ht="15" thickBot="1" x14ac:dyDescent="0.25">
      <c r="A669" s="223"/>
      <c r="B669" s="227"/>
      <c r="C669" s="223"/>
      <c r="D669" s="227"/>
      <c r="E669" s="223"/>
      <c r="F669" s="223"/>
      <c r="G669" s="223"/>
      <c r="H669" s="225"/>
      <c r="I669" s="225"/>
      <c r="J669" s="223"/>
      <c r="K669" s="226"/>
      <c r="L669" s="223"/>
      <c r="M669" s="223"/>
      <c r="N669" s="223"/>
      <c r="O669" s="223"/>
      <c r="P669" s="223"/>
      <c r="Q669" s="223"/>
      <c r="R669" s="223"/>
      <c r="S669" s="223"/>
      <c r="T669" s="223"/>
      <c r="U669" s="223"/>
      <c r="V669" s="223"/>
      <c r="W669" s="223"/>
      <c r="X669" s="223"/>
      <c r="Y669" s="223"/>
      <c r="Z669" s="223"/>
      <c r="AA669" s="223"/>
      <c r="AB669" s="223"/>
    </row>
    <row r="670" spans="1:28" ht="15" thickBot="1" x14ac:dyDescent="0.25">
      <c r="A670" s="223"/>
      <c r="B670" s="227"/>
      <c r="C670" s="223"/>
      <c r="D670" s="227"/>
      <c r="E670" s="223"/>
      <c r="F670" s="223"/>
      <c r="G670" s="223"/>
      <c r="H670" s="225"/>
      <c r="I670" s="225"/>
      <c r="J670" s="223"/>
      <c r="K670" s="226"/>
      <c r="L670" s="223"/>
      <c r="M670" s="223"/>
      <c r="N670" s="223"/>
      <c r="O670" s="223"/>
      <c r="P670" s="223"/>
      <c r="Q670" s="223"/>
      <c r="R670" s="223"/>
      <c r="S670" s="223"/>
      <c r="T670" s="223"/>
      <c r="U670" s="223"/>
      <c r="V670" s="223"/>
      <c r="W670" s="223"/>
      <c r="X670" s="223"/>
      <c r="Y670" s="223"/>
      <c r="Z670" s="223"/>
      <c r="AA670" s="223"/>
      <c r="AB670" s="223"/>
    </row>
    <row r="671" spans="1:28" ht="15" thickBot="1" x14ac:dyDescent="0.25">
      <c r="A671" s="223"/>
      <c r="B671" s="227"/>
      <c r="C671" s="223"/>
      <c r="D671" s="227"/>
      <c r="E671" s="223"/>
      <c r="F671" s="223"/>
      <c r="G671" s="223"/>
      <c r="H671" s="225"/>
      <c r="I671" s="225"/>
      <c r="J671" s="223"/>
      <c r="K671" s="226"/>
      <c r="L671" s="223"/>
      <c r="M671" s="223"/>
      <c r="N671" s="223"/>
      <c r="O671" s="223"/>
      <c r="P671" s="223"/>
      <c r="Q671" s="223"/>
      <c r="R671" s="223"/>
      <c r="S671" s="223"/>
      <c r="T671" s="223"/>
      <c r="U671" s="223"/>
      <c r="V671" s="223"/>
      <c r="W671" s="223"/>
      <c r="X671" s="223"/>
      <c r="Y671" s="223"/>
      <c r="Z671" s="223"/>
      <c r="AA671" s="223"/>
      <c r="AB671" s="223"/>
    </row>
    <row r="672" spans="1:28" ht="15" thickBot="1" x14ac:dyDescent="0.25">
      <c r="A672" s="223"/>
      <c r="B672" s="227"/>
      <c r="C672" s="223"/>
      <c r="D672" s="227"/>
      <c r="E672" s="223"/>
      <c r="F672" s="223"/>
      <c r="G672" s="223"/>
      <c r="H672" s="225"/>
      <c r="I672" s="225"/>
      <c r="J672" s="223"/>
      <c r="K672" s="226"/>
      <c r="L672" s="223"/>
      <c r="M672" s="223"/>
      <c r="N672" s="223"/>
      <c r="O672" s="223"/>
      <c r="P672" s="223"/>
      <c r="Q672" s="223"/>
      <c r="R672" s="223"/>
      <c r="S672" s="223"/>
      <c r="T672" s="223"/>
      <c r="U672" s="223"/>
      <c r="V672" s="223"/>
      <c r="W672" s="223"/>
      <c r="X672" s="223"/>
      <c r="Y672" s="223"/>
      <c r="Z672" s="223"/>
      <c r="AA672" s="223"/>
      <c r="AB672" s="223"/>
    </row>
    <row r="673" spans="1:28" ht="15" thickBot="1" x14ac:dyDescent="0.25">
      <c r="A673" s="223"/>
      <c r="B673" s="227"/>
      <c r="C673" s="223"/>
      <c r="D673" s="227"/>
      <c r="E673" s="223"/>
      <c r="F673" s="223"/>
      <c r="G673" s="223"/>
      <c r="H673" s="225"/>
      <c r="I673" s="225"/>
      <c r="J673" s="223"/>
      <c r="K673" s="226"/>
      <c r="L673" s="223"/>
      <c r="M673" s="223"/>
      <c r="N673" s="223"/>
      <c r="O673" s="223"/>
      <c r="P673" s="223"/>
      <c r="Q673" s="223"/>
      <c r="R673" s="223"/>
      <c r="S673" s="223"/>
      <c r="T673" s="223"/>
      <c r="U673" s="223"/>
      <c r="V673" s="223"/>
      <c r="W673" s="223"/>
      <c r="X673" s="223"/>
      <c r="Y673" s="223"/>
      <c r="Z673" s="223"/>
      <c r="AA673" s="223"/>
      <c r="AB673" s="223"/>
    </row>
    <row r="674" spans="1:28" ht="15" thickBot="1" x14ac:dyDescent="0.25">
      <c r="A674" s="223"/>
      <c r="B674" s="227"/>
      <c r="C674" s="223"/>
      <c r="D674" s="227"/>
      <c r="E674" s="223"/>
      <c r="F674" s="223"/>
      <c r="G674" s="223"/>
      <c r="H674" s="225"/>
      <c r="I674" s="225"/>
      <c r="J674" s="223"/>
      <c r="K674" s="226"/>
      <c r="L674" s="223"/>
      <c r="M674" s="223"/>
      <c r="N674" s="223"/>
      <c r="O674" s="223"/>
      <c r="P674" s="223"/>
      <c r="Q674" s="223"/>
      <c r="R674" s="223"/>
      <c r="S674" s="223"/>
      <c r="T674" s="223"/>
      <c r="U674" s="223"/>
      <c r="V674" s="223"/>
      <c r="W674" s="223"/>
      <c r="X674" s="223"/>
      <c r="Y674" s="223"/>
      <c r="Z674" s="223"/>
      <c r="AA674" s="223"/>
      <c r="AB674" s="223"/>
    </row>
    <row r="675" spans="1:28" ht="15" thickBot="1" x14ac:dyDescent="0.25">
      <c r="A675" s="223"/>
      <c r="B675" s="227"/>
      <c r="C675" s="223"/>
      <c r="D675" s="227"/>
      <c r="E675" s="223"/>
      <c r="F675" s="223"/>
      <c r="G675" s="223"/>
      <c r="H675" s="225"/>
      <c r="I675" s="225"/>
      <c r="J675" s="223"/>
      <c r="K675" s="226"/>
      <c r="L675" s="223"/>
      <c r="M675" s="223"/>
      <c r="N675" s="223"/>
      <c r="O675" s="223"/>
      <c r="P675" s="223"/>
      <c r="Q675" s="223"/>
      <c r="R675" s="223"/>
      <c r="S675" s="223"/>
      <c r="T675" s="223"/>
      <c r="U675" s="223"/>
      <c r="V675" s="223"/>
      <c r="W675" s="223"/>
      <c r="X675" s="223"/>
      <c r="Y675" s="223"/>
      <c r="Z675" s="223"/>
      <c r="AA675" s="223"/>
      <c r="AB675" s="223"/>
    </row>
    <row r="676" spans="1:28" ht="15" thickBot="1" x14ac:dyDescent="0.25">
      <c r="A676" s="223"/>
      <c r="B676" s="227"/>
      <c r="C676" s="223"/>
      <c r="D676" s="227"/>
      <c r="E676" s="223"/>
      <c r="F676" s="223"/>
      <c r="G676" s="223"/>
      <c r="H676" s="225"/>
      <c r="I676" s="225"/>
      <c r="J676" s="223"/>
      <c r="K676" s="226"/>
      <c r="L676" s="223"/>
      <c r="M676" s="223"/>
      <c r="N676" s="223"/>
      <c r="O676" s="223"/>
      <c r="P676" s="223"/>
      <c r="Q676" s="223"/>
      <c r="R676" s="223"/>
      <c r="S676" s="223"/>
      <c r="T676" s="223"/>
      <c r="U676" s="223"/>
      <c r="V676" s="223"/>
      <c r="W676" s="223"/>
      <c r="X676" s="223"/>
      <c r="Y676" s="223"/>
      <c r="Z676" s="223"/>
      <c r="AA676" s="223"/>
      <c r="AB676" s="223"/>
    </row>
    <row r="677" spans="1:28" ht="15" thickBot="1" x14ac:dyDescent="0.25">
      <c r="A677" s="223"/>
      <c r="B677" s="227"/>
      <c r="C677" s="223"/>
      <c r="D677" s="227"/>
      <c r="E677" s="223"/>
      <c r="F677" s="223"/>
      <c r="G677" s="223"/>
      <c r="H677" s="225"/>
      <c r="I677" s="225"/>
      <c r="J677" s="223"/>
      <c r="K677" s="226"/>
      <c r="L677" s="223"/>
      <c r="M677" s="223"/>
      <c r="N677" s="223"/>
      <c r="O677" s="223"/>
      <c r="P677" s="223"/>
      <c r="Q677" s="223"/>
      <c r="R677" s="223"/>
      <c r="S677" s="223"/>
      <c r="T677" s="223"/>
      <c r="U677" s="223"/>
      <c r="V677" s="223"/>
      <c r="W677" s="223"/>
      <c r="X677" s="223"/>
      <c r="Y677" s="223"/>
      <c r="Z677" s="223"/>
      <c r="AA677" s="223"/>
      <c r="AB677" s="223"/>
    </row>
    <row r="678" spans="1:28" ht="15" thickBot="1" x14ac:dyDescent="0.25">
      <c r="A678" s="223"/>
      <c r="B678" s="227"/>
      <c r="C678" s="223"/>
      <c r="D678" s="227"/>
      <c r="E678" s="223"/>
      <c r="F678" s="223"/>
      <c r="G678" s="223"/>
      <c r="H678" s="225"/>
      <c r="I678" s="225"/>
      <c r="J678" s="223"/>
      <c r="K678" s="226"/>
      <c r="L678" s="223"/>
      <c r="M678" s="223"/>
      <c r="N678" s="223"/>
      <c r="O678" s="223"/>
      <c r="P678" s="223"/>
      <c r="Q678" s="223"/>
      <c r="R678" s="223"/>
      <c r="S678" s="223"/>
      <c r="T678" s="223"/>
      <c r="U678" s="223"/>
      <c r="V678" s="223"/>
      <c r="W678" s="223"/>
      <c r="X678" s="223"/>
      <c r="Y678" s="223"/>
      <c r="Z678" s="223"/>
      <c r="AA678" s="223"/>
      <c r="AB678" s="223"/>
    </row>
    <row r="679" spans="1:28" ht="15" thickBot="1" x14ac:dyDescent="0.25">
      <c r="A679" s="223"/>
      <c r="B679" s="227"/>
      <c r="C679" s="223"/>
      <c r="D679" s="227"/>
      <c r="E679" s="223"/>
      <c r="F679" s="223"/>
      <c r="G679" s="223"/>
      <c r="H679" s="225"/>
      <c r="I679" s="225"/>
      <c r="J679" s="223"/>
      <c r="K679" s="226"/>
      <c r="L679" s="223"/>
      <c r="M679" s="223"/>
      <c r="N679" s="223"/>
      <c r="O679" s="223"/>
      <c r="P679" s="223"/>
      <c r="Q679" s="223"/>
      <c r="R679" s="223"/>
      <c r="S679" s="223"/>
      <c r="T679" s="223"/>
      <c r="U679" s="223"/>
      <c r="V679" s="223"/>
      <c r="W679" s="223"/>
      <c r="X679" s="223"/>
      <c r="Y679" s="223"/>
      <c r="Z679" s="223"/>
      <c r="AA679" s="223"/>
      <c r="AB679" s="223"/>
    </row>
    <row r="680" spans="1:28" ht="15" thickBot="1" x14ac:dyDescent="0.25">
      <c r="A680" s="223"/>
      <c r="B680" s="227"/>
      <c r="C680" s="223"/>
      <c r="D680" s="227"/>
      <c r="E680" s="223"/>
      <c r="F680" s="223"/>
      <c r="G680" s="223"/>
      <c r="H680" s="225"/>
      <c r="I680" s="225"/>
      <c r="J680" s="223"/>
      <c r="K680" s="226"/>
      <c r="L680" s="223"/>
      <c r="M680" s="223"/>
      <c r="N680" s="223"/>
      <c r="O680" s="223"/>
      <c r="P680" s="223"/>
      <c r="Q680" s="223"/>
      <c r="R680" s="223"/>
      <c r="S680" s="223"/>
      <c r="T680" s="223"/>
      <c r="U680" s="223"/>
      <c r="V680" s="223"/>
      <c r="W680" s="223"/>
      <c r="X680" s="223"/>
      <c r="Y680" s="223"/>
      <c r="Z680" s="223"/>
      <c r="AA680" s="223"/>
      <c r="AB680" s="223"/>
    </row>
    <row r="681" spans="1:28" ht="15" thickBot="1" x14ac:dyDescent="0.25">
      <c r="A681" s="223"/>
      <c r="B681" s="227"/>
      <c r="C681" s="223"/>
      <c r="D681" s="227"/>
      <c r="E681" s="223"/>
      <c r="F681" s="223"/>
      <c r="G681" s="223"/>
      <c r="H681" s="225"/>
      <c r="I681" s="225"/>
      <c r="J681" s="223"/>
      <c r="K681" s="226"/>
      <c r="L681" s="223"/>
      <c r="M681" s="223"/>
      <c r="N681" s="223"/>
      <c r="O681" s="223"/>
      <c r="P681" s="223"/>
      <c r="Q681" s="223"/>
      <c r="R681" s="223"/>
      <c r="S681" s="223"/>
      <c r="T681" s="223"/>
      <c r="U681" s="223"/>
      <c r="V681" s="223"/>
      <c r="W681" s="223"/>
      <c r="X681" s="223"/>
      <c r="Y681" s="223"/>
      <c r="Z681" s="223"/>
      <c r="AA681" s="223"/>
      <c r="AB681" s="223"/>
    </row>
    <row r="682" spans="1:28" ht="15" thickBot="1" x14ac:dyDescent="0.25">
      <c r="A682" s="223"/>
      <c r="B682" s="227"/>
      <c r="C682" s="223"/>
      <c r="D682" s="227"/>
      <c r="E682" s="223"/>
      <c r="F682" s="223"/>
      <c r="G682" s="223"/>
      <c r="H682" s="225"/>
      <c r="I682" s="225"/>
      <c r="J682" s="223"/>
      <c r="K682" s="226"/>
      <c r="L682" s="223"/>
      <c r="M682" s="223"/>
      <c r="N682" s="223"/>
      <c r="O682" s="223"/>
      <c r="P682" s="223"/>
      <c r="Q682" s="223"/>
      <c r="R682" s="223"/>
      <c r="S682" s="223"/>
      <c r="T682" s="223"/>
      <c r="U682" s="223"/>
      <c r="V682" s="223"/>
      <c r="W682" s="223"/>
      <c r="X682" s="223"/>
      <c r="Y682" s="223"/>
      <c r="Z682" s="223"/>
      <c r="AA682" s="223"/>
      <c r="AB682" s="223"/>
    </row>
    <row r="683" spans="1:28" ht="15" thickBot="1" x14ac:dyDescent="0.25">
      <c r="A683" s="223"/>
      <c r="B683" s="227"/>
      <c r="C683" s="223"/>
      <c r="D683" s="227"/>
      <c r="E683" s="223"/>
      <c r="F683" s="223"/>
      <c r="G683" s="223"/>
      <c r="H683" s="225"/>
      <c r="I683" s="225"/>
      <c r="J683" s="223"/>
      <c r="K683" s="226"/>
      <c r="L683" s="223"/>
      <c r="M683" s="223"/>
      <c r="N683" s="223"/>
      <c r="O683" s="223"/>
      <c r="P683" s="223"/>
      <c r="Q683" s="223"/>
      <c r="R683" s="223"/>
      <c r="S683" s="223"/>
      <c r="T683" s="223"/>
      <c r="U683" s="223"/>
      <c r="V683" s="223"/>
      <c r="W683" s="223"/>
      <c r="X683" s="223"/>
      <c r="Y683" s="223"/>
      <c r="Z683" s="223"/>
      <c r="AA683" s="223"/>
      <c r="AB683" s="223"/>
    </row>
    <row r="684" spans="1:28" ht="15" thickBot="1" x14ac:dyDescent="0.25">
      <c r="A684" s="223"/>
      <c r="B684" s="227"/>
      <c r="C684" s="223"/>
      <c r="D684" s="227"/>
      <c r="E684" s="223"/>
      <c r="F684" s="223"/>
      <c r="G684" s="223"/>
      <c r="H684" s="225"/>
      <c r="I684" s="225"/>
      <c r="J684" s="223"/>
      <c r="K684" s="226"/>
      <c r="L684" s="223"/>
      <c r="M684" s="223"/>
      <c r="N684" s="223"/>
      <c r="O684" s="223"/>
      <c r="P684" s="223"/>
      <c r="Q684" s="223"/>
      <c r="R684" s="223"/>
      <c r="S684" s="223"/>
      <c r="T684" s="223"/>
      <c r="U684" s="223"/>
      <c r="V684" s="223"/>
      <c r="W684" s="223"/>
      <c r="X684" s="223"/>
      <c r="Y684" s="223"/>
      <c r="Z684" s="223"/>
      <c r="AA684" s="223"/>
      <c r="AB684" s="223"/>
    </row>
    <row r="685" spans="1:28" ht="15" thickBot="1" x14ac:dyDescent="0.25">
      <c r="A685" s="223"/>
      <c r="B685" s="227"/>
      <c r="C685" s="223"/>
      <c r="D685" s="227"/>
      <c r="E685" s="223"/>
      <c r="F685" s="223"/>
      <c r="G685" s="223"/>
      <c r="H685" s="225"/>
      <c r="I685" s="225"/>
      <c r="J685" s="223"/>
      <c r="K685" s="226"/>
      <c r="L685" s="223"/>
      <c r="M685" s="223"/>
      <c r="N685" s="223"/>
      <c r="O685" s="223"/>
      <c r="P685" s="223"/>
      <c r="Q685" s="223"/>
      <c r="R685" s="223"/>
      <c r="S685" s="223"/>
      <c r="T685" s="223"/>
      <c r="U685" s="223"/>
      <c r="V685" s="223"/>
      <c r="W685" s="223"/>
      <c r="X685" s="223"/>
      <c r="Y685" s="223"/>
      <c r="Z685" s="223"/>
      <c r="AA685" s="223"/>
      <c r="AB685" s="223"/>
    </row>
    <row r="686" spans="1:28" ht="15" thickBot="1" x14ac:dyDescent="0.25">
      <c r="A686" s="223"/>
      <c r="B686" s="227"/>
      <c r="C686" s="223"/>
      <c r="D686" s="227"/>
      <c r="E686" s="223"/>
      <c r="F686" s="223"/>
      <c r="G686" s="223"/>
      <c r="H686" s="225"/>
      <c r="I686" s="225"/>
      <c r="J686" s="223"/>
      <c r="K686" s="226"/>
      <c r="L686" s="223"/>
      <c r="M686" s="223"/>
      <c r="N686" s="223"/>
      <c r="O686" s="223"/>
      <c r="P686" s="223"/>
      <c r="Q686" s="223"/>
      <c r="R686" s="223"/>
      <c r="S686" s="223"/>
      <c r="T686" s="223"/>
      <c r="U686" s="223"/>
      <c r="V686" s="223"/>
      <c r="W686" s="223"/>
      <c r="X686" s="223"/>
      <c r="Y686" s="223"/>
      <c r="Z686" s="223"/>
      <c r="AA686" s="223"/>
      <c r="AB686" s="223"/>
    </row>
    <row r="687" spans="1:28" ht="15" thickBot="1" x14ac:dyDescent="0.25">
      <c r="A687" s="223"/>
      <c r="B687" s="227"/>
      <c r="C687" s="223"/>
      <c r="D687" s="227"/>
      <c r="E687" s="223"/>
      <c r="F687" s="223"/>
      <c r="G687" s="223"/>
      <c r="H687" s="225"/>
      <c r="I687" s="225"/>
      <c r="J687" s="223"/>
      <c r="K687" s="226"/>
      <c r="L687" s="223"/>
      <c r="M687" s="223"/>
      <c r="N687" s="223"/>
      <c r="O687" s="223"/>
      <c r="P687" s="223"/>
      <c r="Q687" s="223"/>
      <c r="R687" s="223"/>
      <c r="S687" s="223"/>
      <c r="T687" s="223"/>
      <c r="U687" s="223"/>
      <c r="V687" s="223"/>
      <c r="W687" s="223"/>
      <c r="X687" s="223"/>
      <c r="Y687" s="223"/>
      <c r="Z687" s="223"/>
      <c r="AA687" s="223"/>
      <c r="AB687" s="223"/>
    </row>
    <row r="688" spans="1:28" ht="15" thickBot="1" x14ac:dyDescent="0.25">
      <c r="A688" s="223"/>
      <c r="B688" s="227"/>
      <c r="C688" s="223"/>
      <c r="D688" s="227"/>
      <c r="E688" s="223"/>
      <c r="F688" s="223"/>
      <c r="G688" s="223"/>
      <c r="H688" s="225"/>
      <c r="I688" s="225"/>
      <c r="J688" s="223"/>
      <c r="K688" s="226"/>
      <c r="L688" s="223"/>
      <c r="M688" s="223"/>
      <c r="N688" s="223"/>
      <c r="O688" s="223"/>
      <c r="P688" s="223"/>
      <c r="Q688" s="223"/>
      <c r="R688" s="223"/>
      <c r="S688" s="223"/>
      <c r="T688" s="223"/>
      <c r="U688" s="223"/>
      <c r="V688" s="223"/>
      <c r="W688" s="223"/>
      <c r="X688" s="223"/>
      <c r="Y688" s="223"/>
      <c r="Z688" s="223"/>
      <c r="AA688" s="223"/>
      <c r="AB688" s="223"/>
    </row>
    <row r="689" spans="1:28" ht="15" thickBot="1" x14ac:dyDescent="0.25">
      <c r="A689" s="223"/>
      <c r="B689" s="227"/>
      <c r="C689" s="223"/>
      <c r="D689" s="227"/>
      <c r="E689" s="223"/>
      <c r="F689" s="223"/>
      <c r="G689" s="223"/>
      <c r="H689" s="225"/>
      <c r="I689" s="225"/>
      <c r="J689" s="223"/>
      <c r="K689" s="226"/>
      <c r="L689" s="223"/>
      <c r="M689" s="223"/>
      <c r="N689" s="223"/>
      <c r="O689" s="223"/>
      <c r="P689" s="223"/>
      <c r="Q689" s="223"/>
      <c r="R689" s="223"/>
      <c r="S689" s="223"/>
      <c r="T689" s="223"/>
      <c r="U689" s="223"/>
      <c r="V689" s="223"/>
      <c r="W689" s="223"/>
      <c r="X689" s="223"/>
      <c r="Y689" s="223"/>
      <c r="Z689" s="223"/>
      <c r="AA689" s="223"/>
      <c r="AB689" s="223"/>
    </row>
    <row r="690" spans="1:28" ht="15" thickBot="1" x14ac:dyDescent="0.25">
      <c r="A690" s="223"/>
      <c r="B690" s="227"/>
      <c r="C690" s="223"/>
      <c r="D690" s="227"/>
      <c r="E690" s="223"/>
      <c r="F690" s="223"/>
      <c r="G690" s="223"/>
      <c r="H690" s="225"/>
      <c r="I690" s="225"/>
      <c r="J690" s="223"/>
      <c r="K690" s="226"/>
      <c r="L690" s="223"/>
      <c r="M690" s="223"/>
      <c r="N690" s="223"/>
      <c r="O690" s="223"/>
      <c r="P690" s="223"/>
      <c r="Q690" s="223"/>
      <c r="R690" s="223"/>
      <c r="S690" s="223"/>
      <c r="T690" s="223"/>
      <c r="U690" s="223"/>
      <c r="V690" s="223"/>
      <c r="W690" s="223"/>
      <c r="X690" s="223"/>
      <c r="Y690" s="223"/>
      <c r="Z690" s="223"/>
      <c r="AA690" s="223"/>
      <c r="AB690" s="223"/>
    </row>
    <row r="691" spans="1:28" ht="15" thickBot="1" x14ac:dyDescent="0.25">
      <c r="A691" s="223"/>
      <c r="B691" s="227"/>
      <c r="C691" s="223"/>
      <c r="D691" s="227"/>
      <c r="E691" s="223"/>
      <c r="F691" s="223"/>
      <c r="G691" s="223"/>
      <c r="H691" s="225"/>
      <c r="I691" s="225"/>
      <c r="J691" s="223"/>
      <c r="K691" s="226"/>
      <c r="L691" s="223"/>
      <c r="M691" s="223"/>
      <c r="N691" s="223"/>
      <c r="O691" s="223"/>
      <c r="P691" s="223"/>
      <c r="Q691" s="223"/>
      <c r="R691" s="223"/>
      <c r="S691" s="223"/>
      <c r="T691" s="223"/>
      <c r="U691" s="223"/>
      <c r="V691" s="223"/>
      <c r="W691" s="223"/>
      <c r="X691" s="223"/>
      <c r="Y691" s="223"/>
      <c r="Z691" s="223"/>
      <c r="AA691" s="223"/>
      <c r="AB691" s="223"/>
    </row>
    <row r="692" spans="1:28" ht="15" thickBot="1" x14ac:dyDescent="0.25">
      <c r="A692" s="223"/>
      <c r="B692" s="227"/>
      <c r="C692" s="223"/>
      <c r="D692" s="227"/>
      <c r="E692" s="223"/>
      <c r="F692" s="223"/>
      <c r="G692" s="223"/>
      <c r="H692" s="225"/>
      <c r="I692" s="225"/>
      <c r="J692" s="223"/>
      <c r="K692" s="226"/>
      <c r="L692" s="223"/>
      <c r="M692" s="223"/>
      <c r="N692" s="223"/>
      <c r="O692" s="223"/>
      <c r="P692" s="223"/>
      <c r="Q692" s="223"/>
      <c r="R692" s="223"/>
      <c r="S692" s="223"/>
      <c r="T692" s="223"/>
      <c r="U692" s="223"/>
      <c r="V692" s="223"/>
      <c r="W692" s="223"/>
      <c r="X692" s="223"/>
      <c r="Y692" s="223"/>
      <c r="Z692" s="223"/>
      <c r="AA692" s="223"/>
      <c r="AB692" s="223"/>
    </row>
    <row r="693" spans="1:28" ht="15" thickBot="1" x14ac:dyDescent="0.25">
      <c r="A693" s="223"/>
      <c r="B693" s="227"/>
      <c r="C693" s="223"/>
      <c r="D693" s="227"/>
      <c r="E693" s="223"/>
      <c r="F693" s="223"/>
      <c r="G693" s="223"/>
      <c r="H693" s="225"/>
      <c r="I693" s="225"/>
      <c r="J693" s="223"/>
      <c r="K693" s="226"/>
      <c r="L693" s="223"/>
      <c r="M693" s="223"/>
      <c r="N693" s="223"/>
      <c r="O693" s="223"/>
      <c r="P693" s="223"/>
      <c r="Q693" s="223"/>
      <c r="R693" s="223"/>
      <c r="S693" s="223"/>
      <c r="T693" s="223"/>
      <c r="U693" s="223"/>
      <c r="V693" s="223"/>
      <c r="W693" s="223"/>
      <c r="X693" s="223"/>
      <c r="Y693" s="223"/>
      <c r="Z693" s="223"/>
      <c r="AA693" s="223"/>
      <c r="AB693" s="223"/>
    </row>
    <row r="694" spans="1:28" ht="15" thickBot="1" x14ac:dyDescent="0.25">
      <c r="A694" s="223"/>
      <c r="B694" s="227"/>
      <c r="C694" s="223"/>
      <c r="D694" s="227"/>
      <c r="E694" s="223"/>
      <c r="F694" s="223"/>
      <c r="G694" s="223"/>
      <c r="H694" s="225"/>
      <c r="I694" s="225"/>
      <c r="J694" s="223"/>
      <c r="K694" s="226"/>
      <c r="L694" s="223"/>
      <c r="M694" s="223"/>
      <c r="N694" s="223"/>
      <c r="O694" s="223"/>
      <c r="P694" s="223"/>
      <c r="Q694" s="223"/>
      <c r="R694" s="223"/>
      <c r="S694" s="223"/>
      <c r="T694" s="223"/>
      <c r="U694" s="223"/>
      <c r="V694" s="223"/>
      <c r="W694" s="223"/>
      <c r="X694" s="223"/>
      <c r="Y694" s="223"/>
      <c r="Z694" s="223"/>
      <c r="AA694" s="223"/>
      <c r="AB694" s="223"/>
    </row>
    <row r="695" spans="1:28" ht="15" thickBot="1" x14ac:dyDescent="0.25">
      <c r="A695" s="223"/>
      <c r="B695" s="227"/>
      <c r="C695" s="223"/>
      <c r="D695" s="227"/>
      <c r="E695" s="223"/>
      <c r="F695" s="223"/>
      <c r="G695" s="223"/>
      <c r="H695" s="225"/>
      <c r="I695" s="225"/>
      <c r="J695" s="223"/>
      <c r="K695" s="226"/>
      <c r="L695" s="223"/>
      <c r="M695" s="223"/>
      <c r="N695" s="223"/>
      <c r="O695" s="223"/>
      <c r="P695" s="223"/>
      <c r="Q695" s="223"/>
      <c r="R695" s="223"/>
      <c r="S695" s="223"/>
      <c r="T695" s="223"/>
      <c r="U695" s="223"/>
      <c r="V695" s="223"/>
      <c r="W695" s="223"/>
      <c r="X695" s="223"/>
      <c r="Y695" s="223"/>
      <c r="Z695" s="223"/>
      <c r="AA695" s="223"/>
      <c r="AB695" s="223"/>
    </row>
    <row r="696" spans="1:28" ht="15" thickBot="1" x14ac:dyDescent="0.25">
      <c r="A696" s="223"/>
      <c r="B696" s="227"/>
      <c r="C696" s="223"/>
      <c r="D696" s="227"/>
      <c r="E696" s="223"/>
      <c r="F696" s="223"/>
      <c r="G696" s="223"/>
      <c r="H696" s="225"/>
      <c r="I696" s="225"/>
      <c r="J696" s="223"/>
      <c r="K696" s="226"/>
      <c r="L696" s="223"/>
      <c r="M696" s="223"/>
      <c r="N696" s="223"/>
      <c r="O696" s="223"/>
      <c r="P696" s="223"/>
      <c r="Q696" s="223"/>
      <c r="R696" s="223"/>
      <c r="S696" s="223"/>
      <c r="T696" s="223"/>
      <c r="U696" s="223"/>
      <c r="V696" s="223"/>
      <c r="W696" s="223"/>
      <c r="X696" s="223"/>
      <c r="Y696" s="223"/>
      <c r="Z696" s="223"/>
      <c r="AA696" s="223"/>
      <c r="AB696" s="223"/>
    </row>
    <row r="697" spans="1:28" ht="15" thickBot="1" x14ac:dyDescent="0.25">
      <c r="A697" s="223"/>
      <c r="B697" s="227"/>
      <c r="C697" s="223"/>
      <c r="D697" s="227"/>
      <c r="E697" s="223"/>
      <c r="F697" s="223"/>
      <c r="G697" s="223"/>
      <c r="H697" s="225"/>
      <c r="I697" s="225"/>
      <c r="J697" s="223"/>
      <c r="K697" s="226"/>
      <c r="L697" s="223"/>
      <c r="M697" s="223"/>
      <c r="N697" s="223"/>
      <c r="O697" s="223"/>
      <c r="P697" s="223"/>
      <c r="Q697" s="223"/>
      <c r="R697" s="223"/>
      <c r="S697" s="223"/>
      <c r="T697" s="223"/>
      <c r="U697" s="223"/>
      <c r="V697" s="223"/>
      <c r="W697" s="223"/>
      <c r="X697" s="223"/>
      <c r="Y697" s="223"/>
      <c r="Z697" s="223"/>
      <c r="AA697" s="223"/>
      <c r="AB697" s="223"/>
    </row>
    <row r="698" spans="1:28" ht="15" thickBot="1" x14ac:dyDescent="0.25">
      <c r="A698" s="223"/>
      <c r="B698" s="227"/>
      <c r="C698" s="223"/>
      <c r="D698" s="227"/>
      <c r="E698" s="223"/>
      <c r="F698" s="223"/>
      <c r="G698" s="223"/>
      <c r="H698" s="225"/>
      <c r="I698" s="225"/>
      <c r="J698" s="223"/>
      <c r="K698" s="226"/>
      <c r="L698" s="223"/>
      <c r="M698" s="223"/>
      <c r="N698" s="223"/>
      <c r="O698" s="223"/>
      <c r="P698" s="223"/>
      <c r="Q698" s="223"/>
      <c r="R698" s="223"/>
      <c r="S698" s="223"/>
      <c r="T698" s="223"/>
      <c r="U698" s="223"/>
      <c r="V698" s="223"/>
      <c r="W698" s="223"/>
      <c r="X698" s="223"/>
      <c r="Y698" s="223"/>
      <c r="Z698" s="223"/>
      <c r="AA698" s="223"/>
      <c r="AB698" s="223"/>
    </row>
    <row r="699" spans="1:28" ht="15" thickBot="1" x14ac:dyDescent="0.25">
      <c r="A699" s="223"/>
      <c r="B699" s="227"/>
      <c r="C699" s="223"/>
      <c r="D699" s="227"/>
      <c r="E699" s="223"/>
      <c r="F699" s="223"/>
      <c r="G699" s="223"/>
      <c r="H699" s="225"/>
      <c r="I699" s="225"/>
      <c r="J699" s="223"/>
      <c r="K699" s="226"/>
      <c r="L699" s="223"/>
      <c r="M699" s="223"/>
      <c r="N699" s="223"/>
      <c r="O699" s="223"/>
      <c r="P699" s="223"/>
      <c r="Q699" s="223"/>
      <c r="R699" s="223"/>
      <c r="S699" s="223"/>
      <c r="T699" s="223"/>
      <c r="U699" s="223"/>
      <c r="V699" s="223"/>
      <c r="W699" s="223"/>
      <c r="X699" s="223"/>
      <c r="Y699" s="223"/>
      <c r="Z699" s="223"/>
      <c r="AA699" s="223"/>
      <c r="AB699" s="223"/>
    </row>
    <row r="700" spans="1:28" ht="15" thickBot="1" x14ac:dyDescent="0.25">
      <c r="A700" s="223"/>
      <c r="B700" s="227"/>
      <c r="C700" s="223"/>
      <c r="D700" s="227"/>
      <c r="E700" s="223"/>
      <c r="F700" s="223"/>
      <c r="G700" s="223"/>
      <c r="H700" s="225"/>
      <c r="I700" s="225"/>
      <c r="J700" s="223"/>
      <c r="K700" s="226"/>
      <c r="L700" s="223"/>
      <c r="M700" s="223"/>
      <c r="N700" s="223"/>
      <c r="O700" s="223"/>
      <c r="P700" s="223"/>
      <c r="Q700" s="223"/>
      <c r="R700" s="223"/>
      <c r="S700" s="223"/>
      <c r="T700" s="223"/>
      <c r="U700" s="223"/>
      <c r="V700" s="223"/>
      <c r="W700" s="223"/>
      <c r="X700" s="223"/>
      <c r="Y700" s="223"/>
      <c r="Z700" s="223"/>
      <c r="AA700" s="223"/>
      <c r="AB700" s="223"/>
    </row>
    <row r="701" spans="1:28" ht="15" thickBot="1" x14ac:dyDescent="0.25">
      <c r="A701" s="223"/>
      <c r="B701" s="227"/>
      <c r="C701" s="223"/>
      <c r="D701" s="227"/>
      <c r="E701" s="223"/>
      <c r="F701" s="223"/>
      <c r="G701" s="223"/>
      <c r="H701" s="225"/>
      <c r="I701" s="225"/>
      <c r="J701" s="223"/>
      <c r="K701" s="226"/>
      <c r="L701" s="223"/>
      <c r="M701" s="223"/>
      <c r="N701" s="223"/>
      <c r="O701" s="223"/>
      <c r="P701" s="223"/>
      <c r="Q701" s="223"/>
      <c r="R701" s="223"/>
      <c r="S701" s="223"/>
      <c r="T701" s="223"/>
      <c r="U701" s="223"/>
      <c r="V701" s="223"/>
      <c r="W701" s="223"/>
      <c r="X701" s="223"/>
      <c r="Y701" s="223"/>
      <c r="Z701" s="223"/>
      <c r="AA701" s="223"/>
      <c r="AB701" s="223"/>
    </row>
    <row r="702" spans="1:28" ht="15" thickBot="1" x14ac:dyDescent="0.25">
      <c r="A702" s="223"/>
      <c r="B702" s="227"/>
      <c r="C702" s="223"/>
      <c r="D702" s="227"/>
      <c r="E702" s="223"/>
      <c r="F702" s="223"/>
      <c r="G702" s="223"/>
      <c r="H702" s="225"/>
      <c r="I702" s="225"/>
      <c r="J702" s="223"/>
      <c r="K702" s="226"/>
      <c r="L702" s="223"/>
      <c r="M702" s="223"/>
      <c r="N702" s="223"/>
      <c r="O702" s="223"/>
      <c r="P702" s="223"/>
      <c r="Q702" s="223"/>
      <c r="R702" s="223"/>
      <c r="S702" s="223"/>
      <c r="T702" s="223"/>
      <c r="U702" s="223"/>
      <c r="V702" s="223"/>
      <c r="W702" s="223"/>
      <c r="X702" s="223"/>
      <c r="Y702" s="223"/>
      <c r="Z702" s="223"/>
      <c r="AA702" s="223"/>
      <c r="AB702" s="223"/>
    </row>
    <row r="703" spans="1:28" ht="15" thickBot="1" x14ac:dyDescent="0.25">
      <c r="A703" s="223"/>
      <c r="B703" s="227"/>
      <c r="C703" s="223"/>
      <c r="D703" s="227"/>
      <c r="E703" s="223"/>
      <c r="F703" s="223"/>
      <c r="G703" s="223"/>
      <c r="H703" s="225"/>
      <c r="I703" s="225"/>
      <c r="J703" s="223"/>
      <c r="K703" s="226"/>
      <c r="L703" s="223"/>
      <c r="M703" s="223"/>
      <c r="N703" s="223"/>
      <c r="O703" s="223"/>
      <c r="P703" s="223"/>
      <c r="Q703" s="223"/>
      <c r="R703" s="223"/>
      <c r="S703" s="223"/>
      <c r="T703" s="223"/>
      <c r="U703" s="223"/>
      <c r="V703" s="223"/>
      <c r="W703" s="223"/>
      <c r="X703" s="223"/>
      <c r="Y703" s="223"/>
      <c r="Z703" s="223"/>
      <c r="AA703" s="223"/>
      <c r="AB703" s="223"/>
    </row>
    <row r="704" spans="1:28" ht="15" thickBot="1" x14ac:dyDescent="0.25">
      <c r="A704" s="223"/>
      <c r="B704" s="227"/>
      <c r="C704" s="223"/>
      <c r="D704" s="227"/>
      <c r="E704" s="223"/>
      <c r="F704" s="223"/>
      <c r="G704" s="223"/>
      <c r="H704" s="225"/>
      <c r="I704" s="225"/>
      <c r="J704" s="223"/>
      <c r="K704" s="226"/>
      <c r="L704" s="223"/>
      <c r="M704" s="223"/>
      <c r="N704" s="223"/>
      <c r="O704" s="223"/>
      <c r="P704" s="223"/>
      <c r="Q704" s="223"/>
      <c r="R704" s="223"/>
      <c r="S704" s="223"/>
      <c r="T704" s="223"/>
      <c r="U704" s="223"/>
      <c r="V704" s="223"/>
      <c r="W704" s="223"/>
      <c r="X704" s="223"/>
      <c r="Y704" s="223"/>
      <c r="Z704" s="223"/>
      <c r="AA704" s="223"/>
      <c r="AB704" s="223"/>
    </row>
    <row r="705" spans="1:28" ht="15" thickBot="1" x14ac:dyDescent="0.25">
      <c r="A705" s="223"/>
      <c r="B705" s="227"/>
      <c r="C705" s="223"/>
      <c r="D705" s="227"/>
      <c r="E705" s="223"/>
      <c r="F705" s="223"/>
      <c r="G705" s="223"/>
      <c r="H705" s="225"/>
      <c r="I705" s="225"/>
      <c r="J705" s="223"/>
      <c r="K705" s="226"/>
      <c r="L705" s="223"/>
      <c r="M705" s="223"/>
      <c r="N705" s="223"/>
      <c r="O705" s="223"/>
      <c r="P705" s="223"/>
      <c r="Q705" s="223"/>
      <c r="R705" s="223"/>
      <c r="S705" s="223"/>
      <c r="T705" s="223"/>
      <c r="U705" s="223"/>
      <c r="V705" s="223"/>
      <c r="W705" s="223"/>
      <c r="X705" s="223"/>
      <c r="Y705" s="223"/>
      <c r="Z705" s="223"/>
      <c r="AA705" s="223"/>
      <c r="AB705" s="223"/>
    </row>
    <row r="706" spans="1:28" ht="15" thickBot="1" x14ac:dyDescent="0.25">
      <c r="A706" s="223"/>
      <c r="B706" s="227"/>
      <c r="C706" s="223"/>
      <c r="D706" s="227"/>
      <c r="E706" s="223"/>
      <c r="F706" s="223"/>
      <c r="G706" s="223"/>
      <c r="H706" s="225"/>
      <c r="I706" s="225"/>
      <c r="J706" s="223"/>
      <c r="K706" s="226"/>
      <c r="L706" s="223"/>
      <c r="M706" s="223"/>
      <c r="N706" s="223"/>
      <c r="O706" s="223"/>
      <c r="P706" s="223"/>
      <c r="Q706" s="223"/>
      <c r="R706" s="223"/>
      <c r="S706" s="223"/>
      <c r="T706" s="223"/>
      <c r="U706" s="223"/>
      <c r="V706" s="223"/>
      <c r="W706" s="223"/>
      <c r="X706" s="223"/>
      <c r="Y706" s="223"/>
      <c r="Z706" s="223"/>
      <c r="AA706" s="223"/>
      <c r="AB706" s="223"/>
    </row>
    <row r="707" spans="1:28" ht="15" thickBot="1" x14ac:dyDescent="0.25">
      <c r="A707" s="223"/>
      <c r="B707" s="227"/>
      <c r="C707" s="223"/>
      <c r="D707" s="227"/>
      <c r="E707" s="223"/>
      <c r="F707" s="223"/>
      <c r="G707" s="223"/>
      <c r="H707" s="225"/>
      <c r="I707" s="225"/>
      <c r="J707" s="223"/>
      <c r="K707" s="226"/>
      <c r="L707" s="223"/>
      <c r="M707" s="223"/>
      <c r="N707" s="223"/>
      <c r="O707" s="223"/>
      <c r="P707" s="223"/>
      <c r="Q707" s="223"/>
      <c r="R707" s="223"/>
      <c r="S707" s="223"/>
      <c r="T707" s="223"/>
      <c r="U707" s="223"/>
      <c r="V707" s="223"/>
      <c r="W707" s="223"/>
      <c r="X707" s="223"/>
      <c r="Y707" s="223"/>
      <c r="Z707" s="223"/>
      <c r="AA707" s="223"/>
      <c r="AB707" s="223"/>
    </row>
    <row r="708" spans="1:28" ht="15" thickBot="1" x14ac:dyDescent="0.25">
      <c r="A708" s="223"/>
      <c r="B708" s="227"/>
      <c r="C708" s="223"/>
      <c r="D708" s="227"/>
      <c r="E708" s="223"/>
      <c r="F708" s="223"/>
      <c r="G708" s="223"/>
      <c r="H708" s="225"/>
      <c r="I708" s="225"/>
      <c r="J708" s="223"/>
      <c r="K708" s="226"/>
      <c r="L708" s="223"/>
      <c r="M708" s="223"/>
      <c r="N708" s="223"/>
      <c r="O708" s="223"/>
      <c r="P708" s="223"/>
      <c r="Q708" s="223"/>
      <c r="R708" s="223"/>
      <c r="S708" s="223"/>
      <c r="T708" s="223"/>
      <c r="U708" s="223"/>
      <c r="V708" s="223"/>
      <c r="W708" s="223"/>
      <c r="X708" s="223"/>
      <c r="Y708" s="223"/>
      <c r="Z708" s="223"/>
      <c r="AA708" s="223"/>
      <c r="AB708" s="223"/>
    </row>
    <row r="709" spans="1:28" ht="15" thickBot="1" x14ac:dyDescent="0.25">
      <c r="A709" s="223"/>
      <c r="B709" s="227"/>
      <c r="C709" s="223"/>
      <c r="D709" s="227"/>
      <c r="E709" s="223"/>
      <c r="F709" s="223"/>
      <c r="G709" s="223"/>
      <c r="H709" s="225"/>
      <c r="I709" s="225"/>
      <c r="J709" s="223"/>
      <c r="K709" s="226"/>
      <c r="L709" s="223"/>
      <c r="M709" s="223"/>
      <c r="N709" s="223"/>
      <c r="O709" s="223"/>
      <c r="P709" s="223"/>
      <c r="Q709" s="223"/>
      <c r="R709" s="223"/>
      <c r="S709" s="223"/>
      <c r="T709" s="223"/>
      <c r="U709" s="223"/>
      <c r="V709" s="223"/>
      <c r="W709" s="223"/>
      <c r="X709" s="223"/>
      <c r="Y709" s="223"/>
      <c r="Z709" s="223"/>
      <c r="AA709" s="223"/>
      <c r="AB709" s="223"/>
    </row>
    <row r="710" spans="1:28" ht="15" thickBot="1" x14ac:dyDescent="0.25">
      <c r="A710" s="223"/>
      <c r="B710" s="227"/>
      <c r="C710" s="223"/>
      <c r="D710" s="227"/>
      <c r="E710" s="223"/>
      <c r="F710" s="223"/>
      <c r="G710" s="223"/>
      <c r="H710" s="225"/>
      <c r="I710" s="225"/>
      <c r="J710" s="223"/>
      <c r="K710" s="226"/>
      <c r="L710" s="223"/>
      <c r="M710" s="223"/>
      <c r="N710" s="223"/>
      <c r="O710" s="223"/>
      <c r="P710" s="223"/>
      <c r="Q710" s="223"/>
      <c r="R710" s="223"/>
      <c r="S710" s="223"/>
      <c r="T710" s="223"/>
      <c r="U710" s="223"/>
      <c r="V710" s="223"/>
      <c r="W710" s="223"/>
      <c r="X710" s="223"/>
      <c r="Y710" s="223"/>
      <c r="Z710" s="223"/>
      <c r="AA710" s="223"/>
      <c r="AB710" s="223"/>
    </row>
    <row r="711" spans="1:28" ht="15" thickBot="1" x14ac:dyDescent="0.25">
      <c r="A711" s="223"/>
      <c r="B711" s="227"/>
      <c r="C711" s="223"/>
      <c r="D711" s="227"/>
      <c r="E711" s="223"/>
      <c r="F711" s="223"/>
      <c r="G711" s="223"/>
      <c r="H711" s="225"/>
      <c r="I711" s="225"/>
      <c r="J711" s="223"/>
      <c r="K711" s="226"/>
      <c r="L711" s="223"/>
      <c r="M711" s="223"/>
      <c r="N711" s="223"/>
      <c r="O711" s="223"/>
      <c r="P711" s="223"/>
      <c r="Q711" s="223"/>
      <c r="R711" s="223"/>
      <c r="S711" s="223"/>
      <c r="T711" s="223"/>
      <c r="U711" s="223"/>
      <c r="V711" s="223"/>
      <c r="W711" s="223"/>
      <c r="X711" s="223"/>
      <c r="Y711" s="223"/>
      <c r="Z711" s="223"/>
      <c r="AA711" s="223"/>
      <c r="AB711" s="223"/>
    </row>
    <row r="712" spans="1:28" ht="15" thickBot="1" x14ac:dyDescent="0.25">
      <c r="A712" s="223"/>
      <c r="B712" s="227"/>
      <c r="C712" s="223"/>
      <c r="D712" s="227"/>
      <c r="E712" s="223"/>
      <c r="F712" s="223"/>
      <c r="G712" s="223"/>
      <c r="H712" s="225"/>
      <c r="I712" s="225"/>
      <c r="J712" s="223"/>
      <c r="K712" s="226"/>
      <c r="L712" s="223"/>
      <c r="M712" s="223"/>
      <c r="N712" s="223"/>
      <c r="O712" s="223"/>
      <c r="P712" s="223"/>
      <c r="Q712" s="223"/>
      <c r="R712" s="223"/>
      <c r="S712" s="223"/>
      <c r="T712" s="223"/>
      <c r="U712" s="223"/>
      <c r="V712" s="223"/>
      <c r="W712" s="223"/>
      <c r="X712" s="223"/>
      <c r="Y712" s="223"/>
      <c r="Z712" s="223"/>
      <c r="AA712" s="223"/>
      <c r="AB712" s="223"/>
    </row>
    <row r="713" spans="1:28" ht="15" thickBot="1" x14ac:dyDescent="0.25">
      <c r="A713" s="223"/>
      <c r="B713" s="227"/>
      <c r="C713" s="223"/>
      <c r="D713" s="227"/>
      <c r="E713" s="223"/>
      <c r="F713" s="223"/>
      <c r="G713" s="223"/>
      <c r="H713" s="225"/>
      <c r="I713" s="225"/>
      <c r="J713" s="223"/>
      <c r="K713" s="226"/>
      <c r="L713" s="223"/>
      <c r="M713" s="223"/>
      <c r="N713" s="223"/>
      <c r="O713" s="223"/>
      <c r="P713" s="223"/>
      <c r="Q713" s="223"/>
      <c r="R713" s="223"/>
      <c r="S713" s="223"/>
      <c r="T713" s="223"/>
      <c r="U713" s="223"/>
      <c r="V713" s="223"/>
      <c r="W713" s="223"/>
      <c r="X713" s="223"/>
      <c r="Y713" s="223"/>
      <c r="Z713" s="223"/>
      <c r="AA713" s="223"/>
      <c r="AB713" s="223"/>
    </row>
    <row r="714" spans="1:28" ht="15" thickBot="1" x14ac:dyDescent="0.25">
      <c r="A714" s="223"/>
      <c r="B714" s="227"/>
      <c r="C714" s="223"/>
      <c r="D714" s="227"/>
      <c r="E714" s="223"/>
      <c r="F714" s="223"/>
      <c r="G714" s="223"/>
      <c r="H714" s="225"/>
      <c r="I714" s="225"/>
      <c r="J714" s="223"/>
      <c r="K714" s="226"/>
      <c r="L714" s="223"/>
      <c r="M714" s="223"/>
      <c r="N714" s="223"/>
      <c r="O714" s="223"/>
      <c r="P714" s="223"/>
      <c r="Q714" s="223"/>
      <c r="R714" s="223"/>
      <c r="S714" s="223"/>
      <c r="T714" s="223"/>
      <c r="U714" s="223"/>
      <c r="V714" s="223"/>
      <c r="W714" s="223"/>
      <c r="X714" s="223"/>
      <c r="Y714" s="223"/>
      <c r="Z714" s="223"/>
      <c r="AA714" s="223"/>
      <c r="AB714" s="223"/>
    </row>
    <row r="715" spans="1:28" ht="15" thickBot="1" x14ac:dyDescent="0.25">
      <c r="A715" s="223"/>
      <c r="B715" s="227"/>
      <c r="C715" s="223"/>
      <c r="D715" s="227"/>
      <c r="E715" s="223"/>
      <c r="F715" s="223"/>
      <c r="G715" s="223"/>
      <c r="H715" s="225"/>
      <c r="I715" s="225"/>
      <c r="J715" s="223"/>
      <c r="K715" s="226"/>
      <c r="L715" s="223"/>
      <c r="M715" s="223"/>
      <c r="N715" s="223"/>
      <c r="O715" s="223"/>
      <c r="P715" s="223"/>
      <c r="Q715" s="223"/>
      <c r="R715" s="223"/>
      <c r="S715" s="223"/>
      <c r="T715" s="223"/>
      <c r="U715" s="223"/>
      <c r="V715" s="223"/>
      <c r="W715" s="223"/>
      <c r="X715" s="223"/>
      <c r="Y715" s="223"/>
      <c r="Z715" s="223"/>
      <c r="AA715" s="223"/>
      <c r="AB715" s="223"/>
    </row>
    <row r="716" spans="1:28" ht="15" thickBot="1" x14ac:dyDescent="0.25">
      <c r="A716" s="223"/>
      <c r="B716" s="227"/>
      <c r="C716" s="223"/>
      <c r="D716" s="227"/>
      <c r="E716" s="223"/>
      <c r="F716" s="223"/>
      <c r="G716" s="223"/>
      <c r="H716" s="225"/>
      <c r="I716" s="225"/>
      <c r="J716" s="223"/>
      <c r="K716" s="226"/>
      <c r="L716" s="223"/>
      <c r="M716" s="223"/>
      <c r="N716" s="223"/>
      <c r="O716" s="223"/>
      <c r="P716" s="223"/>
      <c r="Q716" s="223"/>
      <c r="R716" s="223"/>
      <c r="S716" s="223"/>
      <c r="T716" s="223"/>
      <c r="U716" s="223"/>
      <c r="V716" s="223"/>
      <c r="W716" s="223"/>
      <c r="X716" s="223"/>
      <c r="Y716" s="223"/>
      <c r="Z716" s="223"/>
      <c r="AA716" s="223"/>
      <c r="AB716" s="223"/>
    </row>
    <row r="717" spans="1:28" ht="15" thickBot="1" x14ac:dyDescent="0.25">
      <c r="A717" s="223"/>
      <c r="B717" s="227"/>
      <c r="C717" s="223"/>
      <c r="D717" s="227"/>
      <c r="E717" s="223"/>
      <c r="F717" s="223"/>
      <c r="G717" s="223"/>
      <c r="H717" s="225"/>
      <c r="I717" s="225"/>
      <c r="J717" s="223"/>
      <c r="K717" s="226"/>
      <c r="L717" s="223"/>
      <c r="M717" s="223"/>
      <c r="N717" s="223"/>
      <c r="O717" s="223"/>
      <c r="P717" s="223"/>
      <c r="Q717" s="223"/>
      <c r="R717" s="223"/>
      <c r="S717" s="223"/>
      <c r="T717" s="223"/>
      <c r="U717" s="223"/>
      <c r="V717" s="223"/>
      <c r="W717" s="223"/>
      <c r="X717" s="223"/>
      <c r="Y717" s="223"/>
      <c r="Z717" s="223"/>
      <c r="AA717" s="223"/>
      <c r="AB717" s="223"/>
    </row>
    <row r="718" spans="1:28" ht="15" thickBot="1" x14ac:dyDescent="0.25">
      <c r="A718" s="223"/>
      <c r="B718" s="227"/>
      <c r="C718" s="223"/>
      <c r="D718" s="227"/>
      <c r="E718" s="223"/>
      <c r="F718" s="223"/>
      <c r="G718" s="223"/>
      <c r="H718" s="225"/>
      <c r="I718" s="225"/>
      <c r="J718" s="223"/>
      <c r="K718" s="226"/>
      <c r="L718" s="223"/>
      <c r="M718" s="223"/>
      <c r="N718" s="223"/>
      <c r="O718" s="223"/>
      <c r="P718" s="223"/>
      <c r="Q718" s="223"/>
      <c r="R718" s="223"/>
      <c r="S718" s="223"/>
      <c r="T718" s="223"/>
      <c r="U718" s="223"/>
      <c r="V718" s="223"/>
      <c r="W718" s="223"/>
      <c r="X718" s="223"/>
      <c r="Y718" s="223"/>
      <c r="Z718" s="223"/>
      <c r="AA718" s="223"/>
      <c r="AB718" s="223"/>
    </row>
    <row r="719" spans="1:28" ht="15" thickBot="1" x14ac:dyDescent="0.25">
      <c r="A719" s="223"/>
      <c r="B719" s="227"/>
      <c r="C719" s="223"/>
      <c r="D719" s="227"/>
      <c r="E719" s="223"/>
      <c r="F719" s="223"/>
      <c r="G719" s="223"/>
      <c r="H719" s="225"/>
      <c r="I719" s="225"/>
      <c r="J719" s="223"/>
      <c r="K719" s="226"/>
      <c r="L719" s="223"/>
      <c r="M719" s="223"/>
      <c r="N719" s="223"/>
      <c r="O719" s="223"/>
      <c r="P719" s="223"/>
      <c r="Q719" s="223"/>
      <c r="R719" s="223"/>
      <c r="S719" s="223"/>
      <c r="T719" s="223"/>
      <c r="U719" s="223"/>
      <c r="V719" s="223"/>
      <c r="W719" s="223"/>
      <c r="X719" s="223"/>
      <c r="Y719" s="223"/>
      <c r="Z719" s="223"/>
      <c r="AA719" s="223"/>
      <c r="AB719" s="223"/>
    </row>
    <row r="720" spans="1:28" ht="15" thickBot="1" x14ac:dyDescent="0.25">
      <c r="A720" s="223"/>
      <c r="B720" s="227"/>
      <c r="C720" s="223"/>
      <c r="D720" s="227"/>
      <c r="E720" s="223"/>
      <c r="F720" s="223"/>
      <c r="G720" s="223"/>
      <c r="H720" s="225"/>
      <c r="I720" s="225"/>
      <c r="J720" s="223"/>
      <c r="K720" s="226"/>
      <c r="L720" s="223"/>
      <c r="M720" s="223"/>
      <c r="N720" s="223"/>
      <c r="O720" s="223"/>
      <c r="P720" s="223"/>
      <c r="Q720" s="223"/>
      <c r="R720" s="223"/>
      <c r="S720" s="223"/>
      <c r="T720" s="223"/>
      <c r="U720" s="223"/>
      <c r="V720" s="223"/>
      <c r="W720" s="223"/>
      <c r="X720" s="223"/>
      <c r="Y720" s="223"/>
      <c r="Z720" s="223"/>
      <c r="AA720" s="223"/>
      <c r="AB720" s="223"/>
    </row>
    <row r="721" spans="1:28" ht="15" thickBot="1" x14ac:dyDescent="0.25">
      <c r="A721" s="223"/>
      <c r="B721" s="227"/>
      <c r="C721" s="223"/>
      <c r="D721" s="227"/>
      <c r="E721" s="223"/>
      <c r="F721" s="223"/>
      <c r="G721" s="223"/>
      <c r="H721" s="225"/>
      <c r="I721" s="225"/>
      <c r="J721" s="223"/>
      <c r="K721" s="226"/>
      <c r="L721" s="223"/>
      <c r="M721" s="223"/>
      <c r="N721" s="223"/>
      <c r="O721" s="223"/>
      <c r="P721" s="223"/>
      <c r="Q721" s="223"/>
      <c r="R721" s="223"/>
      <c r="S721" s="223"/>
      <c r="T721" s="223"/>
      <c r="U721" s="223"/>
      <c r="V721" s="223"/>
      <c r="W721" s="223"/>
      <c r="X721" s="223"/>
      <c r="Y721" s="223"/>
      <c r="Z721" s="223"/>
      <c r="AA721" s="223"/>
      <c r="AB721" s="223"/>
    </row>
    <row r="722" spans="1:28" ht="15" thickBot="1" x14ac:dyDescent="0.25">
      <c r="A722" s="223"/>
      <c r="B722" s="227"/>
      <c r="C722" s="223"/>
      <c r="D722" s="227"/>
      <c r="E722" s="223"/>
      <c r="F722" s="223"/>
      <c r="G722" s="223"/>
      <c r="H722" s="225"/>
      <c r="I722" s="225"/>
      <c r="J722" s="223"/>
      <c r="K722" s="226"/>
      <c r="L722" s="223"/>
      <c r="M722" s="223"/>
      <c r="N722" s="223"/>
      <c r="O722" s="223"/>
      <c r="P722" s="223"/>
      <c r="Q722" s="223"/>
      <c r="R722" s="223"/>
      <c r="S722" s="223"/>
      <c r="T722" s="223"/>
      <c r="U722" s="223"/>
      <c r="V722" s="223"/>
      <c r="W722" s="223"/>
      <c r="X722" s="223"/>
      <c r="Y722" s="223"/>
      <c r="Z722" s="223"/>
      <c r="AA722" s="223"/>
      <c r="AB722" s="223"/>
    </row>
    <row r="723" spans="1:28" ht="15" thickBot="1" x14ac:dyDescent="0.25">
      <c r="A723" s="223"/>
      <c r="B723" s="227"/>
      <c r="C723" s="223"/>
      <c r="D723" s="227"/>
      <c r="E723" s="223"/>
      <c r="F723" s="223"/>
      <c r="G723" s="223"/>
      <c r="H723" s="225"/>
      <c r="I723" s="225"/>
      <c r="J723" s="223"/>
      <c r="K723" s="226"/>
      <c r="L723" s="223"/>
      <c r="M723" s="223"/>
      <c r="N723" s="223"/>
      <c r="O723" s="223"/>
      <c r="P723" s="223"/>
      <c r="Q723" s="223"/>
      <c r="R723" s="223"/>
      <c r="S723" s="223"/>
      <c r="T723" s="223"/>
      <c r="U723" s="223"/>
      <c r="V723" s="223"/>
      <c r="W723" s="223"/>
      <c r="X723" s="223"/>
      <c r="Y723" s="223"/>
      <c r="Z723" s="223"/>
      <c r="AA723" s="223"/>
      <c r="AB723" s="223"/>
    </row>
    <row r="724" spans="1:28" ht="15" thickBot="1" x14ac:dyDescent="0.25">
      <c r="A724" s="223"/>
      <c r="B724" s="227"/>
      <c r="C724" s="223"/>
      <c r="D724" s="227"/>
      <c r="E724" s="223"/>
      <c r="F724" s="223"/>
      <c r="G724" s="223"/>
      <c r="H724" s="225"/>
      <c r="I724" s="225"/>
      <c r="J724" s="223"/>
      <c r="K724" s="226"/>
      <c r="L724" s="223"/>
      <c r="M724" s="223"/>
      <c r="N724" s="223"/>
      <c r="O724" s="223"/>
      <c r="P724" s="223"/>
      <c r="Q724" s="223"/>
      <c r="R724" s="223"/>
      <c r="S724" s="223"/>
      <c r="T724" s="223"/>
      <c r="U724" s="223"/>
      <c r="V724" s="223"/>
      <c r="W724" s="223"/>
      <c r="X724" s="223"/>
      <c r="Y724" s="223"/>
      <c r="Z724" s="223"/>
      <c r="AA724" s="223"/>
      <c r="AB724" s="223"/>
    </row>
    <row r="725" spans="1:28" ht="15" thickBot="1" x14ac:dyDescent="0.25">
      <c r="A725" s="223"/>
      <c r="B725" s="227"/>
      <c r="C725" s="223"/>
      <c r="D725" s="227"/>
      <c r="E725" s="223"/>
      <c r="F725" s="223"/>
      <c r="G725" s="223"/>
      <c r="H725" s="225"/>
      <c r="I725" s="225"/>
      <c r="J725" s="223"/>
      <c r="K725" s="226"/>
      <c r="L725" s="223"/>
      <c r="M725" s="223"/>
      <c r="N725" s="223"/>
      <c r="O725" s="223"/>
      <c r="P725" s="223"/>
      <c r="Q725" s="223"/>
      <c r="R725" s="223"/>
      <c r="S725" s="223"/>
      <c r="T725" s="223"/>
      <c r="U725" s="223"/>
      <c r="V725" s="223"/>
      <c r="W725" s="223"/>
      <c r="X725" s="223"/>
      <c r="Y725" s="223"/>
      <c r="Z725" s="223"/>
      <c r="AA725" s="223"/>
      <c r="AB725" s="223"/>
    </row>
    <row r="726" spans="1:28" ht="15" thickBot="1" x14ac:dyDescent="0.25">
      <c r="A726" s="223"/>
      <c r="B726" s="227"/>
      <c r="C726" s="223"/>
      <c r="D726" s="227"/>
      <c r="E726" s="223"/>
      <c r="F726" s="223"/>
      <c r="G726" s="223"/>
      <c r="H726" s="225"/>
      <c r="I726" s="225"/>
      <c r="J726" s="223"/>
      <c r="K726" s="226"/>
      <c r="L726" s="223"/>
      <c r="M726" s="223"/>
      <c r="N726" s="223"/>
      <c r="O726" s="223"/>
      <c r="P726" s="223"/>
      <c r="Q726" s="223"/>
      <c r="R726" s="223"/>
      <c r="S726" s="223"/>
      <c r="T726" s="223"/>
      <c r="U726" s="223"/>
      <c r="V726" s="223"/>
      <c r="W726" s="223"/>
      <c r="X726" s="223"/>
      <c r="Y726" s="223"/>
      <c r="Z726" s="223"/>
      <c r="AA726" s="223"/>
      <c r="AB726" s="223"/>
    </row>
    <row r="727" spans="1:28" ht="15" thickBot="1" x14ac:dyDescent="0.25">
      <c r="A727" s="223"/>
      <c r="B727" s="227"/>
      <c r="C727" s="223"/>
      <c r="D727" s="227"/>
      <c r="E727" s="223"/>
      <c r="F727" s="223"/>
      <c r="G727" s="223"/>
      <c r="H727" s="225"/>
      <c r="I727" s="225"/>
      <c r="J727" s="223"/>
      <c r="K727" s="226"/>
      <c r="L727" s="223"/>
      <c r="M727" s="223"/>
      <c r="N727" s="223"/>
      <c r="O727" s="223"/>
      <c r="P727" s="223"/>
      <c r="Q727" s="223"/>
      <c r="R727" s="223"/>
      <c r="S727" s="223"/>
      <c r="T727" s="223"/>
      <c r="U727" s="223"/>
      <c r="V727" s="223"/>
      <c r="W727" s="223"/>
      <c r="X727" s="223"/>
      <c r="Y727" s="223"/>
      <c r="Z727" s="223"/>
      <c r="AA727" s="223"/>
      <c r="AB727" s="223"/>
    </row>
    <row r="728" spans="1:28" ht="15" thickBot="1" x14ac:dyDescent="0.25">
      <c r="A728" s="223"/>
      <c r="B728" s="227"/>
      <c r="C728" s="223"/>
      <c r="D728" s="227"/>
      <c r="E728" s="223"/>
      <c r="F728" s="223"/>
      <c r="G728" s="223"/>
      <c r="H728" s="225"/>
      <c r="I728" s="225"/>
      <c r="J728" s="223"/>
      <c r="K728" s="226"/>
      <c r="L728" s="223"/>
      <c r="M728" s="223"/>
      <c r="N728" s="223"/>
      <c r="O728" s="223"/>
      <c r="P728" s="223"/>
      <c r="Q728" s="223"/>
      <c r="R728" s="223"/>
      <c r="S728" s="223"/>
      <c r="T728" s="223"/>
      <c r="U728" s="223"/>
      <c r="V728" s="223"/>
      <c r="W728" s="223"/>
      <c r="X728" s="223"/>
      <c r="Y728" s="223"/>
      <c r="Z728" s="223"/>
      <c r="AA728" s="223"/>
      <c r="AB728" s="223"/>
    </row>
    <row r="729" spans="1:28" ht="15" thickBot="1" x14ac:dyDescent="0.25">
      <c r="A729" s="223"/>
      <c r="B729" s="227"/>
      <c r="C729" s="223"/>
      <c r="D729" s="227"/>
      <c r="E729" s="223"/>
      <c r="F729" s="223"/>
      <c r="G729" s="223"/>
      <c r="H729" s="225"/>
      <c r="I729" s="225"/>
      <c r="J729" s="223"/>
      <c r="K729" s="226"/>
      <c r="L729" s="223"/>
      <c r="M729" s="223"/>
      <c r="N729" s="223"/>
      <c r="O729" s="223"/>
      <c r="P729" s="223"/>
      <c r="Q729" s="223"/>
      <c r="R729" s="223"/>
      <c r="S729" s="223"/>
      <c r="T729" s="223"/>
      <c r="U729" s="223"/>
      <c r="V729" s="223"/>
      <c r="W729" s="223"/>
      <c r="X729" s="223"/>
      <c r="Y729" s="223"/>
      <c r="Z729" s="223"/>
      <c r="AA729" s="223"/>
      <c r="AB729" s="223"/>
    </row>
    <row r="730" spans="1:28" ht="15" thickBot="1" x14ac:dyDescent="0.25">
      <c r="A730" s="223"/>
      <c r="B730" s="227"/>
      <c r="C730" s="223"/>
      <c r="D730" s="227"/>
      <c r="E730" s="223"/>
      <c r="F730" s="223"/>
      <c r="G730" s="223"/>
      <c r="H730" s="225"/>
      <c r="I730" s="225"/>
      <c r="J730" s="223"/>
      <c r="K730" s="226"/>
      <c r="L730" s="223"/>
      <c r="M730" s="223"/>
      <c r="N730" s="223"/>
      <c r="O730" s="223"/>
      <c r="P730" s="223"/>
      <c r="Q730" s="223"/>
      <c r="R730" s="223"/>
      <c r="S730" s="223"/>
      <c r="T730" s="223"/>
      <c r="U730" s="223"/>
      <c r="V730" s="223"/>
      <c r="W730" s="223"/>
      <c r="X730" s="223"/>
      <c r="Y730" s="223"/>
      <c r="Z730" s="223"/>
      <c r="AA730" s="223"/>
      <c r="AB730" s="223"/>
    </row>
    <row r="731" spans="1:28" ht="15" thickBot="1" x14ac:dyDescent="0.25">
      <c r="A731" s="223"/>
      <c r="B731" s="227"/>
      <c r="C731" s="223"/>
      <c r="D731" s="227"/>
      <c r="E731" s="223"/>
      <c r="F731" s="223"/>
      <c r="G731" s="223"/>
      <c r="H731" s="225"/>
      <c r="I731" s="225"/>
      <c r="J731" s="223"/>
      <c r="K731" s="226"/>
      <c r="L731" s="223"/>
      <c r="M731" s="223"/>
      <c r="N731" s="223"/>
      <c r="O731" s="223"/>
      <c r="P731" s="223"/>
      <c r="Q731" s="223"/>
      <c r="R731" s="223"/>
      <c r="S731" s="223"/>
      <c r="T731" s="223"/>
      <c r="U731" s="223"/>
      <c r="V731" s="223"/>
      <c r="W731" s="223"/>
      <c r="X731" s="223"/>
      <c r="Y731" s="223"/>
      <c r="Z731" s="223"/>
      <c r="AA731" s="223"/>
      <c r="AB731" s="223"/>
    </row>
    <row r="732" spans="1:28" ht="15" thickBot="1" x14ac:dyDescent="0.25">
      <c r="A732" s="223"/>
      <c r="B732" s="227"/>
      <c r="C732" s="223"/>
      <c r="D732" s="227"/>
      <c r="E732" s="223"/>
      <c r="F732" s="223"/>
      <c r="G732" s="223"/>
      <c r="H732" s="225"/>
      <c r="I732" s="225"/>
      <c r="J732" s="223"/>
      <c r="K732" s="226"/>
      <c r="L732" s="223"/>
      <c r="M732" s="223"/>
      <c r="N732" s="223"/>
      <c r="O732" s="223"/>
      <c r="P732" s="223"/>
      <c r="Q732" s="223"/>
      <c r="R732" s="223"/>
      <c r="S732" s="223"/>
      <c r="T732" s="223"/>
      <c r="U732" s="223"/>
      <c r="V732" s="223"/>
      <c r="W732" s="223"/>
      <c r="X732" s="223"/>
      <c r="Y732" s="223"/>
      <c r="Z732" s="223"/>
      <c r="AA732" s="223"/>
      <c r="AB732" s="223"/>
    </row>
    <row r="733" spans="1:28" ht="15" thickBot="1" x14ac:dyDescent="0.25">
      <c r="A733" s="223"/>
      <c r="B733" s="227"/>
      <c r="C733" s="223"/>
      <c r="D733" s="227"/>
      <c r="E733" s="223"/>
      <c r="F733" s="223"/>
      <c r="G733" s="223"/>
      <c r="H733" s="225"/>
      <c r="I733" s="225"/>
      <c r="J733" s="223"/>
      <c r="K733" s="226"/>
      <c r="L733" s="223"/>
      <c r="M733" s="223"/>
      <c r="N733" s="223"/>
      <c r="O733" s="223"/>
      <c r="P733" s="223"/>
      <c r="Q733" s="223"/>
      <c r="R733" s="223"/>
      <c r="S733" s="223"/>
      <c r="T733" s="223"/>
      <c r="U733" s="223"/>
      <c r="V733" s="223"/>
      <c r="W733" s="223"/>
      <c r="X733" s="223"/>
      <c r="Y733" s="223"/>
      <c r="Z733" s="223"/>
      <c r="AA733" s="223"/>
      <c r="AB733" s="223"/>
    </row>
    <row r="734" spans="1:28" ht="15" thickBot="1" x14ac:dyDescent="0.25">
      <c r="A734" s="223"/>
      <c r="B734" s="227"/>
      <c r="C734" s="223"/>
      <c r="D734" s="227"/>
      <c r="E734" s="223"/>
      <c r="F734" s="223"/>
      <c r="G734" s="223"/>
      <c r="H734" s="225"/>
      <c r="I734" s="225"/>
      <c r="J734" s="223"/>
      <c r="K734" s="226"/>
      <c r="L734" s="223"/>
      <c r="M734" s="223"/>
      <c r="N734" s="223"/>
      <c r="O734" s="223"/>
      <c r="P734" s="223"/>
      <c r="Q734" s="223"/>
      <c r="R734" s="223"/>
      <c r="S734" s="223"/>
      <c r="T734" s="223"/>
      <c r="U734" s="223"/>
      <c r="V734" s="223"/>
      <c r="W734" s="223"/>
      <c r="X734" s="223"/>
      <c r="Y734" s="223"/>
      <c r="Z734" s="223"/>
      <c r="AA734" s="223"/>
      <c r="AB734" s="223"/>
    </row>
    <row r="735" spans="1:28" ht="15" thickBot="1" x14ac:dyDescent="0.25">
      <c r="A735" s="223"/>
      <c r="B735" s="227"/>
      <c r="C735" s="223"/>
      <c r="D735" s="227"/>
      <c r="E735" s="223"/>
      <c r="F735" s="223"/>
      <c r="G735" s="223"/>
      <c r="H735" s="225"/>
      <c r="I735" s="225"/>
      <c r="J735" s="223"/>
      <c r="K735" s="226"/>
      <c r="L735" s="223"/>
      <c r="M735" s="223"/>
      <c r="N735" s="223"/>
      <c r="O735" s="223"/>
      <c r="P735" s="223"/>
      <c r="Q735" s="223"/>
      <c r="R735" s="223"/>
      <c r="S735" s="223"/>
      <c r="T735" s="223"/>
      <c r="U735" s="223"/>
      <c r="V735" s="223"/>
      <c r="W735" s="223"/>
      <c r="X735" s="223"/>
      <c r="Y735" s="223"/>
      <c r="Z735" s="223"/>
      <c r="AA735" s="223"/>
      <c r="AB735" s="223"/>
    </row>
    <row r="736" spans="1:28" ht="15" thickBot="1" x14ac:dyDescent="0.25">
      <c r="A736" s="223"/>
      <c r="B736" s="227"/>
      <c r="C736" s="223"/>
      <c r="D736" s="227"/>
      <c r="E736" s="223"/>
      <c r="F736" s="223"/>
      <c r="G736" s="223"/>
      <c r="H736" s="225"/>
      <c r="I736" s="225"/>
      <c r="J736" s="223"/>
      <c r="K736" s="226"/>
      <c r="L736" s="223"/>
      <c r="M736" s="223"/>
      <c r="N736" s="223"/>
      <c r="O736" s="223"/>
      <c r="P736" s="223"/>
      <c r="Q736" s="223"/>
      <c r="R736" s="223"/>
      <c r="S736" s="223"/>
      <c r="T736" s="223"/>
      <c r="U736" s="223"/>
      <c r="V736" s="223"/>
      <c r="W736" s="223"/>
      <c r="X736" s="223"/>
      <c r="Y736" s="223"/>
      <c r="Z736" s="223"/>
      <c r="AA736" s="223"/>
      <c r="AB736" s="223"/>
    </row>
    <row r="737" spans="1:28" ht="15" thickBot="1" x14ac:dyDescent="0.25">
      <c r="A737" s="223"/>
      <c r="B737" s="227"/>
      <c r="C737" s="223"/>
      <c r="D737" s="227"/>
      <c r="E737" s="223"/>
      <c r="F737" s="223"/>
      <c r="G737" s="223"/>
      <c r="H737" s="225"/>
      <c r="I737" s="225"/>
      <c r="J737" s="223"/>
      <c r="K737" s="226"/>
      <c r="L737" s="223"/>
      <c r="M737" s="223"/>
      <c r="N737" s="223"/>
      <c r="O737" s="223"/>
      <c r="P737" s="223"/>
      <c r="Q737" s="223"/>
      <c r="R737" s="223"/>
      <c r="S737" s="223"/>
      <c r="T737" s="223"/>
      <c r="U737" s="223"/>
      <c r="V737" s="223"/>
      <c r="W737" s="223"/>
      <c r="X737" s="223"/>
      <c r="Y737" s="223"/>
      <c r="Z737" s="223"/>
      <c r="AA737" s="223"/>
      <c r="AB737" s="223"/>
    </row>
    <row r="738" spans="1:28" ht="15" thickBot="1" x14ac:dyDescent="0.25">
      <c r="A738" s="223"/>
      <c r="B738" s="227"/>
      <c r="C738" s="223"/>
      <c r="D738" s="227"/>
      <c r="E738" s="223"/>
      <c r="F738" s="223"/>
      <c r="G738" s="223"/>
      <c r="H738" s="225"/>
      <c r="I738" s="225"/>
      <c r="J738" s="223"/>
      <c r="K738" s="226"/>
      <c r="L738" s="223"/>
      <c r="M738" s="223"/>
      <c r="N738" s="223"/>
      <c r="O738" s="223"/>
      <c r="P738" s="223"/>
      <c r="Q738" s="223"/>
      <c r="R738" s="223"/>
      <c r="S738" s="223"/>
      <c r="T738" s="223"/>
      <c r="U738" s="223"/>
      <c r="V738" s="223"/>
      <c r="W738" s="223"/>
      <c r="X738" s="223"/>
      <c r="Y738" s="223"/>
      <c r="Z738" s="223"/>
      <c r="AA738" s="223"/>
      <c r="AB738" s="223"/>
    </row>
    <row r="739" spans="1:28" ht="15" thickBot="1" x14ac:dyDescent="0.25">
      <c r="A739" s="223"/>
      <c r="B739" s="227"/>
      <c r="C739" s="223"/>
      <c r="D739" s="227"/>
      <c r="E739" s="223"/>
      <c r="F739" s="223"/>
      <c r="G739" s="223"/>
      <c r="H739" s="225"/>
      <c r="I739" s="225"/>
      <c r="J739" s="223"/>
      <c r="K739" s="226"/>
      <c r="L739" s="223"/>
      <c r="M739" s="223"/>
      <c r="N739" s="223"/>
      <c r="O739" s="223"/>
      <c r="P739" s="223"/>
      <c r="Q739" s="223"/>
      <c r="R739" s="223"/>
      <c r="S739" s="223"/>
      <c r="T739" s="223"/>
      <c r="U739" s="223"/>
      <c r="V739" s="223"/>
      <c r="W739" s="223"/>
      <c r="X739" s="223"/>
      <c r="Y739" s="223"/>
      <c r="Z739" s="223"/>
      <c r="AA739" s="223"/>
      <c r="AB739" s="223"/>
    </row>
    <row r="740" spans="1:28" ht="15" thickBot="1" x14ac:dyDescent="0.25">
      <c r="A740" s="223"/>
      <c r="B740" s="227"/>
      <c r="C740" s="223"/>
      <c r="D740" s="227"/>
      <c r="E740" s="223"/>
      <c r="F740" s="223"/>
      <c r="G740" s="223"/>
      <c r="H740" s="225"/>
      <c r="I740" s="225"/>
      <c r="J740" s="223"/>
      <c r="K740" s="226"/>
      <c r="L740" s="223"/>
      <c r="M740" s="223"/>
      <c r="N740" s="223"/>
      <c r="O740" s="223"/>
      <c r="P740" s="223"/>
      <c r="Q740" s="223"/>
      <c r="R740" s="223"/>
      <c r="S740" s="223"/>
      <c r="T740" s="223"/>
      <c r="U740" s="223"/>
      <c r="V740" s="223"/>
      <c r="W740" s="223"/>
      <c r="X740" s="223"/>
      <c r="Y740" s="223"/>
      <c r="Z740" s="223"/>
      <c r="AA740" s="223"/>
      <c r="AB740" s="223"/>
    </row>
    <row r="741" spans="1:28" ht="15" thickBot="1" x14ac:dyDescent="0.25">
      <c r="A741" s="223"/>
      <c r="B741" s="227"/>
      <c r="C741" s="223"/>
      <c r="D741" s="227"/>
      <c r="E741" s="223"/>
      <c r="F741" s="223"/>
      <c r="G741" s="223"/>
      <c r="H741" s="225"/>
      <c r="I741" s="225"/>
      <c r="J741" s="223"/>
      <c r="K741" s="226"/>
      <c r="L741" s="223"/>
      <c r="M741" s="223"/>
      <c r="N741" s="223"/>
      <c r="O741" s="223"/>
      <c r="P741" s="223"/>
      <c r="Q741" s="223"/>
      <c r="R741" s="223"/>
      <c r="S741" s="223"/>
      <c r="T741" s="223"/>
      <c r="U741" s="223"/>
      <c r="V741" s="223"/>
      <c r="W741" s="223"/>
      <c r="X741" s="223"/>
      <c r="Y741" s="223"/>
      <c r="Z741" s="223"/>
      <c r="AA741" s="223"/>
      <c r="AB741" s="223"/>
    </row>
    <row r="742" spans="1:28" ht="15" thickBot="1" x14ac:dyDescent="0.25">
      <c r="A742" s="223"/>
      <c r="B742" s="227"/>
      <c r="C742" s="223"/>
      <c r="D742" s="227"/>
      <c r="E742" s="223"/>
      <c r="F742" s="223"/>
      <c r="G742" s="223"/>
      <c r="H742" s="225"/>
      <c r="I742" s="225"/>
      <c r="J742" s="223"/>
      <c r="K742" s="226"/>
      <c r="L742" s="223"/>
      <c r="M742" s="223"/>
      <c r="N742" s="223"/>
      <c r="O742" s="223"/>
      <c r="P742" s="223"/>
      <c r="Q742" s="223"/>
      <c r="R742" s="223"/>
      <c r="S742" s="223"/>
      <c r="T742" s="223"/>
      <c r="U742" s="223"/>
      <c r="V742" s="223"/>
      <c r="W742" s="223"/>
      <c r="X742" s="223"/>
      <c r="Y742" s="223"/>
      <c r="Z742" s="223"/>
      <c r="AA742" s="223"/>
      <c r="AB742" s="223"/>
    </row>
    <row r="743" spans="1:28" ht="15" thickBot="1" x14ac:dyDescent="0.25">
      <c r="A743" s="223"/>
      <c r="B743" s="227"/>
      <c r="C743" s="223"/>
      <c r="D743" s="227"/>
      <c r="E743" s="223"/>
      <c r="F743" s="223"/>
      <c r="G743" s="223"/>
      <c r="H743" s="225"/>
      <c r="I743" s="225"/>
      <c r="J743" s="223"/>
      <c r="K743" s="226"/>
      <c r="L743" s="223"/>
      <c r="M743" s="223"/>
      <c r="N743" s="223"/>
      <c r="O743" s="223"/>
      <c r="P743" s="223"/>
      <c r="Q743" s="223"/>
      <c r="R743" s="223"/>
      <c r="S743" s="223"/>
      <c r="T743" s="223"/>
      <c r="U743" s="223"/>
      <c r="V743" s="223"/>
      <c r="W743" s="223"/>
      <c r="X743" s="223"/>
      <c r="Y743" s="223"/>
      <c r="Z743" s="223"/>
      <c r="AA743" s="223"/>
      <c r="AB743" s="223"/>
    </row>
    <row r="744" spans="1:28" ht="15" thickBot="1" x14ac:dyDescent="0.25">
      <c r="A744" s="223"/>
      <c r="B744" s="227"/>
      <c r="C744" s="223"/>
      <c r="D744" s="227"/>
      <c r="E744" s="223"/>
      <c r="F744" s="223"/>
      <c r="G744" s="223"/>
      <c r="H744" s="225"/>
      <c r="I744" s="225"/>
      <c r="J744" s="223"/>
      <c r="K744" s="226"/>
      <c r="L744" s="223"/>
      <c r="M744" s="223"/>
      <c r="N744" s="223"/>
      <c r="O744" s="223"/>
      <c r="P744" s="223"/>
      <c r="Q744" s="223"/>
      <c r="R744" s="223"/>
      <c r="S744" s="223"/>
      <c r="T744" s="223"/>
      <c r="U744" s="223"/>
      <c r="V744" s="223"/>
      <c r="W744" s="223"/>
      <c r="X744" s="223"/>
      <c r="Y744" s="223"/>
      <c r="Z744" s="223"/>
      <c r="AA744" s="223"/>
      <c r="AB744" s="223"/>
    </row>
    <row r="745" spans="1:28" ht="15" thickBot="1" x14ac:dyDescent="0.25">
      <c r="A745" s="223"/>
      <c r="B745" s="227"/>
      <c r="C745" s="223"/>
      <c r="D745" s="227"/>
      <c r="E745" s="223"/>
      <c r="F745" s="223"/>
      <c r="G745" s="223"/>
      <c r="H745" s="225"/>
      <c r="I745" s="225"/>
      <c r="J745" s="223"/>
      <c r="K745" s="226"/>
      <c r="L745" s="223"/>
      <c r="M745" s="223"/>
      <c r="N745" s="223"/>
      <c r="O745" s="223"/>
      <c r="P745" s="223"/>
      <c r="Q745" s="223"/>
      <c r="R745" s="223"/>
      <c r="S745" s="223"/>
      <c r="T745" s="223"/>
      <c r="U745" s="223"/>
      <c r="V745" s="223"/>
      <c r="W745" s="223"/>
      <c r="X745" s="223"/>
      <c r="Y745" s="223"/>
      <c r="Z745" s="223"/>
      <c r="AA745" s="223"/>
      <c r="AB745" s="223"/>
    </row>
    <row r="746" spans="1:28" ht="15" thickBot="1" x14ac:dyDescent="0.25">
      <c r="A746" s="223"/>
      <c r="B746" s="227"/>
      <c r="C746" s="223"/>
      <c r="D746" s="227"/>
      <c r="E746" s="223"/>
      <c r="F746" s="223"/>
      <c r="G746" s="223"/>
      <c r="H746" s="225"/>
      <c r="I746" s="225"/>
      <c r="J746" s="223"/>
      <c r="K746" s="226"/>
      <c r="L746" s="223"/>
      <c r="M746" s="223"/>
      <c r="N746" s="223"/>
      <c r="O746" s="223"/>
      <c r="P746" s="223"/>
      <c r="Q746" s="223"/>
      <c r="R746" s="223"/>
      <c r="S746" s="223"/>
      <c r="T746" s="223"/>
      <c r="U746" s="223"/>
      <c r="V746" s="223"/>
      <c r="W746" s="223"/>
      <c r="X746" s="223"/>
      <c r="Y746" s="223"/>
      <c r="Z746" s="223"/>
      <c r="AA746" s="223"/>
      <c r="AB746" s="223"/>
    </row>
    <row r="747" spans="1:28" ht="15" thickBot="1" x14ac:dyDescent="0.25">
      <c r="A747" s="223"/>
      <c r="B747" s="227"/>
      <c r="C747" s="223"/>
      <c r="D747" s="227"/>
      <c r="E747" s="223"/>
      <c r="F747" s="223"/>
      <c r="G747" s="223"/>
      <c r="H747" s="225"/>
      <c r="I747" s="225"/>
      <c r="J747" s="223"/>
      <c r="K747" s="226"/>
      <c r="L747" s="223"/>
      <c r="M747" s="223"/>
      <c r="N747" s="223"/>
      <c r="O747" s="223"/>
      <c r="P747" s="223"/>
      <c r="Q747" s="223"/>
      <c r="R747" s="223"/>
      <c r="S747" s="223"/>
      <c r="T747" s="223"/>
      <c r="U747" s="223"/>
      <c r="V747" s="223"/>
      <c r="W747" s="223"/>
      <c r="X747" s="223"/>
      <c r="Y747" s="223"/>
      <c r="Z747" s="223"/>
      <c r="AA747" s="223"/>
      <c r="AB747" s="223"/>
    </row>
    <row r="748" spans="1:28" ht="15" thickBot="1" x14ac:dyDescent="0.25">
      <c r="A748" s="223"/>
      <c r="B748" s="227"/>
      <c r="C748" s="223"/>
      <c r="D748" s="227"/>
      <c r="E748" s="223"/>
      <c r="F748" s="223"/>
      <c r="G748" s="223"/>
      <c r="H748" s="225"/>
      <c r="I748" s="225"/>
      <c r="J748" s="223"/>
      <c r="K748" s="226"/>
      <c r="L748" s="223"/>
      <c r="M748" s="223"/>
      <c r="N748" s="223"/>
      <c r="O748" s="223"/>
      <c r="P748" s="223"/>
      <c r="Q748" s="223"/>
      <c r="R748" s="223"/>
      <c r="S748" s="223"/>
      <c r="T748" s="223"/>
      <c r="U748" s="223"/>
      <c r="V748" s="223"/>
      <c r="W748" s="223"/>
      <c r="X748" s="223"/>
      <c r="Y748" s="223"/>
      <c r="Z748" s="223"/>
      <c r="AA748" s="223"/>
      <c r="AB748" s="223"/>
    </row>
    <row r="749" spans="1:28" ht="15" thickBot="1" x14ac:dyDescent="0.25">
      <c r="A749" s="223"/>
      <c r="B749" s="227"/>
      <c r="C749" s="223"/>
      <c r="D749" s="227"/>
      <c r="E749" s="223"/>
      <c r="F749" s="223"/>
      <c r="G749" s="223"/>
      <c r="H749" s="225"/>
      <c r="I749" s="225"/>
      <c r="J749" s="223"/>
      <c r="K749" s="226"/>
      <c r="L749" s="223"/>
      <c r="M749" s="223"/>
      <c r="N749" s="223"/>
      <c r="O749" s="223"/>
      <c r="P749" s="223"/>
      <c r="Q749" s="223"/>
      <c r="R749" s="223"/>
      <c r="S749" s="223"/>
      <c r="T749" s="223"/>
      <c r="U749" s="223"/>
      <c r="V749" s="223"/>
      <c r="W749" s="223"/>
      <c r="X749" s="223"/>
      <c r="Y749" s="223"/>
      <c r="Z749" s="223"/>
      <c r="AA749" s="223"/>
      <c r="AB749" s="223"/>
    </row>
    <row r="750" spans="1:28" ht="15" thickBot="1" x14ac:dyDescent="0.25">
      <c r="A750" s="223"/>
      <c r="B750" s="227"/>
      <c r="C750" s="223"/>
      <c r="D750" s="227"/>
      <c r="E750" s="223"/>
      <c r="F750" s="223"/>
      <c r="G750" s="223"/>
      <c r="H750" s="225"/>
      <c r="I750" s="225"/>
      <c r="J750" s="223"/>
      <c r="K750" s="226"/>
      <c r="L750" s="223"/>
      <c r="M750" s="223"/>
      <c r="N750" s="223"/>
      <c r="O750" s="223"/>
      <c r="P750" s="223"/>
      <c r="Q750" s="223"/>
      <c r="R750" s="223"/>
      <c r="S750" s="223"/>
      <c r="T750" s="223"/>
      <c r="U750" s="223"/>
      <c r="V750" s="223"/>
      <c r="W750" s="223"/>
      <c r="X750" s="223"/>
      <c r="Y750" s="223"/>
      <c r="Z750" s="223"/>
      <c r="AA750" s="223"/>
      <c r="AB750" s="223"/>
    </row>
    <row r="751" spans="1:28" ht="15" thickBot="1" x14ac:dyDescent="0.25">
      <c r="A751" s="223"/>
      <c r="B751" s="227"/>
      <c r="C751" s="223"/>
      <c r="D751" s="227"/>
      <c r="E751" s="223"/>
      <c r="F751" s="223"/>
      <c r="G751" s="223"/>
      <c r="H751" s="225"/>
      <c r="I751" s="225"/>
      <c r="J751" s="223"/>
      <c r="K751" s="226"/>
      <c r="L751" s="223"/>
      <c r="M751" s="223"/>
      <c r="N751" s="223"/>
      <c r="O751" s="223"/>
      <c r="P751" s="223"/>
      <c r="Q751" s="223"/>
      <c r="R751" s="223"/>
      <c r="S751" s="223"/>
      <c r="T751" s="223"/>
      <c r="U751" s="223"/>
      <c r="V751" s="223"/>
      <c r="W751" s="223"/>
      <c r="X751" s="223"/>
      <c r="Y751" s="223"/>
      <c r="Z751" s="223"/>
      <c r="AA751" s="223"/>
      <c r="AB751" s="223"/>
    </row>
    <row r="752" spans="1:28" ht="15" thickBot="1" x14ac:dyDescent="0.25">
      <c r="A752" s="223"/>
      <c r="B752" s="227"/>
      <c r="C752" s="223"/>
      <c r="D752" s="227"/>
      <c r="E752" s="223"/>
      <c r="F752" s="223"/>
      <c r="G752" s="223"/>
      <c r="H752" s="225"/>
      <c r="I752" s="225"/>
      <c r="J752" s="223"/>
      <c r="K752" s="226"/>
      <c r="L752" s="223"/>
      <c r="M752" s="223"/>
      <c r="N752" s="223"/>
      <c r="O752" s="223"/>
      <c r="P752" s="223"/>
      <c r="Q752" s="223"/>
      <c r="R752" s="223"/>
      <c r="S752" s="223"/>
      <c r="T752" s="223"/>
      <c r="U752" s="223"/>
      <c r="V752" s="223"/>
      <c r="W752" s="223"/>
      <c r="X752" s="223"/>
      <c r="Y752" s="223"/>
      <c r="Z752" s="223"/>
      <c r="AA752" s="223"/>
      <c r="AB752" s="223"/>
    </row>
    <row r="753" spans="1:28" ht="15" thickBot="1" x14ac:dyDescent="0.25">
      <c r="A753" s="223"/>
      <c r="B753" s="227"/>
      <c r="C753" s="223"/>
      <c r="D753" s="227"/>
      <c r="E753" s="223"/>
      <c r="F753" s="223"/>
      <c r="G753" s="223"/>
      <c r="H753" s="225"/>
      <c r="I753" s="225"/>
      <c r="J753" s="223"/>
      <c r="K753" s="226"/>
      <c r="L753" s="223"/>
      <c r="M753" s="223"/>
      <c r="N753" s="223"/>
      <c r="O753" s="223"/>
      <c r="P753" s="223"/>
      <c r="Q753" s="223"/>
      <c r="R753" s="223"/>
      <c r="S753" s="223"/>
      <c r="T753" s="223"/>
      <c r="U753" s="223"/>
      <c r="V753" s="223"/>
      <c r="W753" s="223"/>
      <c r="X753" s="223"/>
      <c r="Y753" s="223"/>
      <c r="Z753" s="223"/>
      <c r="AA753" s="223"/>
      <c r="AB753" s="223"/>
    </row>
    <row r="754" spans="1:28" ht="15" thickBot="1" x14ac:dyDescent="0.25">
      <c r="A754" s="223"/>
      <c r="B754" s="227"/>
      <c r="C754" s="223"/>
      <c r="D754" s="227"/>
      <c r="E754" s="223"/>
      <c r="F754" s="223"/>
      <c r="G754" s="223"/>
      <c r="H754" s="225"/>
      <c r="I754" s="225"/>
      <c r="J754" s="223"/>
      <c r="K754" s="226"/>
      <c r="L754" s="223"/>
      <c r="M754" s="223"/>
      <c r="N754" s="223"/>
      <c r="O754" s="223"/>
      <c r="P754" s="223"/>
      <c r="Q754" s="223"/>
      <c r="R754" s="223"/>
      <c r="S754" s="223"/>
      <c r="T754" s="223"/>
      <c r="U754" s="223"/>
      <c r="V754" s="223"/>
      <c r="W754" s="223"/>
      <c r="X754" s="223"/>
      <c r="Y754" s="223"/>
      <c r="Z754" s="223"/>
      <c r="AA754" s="223"/>
      <c r="AB754" s="223"/>
    </row>
    <row r="755" spans="1:28" ht="15" thickBot="1" x14ac:dyDescent="0.25">
      <c r="A755" s="223"/>
      <c r="B755" s="227"/>
      <c r="C755" s="223"/>
      <c r="D755" s="227"/>
      <c r="E755" s="223"/>
      <c r="F755" s="223"/>
      <c r="G755" s="223"/>
      <c r="H755" s="225"/>
      <c r="I755" s="225"/>
      <c r="J755" s="223"/>
      <c r="K755" s="226"/>
      <c r="L755" s="223"/>
      <c r="M755" s="223"/>
      <c r="N755" s="223"/>
      <c r="O755" s="223"/>
      <c r="P755" s="223"/>
      <c r="Q755" s="223"/>
      <c r="R755" s="223"/>
      <c r="S755" s="223"/>
      <c r="T755" s="223"/>
      <c r="U755" s="223"/>
      <c r="V755" s="223"/>
      <c r="W755" s="223"/>
      <c r="X755" s="223"/>
      <c r="Y755" s="223"/>
      <c r="Z755" s="223"/>
      <c r="AA755" s="223"/>
      <c r="AB755" s="223"/>
    </row>
    <row r="756" spans="1:28" ht="15" thickBot="1" x14ac:dyDescent="0.25">
      <c r="A756" s="223"/>
      <c r="B756" s="227"/>
      <c r="C756" s="223"/>
      <c r="D756" s="227"/>
      <c r="E756" s="223"/>
      <c r="F756" s="223"/>
      <c r="G756" s="223"/>
      <c r="H756" s="225"/>
      <c r="I756" s="225"/>
      <c r="J756" s="223"/>
      <c r="K756" s="226"/>
      <c r="L756" s="223"/>
      <c r="M756" s="223"/>
      <c r="N756" s="223"/>
      <c r="O756" s="223"/>
      <c r="P756" s="223"/>
      <c r="Q756" s="223"/>
      <c r="R756" s="223"/>
      <c r="S756" s="223"/>
      <c r="T756" s="223"/>
      <c r="U756" s="223"/>
      <c r="V756" s="223"/>
      <c r="W756" s="223"/>
      <c r="X756" s="223"/>
      <c r="Y756" s="223"/>
      <c r="Z756" s="223"/>
      <c r="AA756" s="223"/>
      <c r="AB756" s="223"/>
    </row>
    <row r="757" spans="1:28" ht="15" thickBot="1" x14ac:dyDescent="0.25">
      <c r="A757" s="223"/>
      <c r="B757" s="227"/>
      <c r="C757" s="223"/>
      <c r="D757" s="227"/>
      <c r="E757" s="223"/>
      <c r="F757" s="223"/>
      <c r="G757" s="223"/>
      <c r="H757" s="225"/>
      <c r="I757" s="225"/>
      <c r="J757" s="223"/>
      <c r="K757" s="226"/>
      <c r="L757" s="223"/>
      <c r="M757" s="223"/>
      <c r="N757" s="223"/>
      <c r="O757" s="223"/>
      <c r="P757" s="223"/>
      <c r="Q757" s="223"/>
      <c r="R757" s="223"/>
      <c r="S757" s="223"/>
      <c r="T757" s="223"/>
      <c r="U757" s="223"/>
      <c r="V757" s="223"/>
      <c r="W757" s="223"/>
      <c r="X757" s="223"/>
      <c r="Y757" s="223"/>
      <c r="Z757" s="223"/>
      <c r="AA757" s="223"/>
      <c r="AB757" s="223"/>
    </row>
    <row r="758" spans="1:28" ht="15" thickBot="1" x14ac:dyDescent="0.25">
      <c r="A758" s="223"/>
      <c r="B758" s="227"/>
      <c r="C758" s="223"/>
      <c r="D758" s="227"/>
      <c r="E758" s="223"/>
      <c r="F758" s="223"/>
      <c r="G758" s="223"/>
      <c r="H758" s="225"/>
      <c r="I758" s="225"/>
      <c r="J758" s="223"/>
      <c r="K758" s="226"/>
      <c r="L758" s="223"/>
      <c r="M758" s="223"/>
      <c r="N758" s="223"/>
      <c r="O758" s="223"/>
      <c r="P758" s="223"/>
      <c r="Q758" s="223"/>
      <c r="R758" s="223"/>
      <c r="S758" s="223"/>
      <c r="T758" s="223"/>
      <c r="U758" s="223"/>
      <c r="V758" s="223"/>
      <c r="W758" s="223"/>
      <c r="X758" s="223"/>
      <c r="Y758" s="223"/>
      <c r="Z758" s="223"/>
      <c r="AA758" s="223"/>
      <c r="AB758" s="223"/>
    </row>
    <row r="759" spans="1:28" ht="15" thickBot="1" x14ac:dyDescent="0.25">
      <c r="A759" s="223"/>
      <c r="B759" s="227"/>
      <c r="C759" s="223"/>
      <c r="D759" s="227"/>
      <c r="E759" s="223"/>
      <c r="F759" s="223"/>
      <c r="G759" s="223"/>
      <c r="H759" s="225"/>
      <c r="I759" s="225"/>
      <c r="J759" s="223"/>
      <c r="K759" s="226"/>
      <c r="L759" s="223"/>
      <c r="M759" s="223"/>
      <c r="N759" s="223"/>
      <c r="O759" s="223"/>
      <c r="P759" s="223"/>
      <c r="Q759" s="223"/>
      <c r="R759" s="223"/>
      <c r="S759" s="223"/>
      <c r="T759" s="223"/>
      <c r="U759" s="223"/>
      <c r="V759" s="223"/>
      <c r="W759" s="223"/>
      <c r="X759" s="223"/>
      <c r="Y759" s="223"/>
      <c r="Z759" s="223"/>
      <c r="AA759" s="223"/>
      <c r="AB759" s="223"/>
    </row>
    <row r="760" spans="1:28" ht="15" thickBot="1" x14ac:dyDescent="0.25">
      <c r="A760" s="223"/>
      <c r="B760" s="227"/>
      <c r="C760" s="223"/>
      <c r="D760" s="227"/>
      <c r="E760" s="223"/>
      <c r="F760" s="223"/>
      <c r="G760" s="223"/>
      <c r="H760" s="225"/>
      <c r="I760" s="225"/>
      <c r="J760" s="223"/>
      <c r="K760" s="226"/>
      <c r="L760" s="223"/>
      <c r="M760" s="223"/>
      <c r="N760" s="223"/>
      <c r="O760" s="223"/>
      <c r="P760" s="223"/>
      <c r="Q760" s="223"/>
      <c r="R760" s="223"/>
      <c r="S760" s="223"/>
      <c r="T760" s="223"/>
      <c r="U760" s="223"/>
      <c r="V760" s="223"/>
      <c r="W760" s="223"/>
      <c r="X760" s="223"/>
      <c r="Y760" s="223"/>
      <c r="Z760" s="223"/>
      <c r="AA760" s="223"/>
      <c r="AB760" s="223"/>
    </row>
    <row r="761" spans="1:28" ht="15" thickBot="1" x14ac:dyDescent="0.25">
      <c r="A761" s="223"/>
      <c r="B761" s="227"/>
      <c r="C761" s="223"/>
      <c r="D761" s="227"/>
      <c r="E761" s="223"/>
      <c r="F761" s="223"/>
      <c r="G761" s="223"/>
      <c r="H761" s="225"/>
      <c r="I761" s="225"/>
      <c r="J761" s="223"/>
      <c r="K761" s="226"/>
      <c r="L761" s="223"/>
      <c r="M761" s="223"/>
      <c r="N761" s="223"/>
      <c r="O761" s="223"/>
      <c r="P761" s="223"/>
      <c r="Q761" s="223"/>
      <c r="R761" s="223"/>
      <c r="S761" s="223"/>
      <c r="T761" s="223"/>
      <c r="U761" s="223"/>
      <c r="V761" s="223"/>
      <c r="W761" s="223"/>
      <c r="X761" s="223"/>
      <c r="Y761" s="223"/>
      <c r="Z761" s="223"/>
      <c r="AA761" s="223"/>
      <c r="AB761" s="223"/>
    </row>
    <row r="762" spans="1:28" ht="15" thickBot="1" x14ac:dyDescent="0.25">
      <c r="A762" s="223"/>
      <c r="B762" s="227"/>
      <c r="C762" s="223"/>
      <c r="D762" s="227"/>
      <c r="E762" s="223"/>
      <c r="F762" s="223"/>
      <c r="G762" s="223"/>
      <c r="H762" s="225"/>
      <c r="I762" s="225"/>
      <c r="J762" s="223"/>
      <c r="K762" s="226"/>
      <c r="L762" s="223"/>
      <c r="M762" s="223"/>
      <c r="N762" s="223"/>
      <c r="O762" s="223"/>
      <c r="P762" s="223"/>
      <c r="Q762" s="223"/>
      <c r="R762" s="223"/>
      <c r="S762" s="223"/>
      <c r="T762" s="223"/>
      <c r="U762" s="223"/>
      <c r="V762" s="223"/>
      <c r="W762" s="223"/>
      <c r="X762" s="223"/>
      <c r="Y762" s="223"/>
      <c r="Z762" s="223"/>
      <c r="AA762" s="223"/>
      <c r="AB762" s="223"/>
    </row>
    <row r="763" spans="1:28" ht="15" thickBot="1" x14ac:dyDescent="0.25">
      <c r="A763" s="223"/>
      <c r="B763" s="227"/>
      <c r="C763" s="223"/>
      <c r="D763" s="227"/>
      <c r="E763" s="223"/>
      <c r="F763" s="223"/>
      <c r="G763" s="223"/>
      <c r="H763" s="225"/>
      <c r="I763" s="225"/>
      <c r="J763" s="223"/>
      <c r="K763" s="226"/>
      <c r="L763" s="223"/>
      <c r="M763" s="223"/>
      <c r="N763" s="223"/>
      <c r="O763" s="223"/>
      <c r="P763" s="223"/>
      <c r="Q763" s="223"/>
      <c r="R763" s="223"/>
      <c r="S763" s="223"/>
      <c r="T763" s="223"/>
      <c r="U763" s="223"/>
      <c r="V763" s="223"/>
      <c r="W763" s="223"/>
      <c r="X763" s="223"/>
      <c r="Y763" s="223"/>
      <c r="Z763" s="223"/>
      <c r="AA763" s="223"/>
      <c r="AB763" s="223"/>
    </row>
    <row r="764" spans="1:28" ht="15" thickBot="1" x14ac:dyDescent="0.25">
      <c r="A764" s="223"/>
      <c r="B764" s="227"/>
      <c r="C764" s="223"/>
      <c r="D764" s="227"/>
      <c r="E764" s="223"/>
      <c r="F764" s="223"/>
      <c r="G764" s="223"/>
      <c r="H764" s="225"/>
      <c r="I764" s="225"/>
      <c r="J764" s="223"/>
      <c r="K764" s="226"/>
      <c r="L764" s="223"/>
      <c r="M764" s="223"/>
      <c r="N764" s="223"/>
      <c r="O764" s="223"/>
      <c r="P764" s="223"/>
      <c r="Q764" s="223"/>
      <c r="R764" s="223"/>
      <c r="S764" s="223"/>
      <c r="T764" s="223"/>
      <c r="U764" s="223"/>
      <c r="V764" s="223"/>
      <c r="W764" s="223"/>
      <c r="X764" s="223"/>
      <c r="Y764" s="223"/>
      <c r="Z764" s="223"/>
      <c r="AA764" s="223"/>
      <c r="AB764" s="223"/>
    </row>
    <row r="765" spans="1:28" ht="15" thickBot="1" x14ac:dyDescent="0.25">
      <c r="A765" s="223"/>
      <c r="B765" s="227"/>
      <c r="C765" s="223"/>
      <c r="D765" s="227"/>
      <c r="E765" s="223"/>
      <c r="F765" s="223"/>
      <c r="G765" s="223"/>
      <c r="H765" s="225"/>
      <c r="I765" s="225"/>
      <c r="J765" s="223"/>
      <c r="K765" s="226"/>
      <c r="L765" s="223"/>
      <c r="M765" s="223"/>
      <c r="N765" s="223"/>
      <c r="O765" s="223"/>
      <c r="P765" s="223"/>
      <c r="Q765" s="223"/>
      <c r="R765" s="223"/>
      <c r="S765" s="223"/>
      <c r="T765" s="223"/>
      <c r="U765" s="223"/>
      <c r="V765" s="223"/>
      <c r="W765" s="223"/>
      <c r="X765" s="223"/>
      <c r="Y765" s="223"/>
      <c r="Z765" s="223"/>
      <c r="AA765" s="223"/>
      <c r="AB765" s="223"/>
    </row>
    <row r="766" spans="1:28" ht="15" thickBot="1" x14ac:dyDescent="0.25">
      <c r="A766" s="223"/>
      <c r="B766" s="227"/>
      <c r="C766" s="223"/>
      <c r="D766" s="227"/>
      <c r="E766" s="223"/>
      <c r="F766" s="223"/>
      <c r="G766" s="223"/>
      <c r="H766" s="225"/>
      <c r="I766" s="225"/>
      <c r="J766" s="223"/>
      <c r="K766" s="226"/>
      <c r="L766" s="223"/>
      <c r="M766" s="223"/>
      <c r="N766" s="223"/>
      <c r="O766" s="223"/>
      <c r="P766" s="223"/>
      <c r="Q766" s="223"/>
      <c r="R766" s="223"/>
      <c r="S766" s="223"/>
      <c r="T766" s="223"/>
      <c r="U766" s="223"/>
      <c r="V766" s="223"/>
      <c r="W766" s="223"/>
      <c r="X766" s="223"/>
      <c r="Y766" s="223"/>
      <c r="Z766" s="223"/>
      <c r="AA766" s="223"/>
      <c r="AB766" s="223"/>
    </row>
    <row r="767" spans="1:28" ht="15" thickBot="1" x14ac:dyDescent="0.25">
      <c r="A767" s="223"/>
      <c r="B767" s="227"/>
      <c r="C767" s="223"/>
      <c r="D767" s="227"/>
      <c r="E767" s="223"/>
      <c r="F767" s="223"/>
      <c r="G767" s="223"/>
      <c r="H767" s="225"/>
      <c r="I767" s="225"/>
      <c r="J767" s="223"/>
      <c r="K767" s="226"/>
      <c r="L767" s="223"/>
      <c r="M767" s="223"/>
      <c r="N767" s="223"/>
      <c r="O767" s="223"/>
      <c r="P767" s="223"/>
      <c r="Q767" s="223"/>
      <c r="R767" s="223"/>
      <c r="S767" s="223"/>
      <c r="T767" s="223"/>
      <c r="U767" s="223"/>
      <c r="V767" s="223"/>
      <c r="W767" s="223"/>
      <c r="X767" s="223"/>
      <c r="Y767" s="223"/>
      <c r="Z767" s="223"/>
      <c r="AA767" s="223"/>
      <c r="AB767" s="223"/>
    </row>
    <row r="768" spans="1:28" ht="15" thickBot="1" x14ac:dyDescent="0.25">
      <c r="A768" s="223"/>
      <c r="B768" s="227"/>
      <c r="C768" s="223"/>
      <c r="D768" s="227"/>
      <c r="E768" s="223"/>
      <c r="F768" s="223"/>
      <c r="G768" s="223"/>
      <c r="H768" s="225"/>
      <c r="I768" s="225"/>
      <c r="J768" s="223"/>
      <c r="K768" s="226"/>
      <c r="L768" s="223"/>
      <c r="M768" s="223"/>
      <c r="N768" s="223"/>
      <c r="O768" s="223"/>
      <c r="P768" s="223"/>
      <c r="Q768" s="223"/>
      <c r="R768" s="223"/>
      <c r="S768" s="223"/>
      <c r="T768" s="223"/>
      <c r="U768" s="223"/>
      <c r="V768" s="223"/>
      <c r="W768" s="223"/>
      <c r="X768" s="223"/>
      <c r="Y768" s="223"/>
      <c r="Z768" s="223"/>
      <c r="AA768" s="223"/>
      <c r="AB768" s="223"/>
    </row>
    <row r="769" spans="1:28" ht="15" thickBot="1" x14ac:dyDescent="0.25">
      <c r="A769" s="223"/>
      <c r="B769" s="227"/>
      <c r="C769" s="223"/>
      <c r="D769" s="227"/>
      <c r="E769" s="223"/>
      <c r="F769" s="223"/>
      <c r="G769" s="223"/>
      <c r="H769" s="225"/>
      <c r="I769" s="225"/>
      <c r="J769" s="223"/>
      <c r="K769" s="226"/>
      <c r="L769" s="223"/>
      <c r="M769" s="223"/>
      <c r="N769" s="223"/>
      <c r="O769" s="223"/>
      <c r="P769" s="223"/>
      <c r="Q769" s="223"/>
      <c r="R769" s="223"/>
      <c r="S769" s="223"/>
      <c r="T769" s="223"/>
      <c r="U769" s="223"/>
      <c r="V769" s="223"/>
      <c r="W769" s="223"/>
      <c r="X769" s="223"/>
      <c r="Y769" s="223"/>
      <c r="Z769" s="223"/>
      <c r="AA769" s="223"/>
      <c r="AB769" s="223"/>
    </row>
    <row r="770" spans="1:28" ht="15" thickBot="1" x14ac:dyDescent="0.25">
      <c r="A770" s="223"/>
      <c r="B770" s="227"/>
      <c r="C770" s="223"/>
      <c r="D770" s="227"/>
      <c r="E770" s="223"/>
      <c r="F770" s="223"/>
      <c r="G770" s="223"/>
      <c r="H770" s="225"/>
      <c r="I770" s="225"/>
      <c r="J770" s="223"/>
      <c r="K770" s="226"/>
      <c r="L770" s="223"/>
      <c r="M770" s="223"/>
      <c r="N770" s="223"/>
      <c r="O770" s="223"/>
      <c r="P770" s="223"/>
      <c r="Q770" s="223"/>
      <c r="R770" s="223"/>
      <c r="S770" s="223"/>
      <c r="T770" s="223"/>
      <c r="U770" s="223"/>
      <c r="V770" s="223"/>
      <c r="W770" s="223"/>
      <c r="X770" s="223"/>
      <c r="Y770" s="223"/>
      <c r="Z770" s="223"/>
      <c r="AA770" s="223"/>
      <c r="AB770" s="223"/>
    </row>
    <row r="771" spans="1:28" ht="15" thickBot="1" x14ac:dyDescent="0.25">
      <c r="A771" s="223"/>
      <c r="B771" s="227"/>
      <c r="C771" s="223"/>
      <c r="D771" s="227"/>
      <c r="E771" s="223"/>
      <c r="F771" s="223"/>
      <c r="G771" s="223"/>
      <c r="H771" s="225"/>
      <c r="I771" s="225"/>
      <c r="J771" s="223"/>
      <c r="K771" s="226"/>
      <c r="L771" s="223"/>
      <c r="M771" s="223"/>
      <c r="N771" s="223"/>
      <c r="O771" s="223"/>
      <c r="P771" s="223"/>
      <c r="Q771" s="223"/>
      <c r="R771" s="223"/>
      <c r="S771" s="223"/>
      <c r="T771" s="223"/>
      <c r="U771" s="223"/>
      <c r="V771" s="223"/>
      <c r="W771" s="223"/>
      <c r="X771" s="223"/>
      <c r="Y771" s="223"/>
      <c r="Z771" s="223"/>
      <c r="AA771" s="223"/>
      <c r="AB771" s="223"/>
    </row>
    <row r="772" spans="1:28" ht="15" thickBot="1" x14ac:dyDescent="0.25">
      <c r="A772" s="223"/>
      <c r="B772" s="227"/>
      <c r="C772" s="223"/>
      <c r="D772" s="227"/>
      <c r="E772" s="223"/>
      <c r="F772" s="223"/>
      <c r="G772" s="223"/>
      <c r="H772" s="225"/>
      <c r="I772" s="225"/>
      <c r="J772" s="223"/>
      <c r="K772" s="226"/>
      <c r="L772" s="223"/>
      <c r="M772" s="223"/>
      <c r="N772" s="223"/>
      <c r="O772" s="223"/>
      <c r="P772" s="223"/>
      <c r="Q772" s="223"/>
      <c r="R772" s="223"/>
      <c r="S772" s="223"/>
      <c r="T772" s="223"/>
      <c r="U772" s="223"/>
      <c r="V772" s="223"/>
      <c r="W772" s="223"/>
      <c r="X772" s="223"/>
      <c r="Y772" s="223"/>
      <c r="Z772" s="223"/>
      <c r="AA772" s="223"/>
      <c r="AB772" s="223"/>
    </row>
    <row r="773" spans="1:28" ht="15" thickBot="1" x14ac:dyDescent="0.25">
      <c r="A773" s="223"/>
      <c r="B773" s="227"/>
      <c r="C773" s="223"/>
      <c r="D773" s="227"/>
      <c r="E773" s="223"/>
      <c r="F773" s="223"/>
      <c r="G773" s="223"/>
      <c r="H773" s="225"/>
      <c r="I773" s="225"/>
      <c r="J773" s="223"/>
      <c r="K773" s="226"/>
      <c r="L773" s="223"/>
      <c r="M773" s="223"/>
      <c r="N773" s="223"/>
      <c r="O773" s="223"/>
      <c r="P773" s="223"/>
      <c r="Q773" s="223"/>
      <c r="R773" s="223"/>
      <c r="S773" s="223"/>
      <c r="T773" s="223"/>
      <c r="U773" s="223"/>
      <c r="V773" s="223"/>
      <c r="W773" s="223"/>
      <c r="X773" s="223"/>
      <c r="Y773" s="223"/>
      <c r="Z773" s="223"/>
      <c r="AA773" s="223"/>
      <c r="AB773" s="223"/>
    </row>
    <row r="774" spans="1:28" ht="15" thickBot="1" x14ac:dyDescent="0.25">
      <c r="A774" s="223"/>
      <c r="B774" s="227"/>
      <c r="C774" s="223"/>
      <c r="D774" s="227"/>
      <c r="E774" s="223"/>
      <c r="F774" s="223"/>
      <c r="G774" s="223"/>
      <c r="H774" s="225"/>
      <c r="I774" s="225"/>
      <c r="J774" s="223"/>
      <c r="K774" s="226"/>
      <c r="L774" s="223"/>
      <c r="M774" s="223"/>
      <c r="N774" s="223"/>
      <c r="O774" s="223"/>
      <c r="P774" s="223"/>
      <c r="Q774" s="223"/>
      <c r="R774" s="223"/>
      <c r="S774" s="223"/>
      <c r="T774" s="223"/>
      <c r="U774" s="223"/>
      <c r="V774" s="223"/>
      <c r="W774" s="223"/>
      <c r="X774" s="223"/>
      <c r="Y774" s="223"/>
      <c r="Z774" s="223"/>
      <c r="AA774" s="223"/>
      <c r="AB774" s="223"/>
    </row>
    <row r="775" spans="1:28" ht="15" thickBot="1" x14ac:dyDescent="0.25">
      <c r="A775" s="223"/>
      <c r="B775" s="227"/>
      <c r="C775" s="223"/>
      <c r="D775" s="227"/>
      <c r="E775" s="223"/>
      <c r="F775" s="223"/>
      <c r="G775" s="223"/>
      <c r="H775" s="225"/>
      <c r="I775" s="225"/>
      <c r="J775" s="223"/>
      <c r="K775" s="226"/>
      <c r="L775" s="223"/>
      <c r="M775" s="223"/>
      <c r="N775" s="223"/>
      <c r="O775" s="223"/>
      <c r="P775" s="223"/>
      <c r="Q775" s="223"/>
      <c r="R775" s="223"/>
      <c r="S775" s="223"/>
      <c r="T775" s="223"/>
      <c r="U775" s="223"/>
      <c r="V775" s="223"/>
      <c r="W775" s="223"/>
      <c r="X775" s="223"/>
      <c r="Y775" s="223"/>
      <c r="Z775" s="223"/>
      <c r="AA775" s="223"/>
      <c r="AB775" s="223"/>
    </row>
    <row r="776" spans="1:28" ht="15" thickBot="1" x14ac:dyDescent="0.25">
      <c r="A776" s="223"/>
      <c r="B776" s="227"/>
      <c r="C776" s="223"/>
      <c r="D776" s="227"/>
      <c r="E776" s="223"/>
      <c r="F776" s="223"/>
      <c r="G776" s="223"/>
      <c r="H776" s="225"/>
      <c r="I776" s="225"/>
      <c r="J776" s="223"/>
      <c r="K776" s="226"/>
      <c r="L776" s="223"/>
      <c r="M776" s="223"/>
      <c r="N776" s="223"/>
      <c r="O776" s="223"/>
      <c r="P776" s="223"/>
      <c r="Q776" s="223"/>
      <c r="R776" s="223"/>
      <c r="S776" s="223"/>
      <c r="T776" s="223"/>
      <c r="U776" s="223"/>
      <c r="V776" s="223"/>
      <c r="W776" s="223"/>
      <c r="X776" s="223"/>
      <c r="Y776" s="223"/>
      <c r="Z776" s="223"/>
      <c r="AA776" s="223"/>
      <c r="AB776" s="223"/>
    </row>
    <row r="777" spans="1:28" ht="15" thickBot="1" x14ac:dyDescent="0.25">
      <c r="A777" s="223"/>
      <c r="B777" s="227"/>
      <c r="C777" s="223"/>
      <c r="D777" s="227"/>
      <c r="E777" s="223"/>
      <c r="F777" s="223"/>
      <c r="G777" s="223"/>
      <c r="H777" s="225"/>
      <c r="I777" s="225"/>
      <c r="J777" s="223"/>
      <c r="K777" s="226"/>
      <c r="L777" s="223"/>
      <c r="M777" s="223"/>
      <c r="N777" s="223"/>
      <c r="O777" s="223"/>
      <c r="P777" s="223"/>
      <c r="Q777" s="223"/>
      <c r="R777" s="223"/>
      <c r="S777" s="223"/>
      <c r="T777" s="223"/>
      <c r="U777" s="223"/>
      <c r="V777" s="223"/>
      <c r="W777" s="223"/>
      <c r="X777" s="223"/>
      <c r="Y777" s="223"/>
      <c r="Z777" s="223"/>
      <c r="AA777" s="223"/>
      <c r="AB777" s="223"/>
    </row>
    <row r="778" spans="1:28" ht="15" thickBot="1" x14ac:dyDescent="0.25">
      <c r="A778" s="223"/>
      <c r="B778" s="227"/>
      <c r="C778" s="223"/>
      <c r="D778" s="227"/>
      <c r="E778" s="223"/>
      <c r="F778" s="223"/>
      <c r="G778" s="223"/>
      <c r="H778" s="225"/>
      <c r="I778" s="225"/>
      <c r="J778" s="223"/>
      <c r="K778" s="226"/>
      <c r="L778" s="223"/>
      <c r="M778" s="223"/>
      <c r="N778" s="223"/>
      <c r="O778" s="223"/>
      <c r="P778" s="223"/>
      <c r="Q778" s="223"/>
      <c r="R778" s="223"/>
      <c r="S778" s="223"/>
      <c r="T778" s="223"/>
      <c r="U778" s="223"/>
      <c r="V778" s="223"/>
      <c r="W778" s="223"/>
      <c r="X778" s="223"/>
      <c r="Y778" s="223"/>
      <c r="Z778" s="223"/>
      <c r="AA778" s="223"/>
      <c r="AB778" s="223"/>
    </row>
    <row r="779" spans="1:28" ht="15" thickBot="1" x14ac:dyDescent="0.25">
      <c r="A779" s="223"/>
      <c r="B779" s="227"/>
      <c r="C779" s="223"/>
      <c r="D779" s="227"/>
      <c r="E779" s="223"/>
      <c r="F779" s="223"/>
      <c r="G779" s="223"/>
      <c r="H779" s="225"/>
      <c r="I779" s="225"/>
      <c r="J779" s="223"/>
      <c r="K779" s="226"/>
      <c r="L779" s="223"/>
      <c r="M779" s="223"/>
      <c r="N779" s="223"/>
      <c r="O779" s="223"/>
      <c r="P779" s="223"/>
      <c r="Q779" s="223"/>
      <c r="R779" s="223"/>
      <c r="S779" s="223"/>
      <c r="T779" s="223"/>
      <c r="U779" s="223"/>
      <c r="V779" s="223"/>
      <c r="W779" s="223"/>
      <c r="X779" s="223"/>
      <c r="Y779" s="223"/>
      <c r="Z779" s="223"/>
      <c r="AA779" s="223"/>
      <c r="AB779" s="223"/>
    </row>
    <row r="780" spans="1:28" ht="15" thickBot="1" x14ac:dyDescent="0.25">
      <c r="A780" s="223"/>
      <c r="B780" s="227"/>
      <c r="C780" s="223"/>
      <c r="D780" s="227"/>
      <c r="E780" s="223"/>
      <c r="F780" s="223"/>
      <c r="G780" s="223"/>
      <c r="H780" s="225"/>
      <c r="I780" s="225"/>
      <c r="J780" s="223"/>
      <c r="K780" s="226"/>
      <c r="L780" s="223"/>
      <c r="M780" s="223"/>
      <c r="N780" s="223"/>
      <c r="O780" s="223"/>
      <c r="P780" s="223"/>
      <c r="Q780" s="223"/>
      <c r="R780" s="223"/>
      <c r="S780" s="223"/>
      <c r="T780" s="223"/>
      <c r="U780" s="223"/>
      <c r="V780" s="223"/>
      <c r="W780" s="223"/>
      <c r="X780" s="223"/>
      <c r="Y780" s="223"/>
      <c r="Z780" s="223"/>
      <c r="AA780" s="223"/>
      <c r="AB780" s="223"/>
    </row>
    <row r="781" spans="1:28" ht="15" thickBot="1" x14ac:dyDescent="0.25">
      <c r="A781" s="223"/>
      <c r="B781" s="227"/>
      <c r="C781" s="223"/>
      <c r="D781" s="227"/>
      <c r="E781" s="223"/>
      <c r="F781" s="223"/>
      <c r="G781" s="223"/>
      <c r="H781" s="225"/>
      <c r="I781" s="225"/>
      <c r="J781" s="223"/>
      <c r="K781" s="226"/>
      <c r="L781" s="223"/>
      <c r="M781" s="223"/>
      <c r="N781" s="223"/>
      <c r="O781" s="223"/>
      <c r="P781" s="223"/>
      <c r="Q781" s="223"/>
      <c r="R781" s="223"/>
      <c r="S781" s="223"/>
      <c r="T781" s="223"/>
      <c r="U781" s="223"/>
      <c r="V781" s="223"/>
      <c r="W781" s="223"/>
      <c r="X781" s="223"/>
      <c r="Y781" s="223"/>
      <c r="Z781" s="223"/>
      <c r="AA781" s="223"/>
      <c r="AB781" s="223"/>
    </row>
    <row r="782" spans="1:28" ht="15" thickBot="1" x14ac:dyDescent="0.25">
      <c r="A782" s="223"/>
      <c r="B782" s="227"/>
      <c r="C782" s="223"/>
      <c r="D782" s="227"/>
      <c r="E782" s="223"/>
      <c r="F782" s="223"/>
      <c r="G782" s="223"/>
      <c r="H782" s="225"/>
      <c r="I782" s="225"/>
      <c r="J782" s="223"/>
      <c r="K782" s="226"/>
      <c r="L782" s="223"/>
      <c r="M782" s="223"/>
      <c r="N782" s="223"/>
      <c r="O782" s="223"/>
      <c r="P782" s="223"/>
      <c r="Q782" s="223"/>
      <c r="R782" s="223"/>
      <c r="S782" s="223"/>
      <c r="T782" s="223"/>
      <c r="U782" s="223"/>
      <c r="V782" s="223"/>
      <c r="W782" s="223"/>
      <c r="X782" s="223"/>
      <c r="Y782" s="223"/>
      <c r="Z782" s="223"/>
      <c r="AA782" s="223"/>
      <c r="AB782" s="223"/>
    </row>
    <row r="783" spans="1:28" ht="15" thickBot="1" x14ac:dyDescent="0.25">
      <c r="A783" s="223"/>
      <c r="B783" s="227"/>
      <c r="C783" s="223"/>
      <c r="D783" s="227"/>
      <c r="E783" s="223"/>
      <c r="F783" s="223"/>
      <c r="G783" s="223"/>
      <c r="H783" s="225"/>
      <c r="I783" s="225"/>
      <c r="J783" s="223"/>
      <c r="K783" s="226"/>
      <c r="L783" s="223"/>
      <c r="M783" s="223"/>
      <c r="N783" s="223"/>
      <c r="O783" s="223"/>
      <c r="P783" s="223"/>
      <c r="Q783" s="223"/>
      <c r="R783" s="223"/>
      <c r="S783" s="223"/>
      <c r="T783" s="223"/>
      <c r="U783" s="223"/>
      <c r="V783" s="223"/>
      <c r="W783" s="223"/>
      <c r="X783" s="223"/>
      <c r="Y783" s="223"/>
      <c r="Z783" s="223"/>
      <c r="AA783" s="223"/>
      <c r="AB783" s="223"/>
    </row>
    <row r="784" spans="1:28" ht="15" thickBot="1" x14ac:dyDescent="0.25">
      <c r="A784" s="223"/>
      <c r="B784" s="227"/>
      <c r="C784" s="223"/>
      <c r="D784" s="227"/>
      <c r="E784" s="223"/>
      <c r="F784" s="223"/>
      <c r="G784" s="223"/>
      <c r="H784" s="225"/>
      <c r="I784" s="225"/>
      <c r="J784" s="223"/>
      <c r="K784" s="226"/>
      <c r="L784" s="223"/>
      <c r="M784" s="223"/>
      <c r="N784" s="223"/>
      <c r="O784" s="223"/>
      <c r="P784" s="223"/>
      <c r="Q784" s="223"/>
      <c r="R784" s="223"/>
      <c r="S784" s="223"/>
      <c r="T784" s="223"/>
      <c r="U784" s="223"/>
      <c r="V784" s="223"/>
      <c r="W784" s="223"/>
      <c r="X784" s="223"/>
      <c r="Y784" s="223"/>
      <c r="Z784" s="223"/>
      <c r="AA784" s="223"/>
      <c r="AB784" s="223"/>
    </row>
    <row r="785" spans="1:28" ht="15" thickBot="1" x14ac:dyDescent="0.25">
      <c r="A785" s="223"/>
      <c r="B785" s="227"/>
      <c r="C785" s="223"/>
      <c r="D785" s="227"/>
      <c r="E785" s="223"/>
      <c r="F785" s="223"/>
      <c r="G785" s="223"/>
      <c r="H785" s="225"/>
      <c r="I785" s="225"/>
      <c r="J785" s="223"/>
      <c r="K785" s="226"/>
      <c r="L785" s="223"/>
      <c r="M785" s="223"/>
      <c r="N785" s="223"/>
      <c r="O785" s="223"/>
      <c r="P785" s="223"/>
      <c r="Q785" s="223"/>
      <c r="R785" s="223"/>
      <c r="S785" s="223"/>
      <c r="T785" s="223"/>
      <c r="U785" s="223"/>
      <c r="V785" s="223"/>
      <c r="W785" s="223"/>
      <c r="X785" s="223"/>
      <c r="Y785" s="223"/>
      <c r="Z785" s="223"/>
      <c r="AA785" s="223"/>
      <c r="AB785" s="223"/>
    </row>
    <row r="786" spans="1:28" ht="15" thickBot="1" x14ac:dyDescent="0.25">
      <c r="A786" s="223"/>
      <c r="B786" s="227"/>
      <c r="C786" s="223"/>
      <c r="D786" s="227"/>
      <c r="E786" s="223"/>
      <c r="F786" s="223"/>
      <c r="G786" s="223"/>
      <c r="H786" s="225"/>
      <c r="I786" s="225"/>
      <c r="J786" s="223"/>
      <c r="K786" s="226"/>
      <c r="L786" s="223"/>
      <c r="M786" s="223"/>
      <c r="N786" s="223"/>
      <c r="O786" s="223"/>
      <c r="P786" s="223"/>
      <c r="Q786" s="223"/>
      <c r="R786" s="223"/>
      <c r="S786" s="223"/>
      <c r="T786" s="223"/>
      <c r="U786" s="223"/>
      <c r="V786" s="223"/>
      <c r="W786" s="223"/>
      <c r="X786" s="223"/>
      <c r="Y786" s="223"/>
      <c r="Z786" s="223"/>
      <c r="AA786" s="223"/>
      <c r="AB786" s="223"/>
    </row>
    <row r="787" spans="1:28" ht="15" thickBot="1" x14ac:dyDescent="0.25">
      <c r="A787" s="223"/>
      <c r="B787" s="227"/>
      <c r="C787" s="223"/>
      <c r="D787" s="227"/>
      <c r="E787" s="223"/>
      <c r="F787" s="223"/>
      <c r="G787" s="223"/>
      <c r="H787" s="225"/>
      <c r="I787" s="225"/>
      <c r="J787" s="223"/>
      <c r="K787" s="226"/>
      <c r="L787" s="223"/>
      <c r="M787" s="223"/>
      <c r="N787" s="223"/>
      <c r="O787" s="223"/>
      <c r="P787" s="223"/>
      <c r="Q787" s="223"/>
      <c r="R787" s="223"/>
      <c r="S787" s="223"/>
      <c r="T787" s="223"/>
      <c r="U787" s="223"/>
      <c r="V787" s="223"/>
      <c r="W787" s="223"/>
      <c r="X787" s="223"/>
      <c r="Y787" s="223"/>
      <c r="Z787" s="223"/>
      <c r="AA787" s="223"/>
      <c r="AB787" s="223"/>
    </row>
    <row r="788" spans="1:28" ht="15" thickBot="1" x14ac:dyDescent="0.25">
      <c r="A788" s="223"/>
      <c r="B788" s="227"/>
      <c r="C788" s="223"/>
      <c r="D788" s="227"/>
      <c r="E788" s="223"/>
      <c r="F788" s="223"/>
      <c r="G788" s="223"/>
      <c r="H788" s="225"/>
      <c r="I788" s="225"/>
      <c r="J788" s="223"/>
      <c r="K788" s="226"/>
      <c r="L788" s="223"/>
      <c r="M788" s="223"/>
      <c r="N788" s="223"/>
      <c r="O788" s="223"/>
      <c r="P788" s="223"/>
      <c r="Q788" s="223"/>
      <c r="R788" s="223"/>
      <c r="S788" s="223"/>
      <c r="T788" s="223"/>
      <c r="U788" s="223"/>
      <c r="V788" s="223"/>
      <c r="W788" s="223"/>
      <c r="X788" s="223"/>
      <c r="Y788" s="223"/>
      <c r="Z788" s="223"/>
      <c r="AA788" s="223"/>
      <c r="AB788" s="223"/>
    </row>
    <row r="789" spans="1:28" ht="15" thickBot="1" x14ac:dyDescent="0.25">
      <c r="A789" s="223"/>
      <c r="B789" s="227"/>
      <c r="C789" s="223"/>
      <c r="D789" s="227"/>
      <c r="E789" s="223"/>
      <c r="F789" s="223"/>
      <c r="G789" s="223"/>
      <c r="H789" s="225"/>
      <c r="I789" s="225"/>
      <c r="J789" s="223"/>
      <c r="K789" s="226"/>
      <c r="L789" s="223"/>
      <c r="M789" s="223"/>
      <c r="N789" s="223"/>
      <c r="O789" s="223"/>
      <c r="P789" s="223"/>
      <c r="Q789" s="223"/>
      <c r="R789" s="223"/>
      <c r="S789" s="223"/>
      <c r="T789" s="223"/>
      <c r="U789" s="223"/>
      <c r="V789" s="223"/>
      <c r="W789" s="223"/>
      <c r="X789" s="223"/>
      <c r="Y789" s="223"/>
      <c r="Z789" s="223"/>
      <c r="AA789" s="223"/>
      <c r="AB789" s="223"/>
    </row>
    <row r="790" spans="1:28" ht="15" thickBot="1" x14ac:dyDescent="0.25">
      <c r="A790" s="223"/>
      <c r="B790" s="227"/>
      <c r="C790" s="223"/>
      <c r="D790" s="227"/>
      <c r="E790" s="223"/>
      <c r="F790" s="223"/>
      <c r="G790" s="223"/>
      <c r="H790" s="225"/>
      <c r="I790" s="225"/>
      <c r="J790" s="223"/>
      <c r="K790" s="226"/>
      <c r="L790" s="223"/>
      <c r="M790" s="223"/>
      <c r="N790" s="223"/>
      <c r="O790" s="223"/>
      <c r="P790" s="223"/>
      <c r="Q790" s="223"/>
      <c r="R790" s="223"/>
      <c r="S790" s="223"/>
      <c r="T790" s="223"/>
      <c r="U790" s="223"/>
      <c r="V790" s="223"/>
      <c r="W790" s="223"/>
      <c r="X790" s="223"/>
      <c r="Y790" s="223"/>
      <c r="Z790" s="223"/>
      <c r="AA790" s="223"/>
      <c r="AB790" s="223"/>
    </row>
    <row r="791" spans="1:28" ht="15" thickBot="1" x14ac:dyDescent="0.25">
      <c r="A791" s="223"/>
      <c r="B791" s="227"/>
      <c r="C791" s="223"/>
      <c r="D791" s="227"/>
      <c r="E791" s="223"/>
      <c r="F791" s="223"/>
      <c r="G791" s="223"/>
      <c r="H791" s="225"/>
      <c r="I791" s="225"/>
      <c r="J791" s="223"/>
      <c r="K791" s="226"/>
      <c r="L791" s="223"/>
      <c r="M791" s="223"/>
      <c r="N791" s="223"/>
      <c r="O791" s="223"/>
      <c r="P791" s="223"/>
      <c r="Q791" s="223"/>
      <c r="R791" s="223"/>
      <c r="S791" s="223"/>
      <c r="T791" s="223"/>
      <c r="U791" s="223"/>
      <c r="V791" s="223"/>
      <c r="W791" s="223"/>
      <c r="X791" s="223"/>
      <c r="Y791" s="223"/>
      <c r="Z791" s="223"/>
      <c r="AA791" s="223"/>
      <c r="AB791" s="223"/>
    </row>
    <row r="792" spans="1:28" ht="15" thickBot="1" x14ac:dyDescent="0.25">
      <c r="A792" s="223"/>
      <c r="B792" s="227"/>
      <c r="C792" s="223"/>
      <c r="D792" s="227"/>
      <c r="E792" s="223"/>
      <c r="F792" s="223"/>
      <c r="G792" s="223"/>
      <c r="H792" s="225"/>
      <c r="I792" s="225"/>
      <c r="J792" s="223"/>
      <c r="K792" s="226"/>
      <c r="L792" s="223"/>
      <c r="M792" s="223"/>
      <c r="N792" s="223"/>
      <c r="O792" s="223"/>
      <c r="P792" s="223"/>
      <c r="Q792" s="223"/>
      <c r="R792" s="223"/>
      <c r="S792" s="223"/>
      <c r="T792" s="223"/>
      <c r="U792" s="223"/>
      <c r="V792" s="223"/>
      <c r="W792" s="223"/>
      <c r="X792" s="223"/>
      <c r="Y792" s="223"/>
      <c r="Z792" s="223"/>
      <c r="AA792" s="223"/>
      <c r="AB792" s="223"/>
    </row>
    <row r="793" spans="1:28" ht="15" thickBot="1" x14ac:dyDescent="0.25">
      <c r="A793" s="223"/>
      <c r="B793" s="227"/>
      <c r="C793" s="223"/>
      <c r="D793" s="227"/>
      <c r="E793" s="223"/>
      <c r="F793" s="223"/>
      <c r="G793" s="223"/>
      <c r="H793" s="225"/>
      <c r="I793" s="225"/>
      <c r="J793" s="223"/>
      <c r="K793" s="226"/>
      <c r="L793" s="223"/>
      <c r="M793" s="223"/>
      <c r="N793" s="223"/>
      <c r="O793" s="223"/>
      <c r="P793" s="223"/>
      <c r="Q793" s="223"/>
      <c r="R793" s="223"/>
      <c r="S793" s="223"/>
      <c r="T793" s="223"/>
      <c r="U793" s="223"/>
      <c r="V793" s="223"/>
      <c r="W793" s="223"/>
      <c r="X793" s="223"/>
      <c r="Y793" s="223"/>
      <c r="Z793" s="223"/>
      <c r="AA793" s="223"/>
      <c r="AB793" s="223"/>
    </row>
    <row r="794" spans="1:28" ht="15" thickBot="1" x14ac:dyDescent="0.25">
      <c r="A794" s="223"/>
      <c r="B794" s="227"/>
      <c r="C794" s="223"/>
      <c r="D794" s="227"/>
      <c r="E794" s="223"/>
      <c r="F794" s="223"/>
      <c r="G794" s="223"/>
      <c r="H794" s="225"/>
      <c r="I794" s="225"/>
      <c r="J794" s="223"/>
      <c r="K794" s="226"/>
      <c r="L794" s="223"/>
      <c r="M794" s="223"/>
      <c r="N794" s="223"/>
      <c r="O794" s="223"/>
      <c r="P794" s="223"/>
      <c r="Q794" s="223"/>
      <c r="R794" s="223"/>
      <c r="S794" s="223"/>
      <c r="T794" s="223"/>
      <c r="U794" s="223"/>
      <c r="V794" s="223"/>
      <c r="W794" s="223"/>
      <c r="X794" s="223"/>
      <c r="Y794" s="223"/>
      <c r="Z794" s="223"/>
      <c r="AA794" s="223"/>
      <c r="AB794" s="223"/>
    </row>
    <row r="795" spans="1:28" ht="15" thickBot="1" x14ac:dyDescent="0.25">
      <c r="A795" s="223"/>
      <c r="B795" s="227"/>
      <c r="C795" s="223"/>
      <c r="D795" s="227"/>
      <c r="E795" s="223"/>
      <c r="F795" s="223"/>
      <c r="G795" s="223"/>
      <c r="H795" s="225"/>
      <c r="I795" s="225"/>
      <c r="J795" s="223"/>
      <c r="K795" s="226"/>
      <c r="L795" s="223"/>
      <c r="M795" s="223"/>
      <c r="N795" s="223"/>
      <c r="O795" s="223"/>
      <c r="P795" s="223"/>
      <c r="Q795" s="223"/>
      <c r="R795" s="223"/>
      <c r="S795" s="223"/>
      <c r="T795" s="223"/>
      <c r="U795" s="223"/>
      <c r="V795" s="223"/>
      <c r="W795" s="223"/>
      <c r="X795" s="223"/>
      <c r="Y795" s="223"/>
      <c r="Z795" s="223"/>
      <c r="AA795" s="223"/>
      <c r="AB795" s="223"/>
    </row>
    <row r="796" spans="1:28" ht="15" thickBot="1" x14ac:dyDescent="0.25">
      <c r="A796" s="223"/>
      <c r="B796" s="227"/>
      <c r="C796" s="223"/>
      <c r="D796" s="227"/>
      <c r="E796" s="223"/>
      <c r="F796" s="223"/>
      <c r="G796" s="223"/>
      <c r="H796" s="225"/>
      <c r="I796" s="225"/>
      <c r="J796" s="223"/>
      <c r="K796" s="226"/>
      <c r="L796" s="223"/>
      <c r="M796" s="223"/>
      <c r="N796" s="223"/>
      <c r="O796" s="223"/>
      <c r="P796" s="223"/>
      <c r="Q796" s="223"/>
      <c r="R796" s="223"/>
      <c r="S796" s="223"/>
      <c r="T796" s="223"/>
      <c r="U796" s="223"/>
      <c r="V796" s="223"/>
      <c r="W796" s="223"/>
      <c r="X796" s="223"/>
      <c r="Y796" s="223"/>
      <c r="Z796" s="223"/>
      <c r="AA796" s="223"/>
      <c r="AB796" s="223"/>
    </row>
    <row r="797" spans="1:28" ht="15" thickBot="1" x14ac:dyDescent="0.25">
      <c r="A797" s="223"/>
      <c r="B797" s="227"/>
      <c r="C797" s="223"/>
      <c r="D797" s="227"/>
      <c r="E797" s="223"/>
      <c r="F797" s="223"/>
      <c r="G797" s="223"/>
      <c r="H797" s="225"/>
      <c r="I797" s="225"/>
      <c r="J797" s="223"/>
      <c r="K797" s="226"/>
      <c r="L797" s="223"/>
      <c r="M797" s="223"/>
      <c r="N797" s="223"/>
      <c r="O797" s="223"/>
      <c r="P797" s="223"/>
      <c r="Q797" s="223"/>
      <c r="R797" s="223"/>
      <c r="S797" s="223"/>
      <c r="T797" s="223"/>
      <c r="U797" s="223"/>
      <c r="V797" s="223"/>
      <c r="W797" s="223"/>
      <c r="X797" s="223"/>
      <c r="Y797" s="223"/>
      <c r="Z797" s="223"/>
      <c r="AA797" s="223"/>
      <c r="AB797" s="223"/>
    </row>
    <row r="798" spans="1:28" ht="15" thickBot="1" x14ac:dyDescent="0.25">
      <c r="A798" s="223"/>
      <c r="B798" s="227"/>
      <c r="C798" s="223"/>
      <c r="D798" s="227"/>
      <c r="E798" s="223"/>
      <c r="F798" s="223"/>
      <c r="G798" s="223"/>
      <c r="H798" s="225"/>
      <c r="I798" s="225"/>
      <c r="J798" s="223"/>
      <c r="K798" s="226"/>
      <c r="L798" s="223"/>
      <c r="M798" s="223"/>
      <c r="N798" s="223"/>
      <c r="O798" s="223"/>
      <c r="P798" s="223"/>
      <c r="Q798" s="223"/>
      <c r="R798" s="223"/>
      <c r="S798" s="223"/>
      <c r="T798" s="223"/>
      <c r="U798" s="223"/>
      <c r="V798" s="223"/>
      <c r="W798" s="223"/>
      <c r="X798" s="223"/>
      <c r="Y798" s="223"/>
      <c r="Z798" s="223"/>
      <c r="AA798" s="223"/>
      <c r="AB798" s="223"/>
    </row>
    <row r="799" spans="1:28" ht="15" thickBot="1" x14ac:dyDescent="0.25">
      <c r="A799" s="223"/>
      <c r="B799" s="227"/>
      <c r="C799" s="223"/>
      <c r="D799" s="227"/>
      <c r="E799" s="223"/>
      <c r="F799" s="223"/>
      <c r="G799" s="223"/>
      <c r="H799" s="225"/>
      <c r="I799" s="225"/>
      <c r="J799" s="223"/>
      <c r="K799" s="226"/>
      <c r="L799" s="223"/>
      <c r="M799" s="223"/>
      <c r="N799" s="223"/>
      <c r="O799" s="223"/>
      <c r="P799" s="223"/>
      <c r="Q799" s="223"/>
      <c r="R799" s="223"/>
      <c r="S799" s="223"/>
      <c r="T799" s="223"/>
      <c r="U799" s="223"/>
      <c r="V799" s="223"/>
      <c r="W799" s="223"/>
      <c r="X799" s="223"/>
      <c r="Y799" s="223"/>
      <c r="Z799" s="223"/>
      <c r="AA799" s="223"/>
      <c r="AB799" s="223"/>
    </row>
    <row r="800" spans="1:28" ht="15" thickBot="1" x14ac:dyDescent="0.25">
      <c r="A800" s="223"/>
      <c r="B800" s="227"/>
      <c r="C800" s="223"/>
      <c r="D800" s="227"/>
      <c r="E800" s="223"/>
      <c r="F800" s="223"/>
      <c r="G800" s="223"/>
      <c r="H800" s="225"/>
      <c r="I800" s="225"/>
      <c r="J800" s="223"/>
      <c r="K800" s="226"/>
      <c r="L800" s="223"/>
      <c r="M800" s="223"/>
      <c r="N800" s="223"/>
      <c r="O800" s="223"/>
      <c r="P800" s="223"/>
      <c r="Q800" s="223"/>
      <c r="R800" s="223"/>
      <c r="S800" s="223"/>
      <c r="T800" s="223"/>
      <c r="U800" s="223"/>
      <c r="V800" s="223"/>
      <c r="W800" s="223"/>
      <c r="X800" s="223"/>
      <c r="Y800" s="223"/>
      <c r="Z800" s="223"/>
      <c r="AA800" s="223"/>
      <c r="AB800" s="223"/>
    </row>
    <row r="801" spans="1:28" ht="15" thickBot="1" x14ac:dyDescent="0.25">
      <c r="A801" s="223"/>
      <c r="B801" s="227"/>
      <c r="C801" s="223"/>
      <c r="D801" s="227"/>
      <c r="E801" s="223"/>
      <c r="F801" s="223"/>
      <c r="G801" s="223"/>
      <c r="H801" s="225"/>
      <c r="I801" s="225"/>
      <c r="J801" s="223"/>
      <c r="K801" s="226"/>
      <c r="L801" s="223"/>
      <c r="M801" s="223"/>
      <c r="N801" s="223"/>
      <c r="O801" s="223"/>
      <c r="P801" s="223"/>
      <c r="Q801" s="223"/>
      <c r="R801" s="223"/>
      <c r="S801" s="223"/>
      <c r="T801" s="223"/>
      <c r="U801" s="223"/>
      <c r="V801" s="223"/>
      <c r="W801" s="223"/>
      <c r="X801" s="223"/>
      <c r="Y801" s="223"/>
      <c r="Z801" s="223"/>
      <c r="AA801" s="223"/>
      <c r="AB801" s="223"/>
    </row>
    <row r="802" spans="1:28" ht="15" thickBot="1" x14ac:dyDescent="0.25">
      <c r="A802" s="223"/>
      <c r="B802" s="227"/>
      <c r="C802" s="223"/>
      <c r="D802" s="227"/>
      <c r="E802" s="223"/>
      <c r="F802" s="223"/>
      <c r="G802" s="223"/>
      <c r="H802" s="225"/>
      <c r="I802" s="225"/>
      <c r="J802" s="223"/>
      <c r="K802" s="226"/>
      <c r="L802" s="223"/>
      <c r="M802" s="223"/>
      <c r="N802" s="223"/>
      <c r="O802" s="223"/>
      <c r="P802" s="223"/>
      <c r="Q802" s="223"/>
      <c r="R802" s="223"/>
      <c r="S802" s="223"/>
      <c r="T802" s="223"/>
      <c r="U802" s="223"/>
      <c r="V802" s="223"/>
      <c r="W802" s="223"/>
      <c r="X802" s="223"/>
      <c r="Y802" s="223"/>
      <c r="Z802" s="223"/>
      <c r="AA802" s="223"/>
      <c r="AB802" s="223"/>
    </row>
    <row r="803" spans="1:28" ht="15" thickBot="1" x14ac:dyDescent="0.25">
      <c r="A803" s="223"/>
      <c r="B803" s="227"/>
      <c r="C803" s="223"/>
      <c r="D803" s="227"/>
      <c r="E803" s="223"/>
      <c r="F803" s="223"/>
      <c r="G803" s="223"/>
      <c r="H803" s="225"/>
      <c r="I803" s="225"/>
      <c r="J803" s="223"/>
      <c r="K803" s="226"/>
      <c r="L803" s="223"/>
      <c r="M803" s="223"/>
      <c r="N803" s="223"/>
      <c r="O803" s="223"/>
      <c r="P803" s="223"/>
      <c r="Q803" s="223"/>
      <c r="R803" s="223"/>
      <c r="S803" s="223"/>
      <c r="T803" s="223"/>
      <c r="U803" s="223"/>
      <c r="V803" s="223"/>
      <c r="W803" s="223"/>
      <c r="X803" s="223"/>
      <c r="Y803" s="223"/>
      <c r="Z803" s="223"/>
      <c r="AA803" s="223"/>
      <c r="AB803" s="223"/>
    </row>
    <row r="804" spans="1:28" ht="15" thickBot="1" x14ac:dyDescent="0.25">
      <c r="A804" s="223"/>
      <c r="B804" s="227"/>
      <c r="C804" s="223"/>
      <c r="D804" s="227"/>
      <c r="E804" s="223"/>
      <c r="F804" s="223"/>
      <c r="G804" s="223"/>
      <c r="H804" s="225"/>
      <c r="I804" s="225"/>
      <c r="J804" s="223"/>
      <c r="K804" s="226"/>
      <c r="L804" s="223"/>
      <c r="M804" s="223"/>
      <c r="N804" s="223"/>
      <c r="O804" s="223"/>
      <c r="P804" s="223"/>
      <c r="Q804" s="223"/>
      <c r="R804" s="223"/>
      <c r="S804" s="223"/>
      <c r="T804" s="223"/>
      <c r="U804" s="223"/>
      <c r="V804" s="223"/>
      <c r="W804" s="223"/>
      <c r="X804" s="223"/>
      <c r="Y804" s="223"/>
      <c r="Z804" s="223"/>
      <c r="AA804" s="223"/>
      <c r="AB804" s="223"/>
    </row>
    <row r="805" spans="1:28" ht="15" thickBot="1" x14ac:dyDescent="0.25">
      <c r="A805" s="223"/>
      <c r="B805" s="227"/>
      <c r="C805" s="223"/>
      <c r="D805" s="227"/>
      <c r="E805" s="223"/>
      <c r="F805" s="223"/>
      <c r="G805" s="223"/>
      <c r="H805" s="225"/>
      <c r="I805" s="225"/>
      <c r="J805" s="223"/>
      <c r="K805" s="226"/>
      <c r="L805" s="223"/>
      <c r="M805" s="223"/>
      <c r="N805" s="223"/>
      <c r="O805" s="223"/>
      <c r="P805" s="223"/>
      <c r="Q805" s="223"/>
      <c r="R805" s="223"/>
      <c r="S805" s="223"/>
      <c r="T805" s="223"/>
      <c r="U805" s="223"/>
      <c r="V805" s="223"/>
      <c r="W805" s="223"/>
      <c r="X805" s="223"/>
      <c r="Y805" s="223"/>
      <c r="Z805" s="223"/>
      <c r="AA805" s="223"/>
      <c r="AB805" s="223"/>
    </row>
    <row r="806" spans="1:28" ht="15" thickBot="1" x14ac:dyDescent="0.25">
      <c r="A806" s="223"/>
      <c r="B806" s="227"/>
      <c r="C806" s="223"/>
      <c r="D806" s="227"/>
      <c r="E806" s="223"/>
      <c r="F806" s="223"/>
      <c r="G806" s="223"/>
      <c r="H806" s="225"/>
      <c r="I806" s="225"/>
      <c r="J806" s="223"/>
      <c r="K806" s="226"/>
      <c r="L806" s="223"/>
      <c r="M806" s="223"/>
      <c r="N806" s="223"/>
      <c r="O806" s="223"/>
      <c r="P806" s="223"/>
      <c r="Q806" s="223"/>
      <c r="R806" s="223"/>
      <c r="S806" s="223"/>
      <c r="T806" s="223"/>
      <c r="U806" s="223"/>
      <c r="V806" s="223"/>
      <c r="W806" s="223"/>
      <c r="X806" s="223"/>
      <c r="Y806" s="223"/>
      <c r="Z806" s="223"/>
      <c r="AA806" s="223"/>
      <c r="AB806" s="223"/>
    </row>
    <row r="807" spans="1:28" ht="15" thickBot="1" x14ac:dyDescent="0.25">
      <c r="A807" s="223"/>
      <c r="B807" s="227"/>
      <c r="C807" s="223"/>
      <c r="D807" s="227"/>
      <c r="E807" s="223"/>
      <c r="F807" s="223"/>
      <c r="G807" s="223"/>
      <c r="H807" s="225"/>
      <c r="I807" s="225"/>
      <c r="J807" s="223"/>
      <c r="K807" s="226"/>
      <c r="L807" s="223"/>
      <c r="M807" s="223"/>
      <c r="N807" s="223"/>
      <c r="O807" s="223"/>
      <c r="P807" s="223"/>
      <c r="Q807" s="223"/>
      <c r="R807" s="223"/>
      <c r="S807" s="223"/>
      <c r="T807" s="223"/>
      <c r="U807" s="223"/>
      <c r="V807" s="223"/>
      <c r="W807" s="223"/>
      <c r="X807" s="223"/>
      <c r="Y807" s="223"/>
      <c r="Z807" s="223"/>
      <c r="AA807" s="223"/>
      <c r="AB807" s="223"/>
    </row>
    <row r="808" spans="1:28" ht="15" thickBot="1" x14ac:dyDescent="0.25">
      <c r="A808" s="223"/>
      <c r="B808" s="227"/>
      <c r="C808" s="223"/>
      <c r="D808" s="227"/>
      <c r="E808" s="223"/>
      <c r="F808" s="223"/>
      <c r="G808" s="223"/>
      <c r="H808" s="225"/>
      <c r="I808" s="225"/>
      <c r="J808" s="223"/>
      <c r="K808" s="226"/>
      <c r="L808" s="223"/>
      <c r="M808" s="223"/>
      <c r="N808" s="223"/>
      <c r="O808" s="223"/>
      <c r="P808" s="223"/>
      <c r="Q808" s="223"/>
      <c r="R808" s="223"/>
      <c r="S808" s="223"/>
      <c r="T808" s="223"/>
      <c r="U808" s="223"/>
      <c r="V808" s="223"/>
      <c r="W808" s="223"/>
      <c r="X808" s="223"/>
      <c r="Y808" s="223"/>
      <c r="Z808" s="223"/>
      <c r="AA808" s="223"/>
      <c r="AB808" s="223"/>
    </row>
    <row r="809" spans="1:28" ht="15" thickBot="1" x14ac:dyDescent="0.25">
      <c r="A809" s="223"/>
      <c r="B809" s="227"/>
      <c r="C809" s="223"/>
      <c r="D809" s="227"/>
      <c r="E809" s="223"/>
      <c r="F809" s="223"/>
      <c r="G809" s="223"/>
      <c r="H809" s="225"/>
      <c r="I809" s="225"/>
      <c r="J809" s="223"/>
      <c r="K809" s="226"/>
      <c r="L809" s="223"/>
      <c r="M809" s="223"/>
      <c r="N809" s="223"/>
      <c r="O809" s="223"/>
      <c r="P809" s="223"/>
      <c r="Q809" s="223"/>
      <c r="R809" s="223"/>
      <c r="S809" s="223"/>
      <c r="T809" s="223"/>
      <c r="U809" s="223"/>
      <c r="V809" s="223"/>
      <c r="W809" s="223"/>
      <c r="X809" s="223"/>
      <c r="Y809" s="223"/>
      <c r="Z809" s="223"/>
      <c r="AA809" s="223"/>
      <c r="AB809" s="223"/>
    </row>
    <row r="810" spans="1:28" ht="15" thickBot="1" x14ac:dyDescent="0.25">
      <c r="A810" s="223"/>
      <c r="B810" s="227"/>
      <c r="C810" s="223"/>
      <c r="D810" s="227"/>
      <c r="E810" s="223"/>
      <c r="F810" s="223"/>
      <c r="G810" s="223"/>
      <c r="H810" s="225"/>
      <c r="I810" s="225"/>
      <c r="J810" s="223"/>
      <c r="K810" s="226"/>
      <c r="L810" s="223"/>
      <c r="M810" s="223"/>
      <c r="N810" s="223"/>
      <c r="O810" s="223"/>
      <c r="P810" s="223"/>
      <c r="Q810" s="223"/>
      <c r="R810" s="223"/>
      <c r="S810" s="223"/>
      <c r="T810" s="223"/>
      <c r="U810" s="223"/>
      <c r="V810" s="223"/>
      <c r="W810" s="223"/>
      <c r="X810" s="223"/>
      <c r="Y810" s="223"/>
      <c r="Z810" s="223"/>
      <c r="AA810" s="223"/>
      <c r="AB810" s="223"/>
    </row>
    <row r="811" spans="1:28" ht="15" thickBot="1" x14ac:dyDescent="0.25">
      <c r="A811" s="223"/>
      <c r="B811" s="227"/>
      <c r="C811" s="223"/>
      <c r="D811" s="227"/>
      <c r="E811" s="223"/>
      <c r="F811" s="223"/>
      <c r="G811" s="223"/>
      <c r="H811" s="225"/>
      <c r="I811" s="225"/>
      <c r="J811" s="223"/>
      <c r="K811" s="226"/>
      <c r="L811" s="223"/>
      <c r="M811" s="223"/>
      <c r="N811" s="223"/>
      <c r="O811" s="223"/>
      <c r="P811" s="223"/>
      <c r="Q811" s="223"/>
      <c r="R811" s="223"/>
      <c r="S811" s="223"/>
      <c r="T811" s="223"/>
      <c r="U811" s="223"/>
      <c r="V811" s="223"/>
      <c r="W811" s="223"/>
      <c r="X811" s="223"/>
      <c r="Y811" s="223"/>
      <c r="Z811" s="223"/>
      <c r="AA811" s="223"/>
      <c r="AB811" s="223"/>
    </row>
    <row r="812" spans="1:28" ht="15" thickBot="1" x14ac:dyDescent="0.25">
      <c r="A812" s="223"/>
      <c r="B812" s="227"/>
      <c r="C812" s="223"/>
      <c r="D812" s="227"/>
      <c r="E812" s="223"/>
      <c r="F812" s="223"/>
      <c r="G812" s="223"/>
      <c r="H812" s="225"/>
      <c r="I812" s="225"/>
      <c r="J812" s="223"/>
      <c r="K812" s="226"/>
      <c r="L812" s="223"/>
      <c r="M812" s="223"/>
      <c r="N812" s="223"/>
      <c r="O812" s="223"/>
      <c r="P812" s="223"/>
      <c r="Q812" s="223"/>
      <c r="R812" s="223"/>
      <c r="S812" s="223"/>
      <c r="T812" s="223"/>
      <c r="U812" s="223"/>
      <c r="V812" s="223"/>
      <c r="W812" s="223"/>
      <c r="X812" s="223"/>
      <c r="Y812" s="223"/>
      <c r="Z812" s="223"/>
      <c r="AA812" s="223"/>
      <c r="AB812" s="223"/>
    </row>
    <row r="813" spans="1:28" ht="15" thickBot="1" x14ac:dyDescent="0.25">
      <c r="A813" s="223"/>
      <c r="B813" s="227"/>
      <c r="C813" s="223"/>
      <c r="D813" s="227"/>
      <c r="E813" s="223"/>
      <c r="F813" s="223"/>
      <c r="G813" s="223"/>
      <c r="H813" s="225"/>
      <c r="I813" s="225"/>
      <c r="J813" s="223"/>
      <c r="K813" s="226"/>
      <c r="L813" s="223"/>
      <c r="M813" s="223"/>
      <c r="N813" s="223"/>
      <c r="O813" s="223"/>
      <c r="P813" s="223"/>
      <c r="Q813" s="223"/>
      <c r="R813" s="223"/>
      <c r="S813" s="223"/>
      <c r="T813" s="223"/>
      <c r="U813" s="223"/>
      <c r="V813" s="223"/>
      <c r="W813" s="223"/>
      <c r="X813" s="223"/>
      <c r="Y813" s="223"/>
      <c r="Z813" s="223"/>
      <c r="AA813" s="223"/>
      <c r="AB813" s="223"/>
    </row>
    <row r="814" spans="1:28" ht="15" thickBot="1" x14ac:dyDescent="0.25">
      <c r="A814" s="223"/>
      <c r="B814" s="227"/>
      <c r="C814" s="223"/>
      <c r="D814" s="227"/>
      <c r="E814" s="223"/>
      <c r="F814" s="223"/>
      <c r="G814" s="223"/>
      <c r="H814" s="225"/>
      <c r="I814" s="225"/>
      <c r="J814" s="223"/>
      <c r="K814" s="226"/>
      <c r="L814" s="223"/>
      <c r="M814" s="223"/>
      <c r="N814" s="223"/>
      <c r="O814" s="223"/>
      <c r="P814" s="223"/>
      <c r="Q814" s="223"/>
      <c r="R814" s="223"/>
      <c r="S814" s="223"/>
      <c r="T814" s="223"/>
      <c r="U814" s="223"/>
      <c r="V814" s="223"/>
      <c r="W814" s="223"/>
      <c r="X814" s="223"/>
      <c r="Y814" s="223"/>
      <c r="Z814" s="223"/>
      <c r="AA814" s="223"/>
      <c r="AB814" s="223"/>
    </row>
    <row r="815" spans="1:28" ht="15" thickBot="1" x14ac:dyDescent="0.25">
      <c r="A815" s="223"/>
      <c r="B815" s="227"/>
      <c r="C815" s="223"/>
      <c r="D815" s="227"/>
      <c r="E815" s="223"/>
      <c r="F815" s="223"/>
      <c r="G815" s="223"/>
      <c r="H815" s="225"/>
      <c r="I815" s="225"/>
      <c r="J815" s="223"/>
      <c r="K815" s="226"/>
      <c r="L815" s="223"/>
      <c r="M815" s="223"/>
      <c r="N815" s="223"/>
      <c r="O815" s="223"/>
      <c r="P815" s="223"/>
      <c r="Q815" s="223"/>
      <c r="R815" s="223"/>
      <c r="S815" s="223"/>
      <c r="T815" s="223"/>
      <c r="U815" s="223"/>
      <c r="V815" s="223"/>
      <c r="W815" s="223"/>
      <c r="X815" s="223"/>
      <c r="Y815" s="223"/>
      <c r="Z815" s="223"/>
      <c r="AA815" s="223"/>
      <c r="AB815" s="223"/>
    </row>
    <row r="816" spans="1:28" ht="15" thickBot="1" x14ac:dyDescent="0.25">
      <c r="A816" s="223"/>
      <c r="B816" s="227"/>
      <c r="C816" s="223"/>
      <c r="D816" s="227"/>
      <c r="E816" s="223"/>
      <c r="F816" s="223"/>
      <c r="G816" s="223"/>
      <c r="H816" s="225"/>
      <c r="I816" s="225"/>
      <c r="J816" s="223"/>
      <c r="K816" s="226"/>
      <c r="L816" s="223"/>
      <c r="M816" s="223"/>
      <c r="N816" s="223"/>
      <c r="O816" s="223"/>
      <c r="P816" s="223"/>
      <c r="Q816" s="223"/>
      <c r="R816" s="223"/>
      <c r="S816" s="223"/>
      <c r="T816" s="223"/>
      <c r="U816" s="223"/>
      <c r="V816" s="223"/>
      <c r="W816" s="223"/>
      <c r="X816" s="223"/>
      <c r="Y816" s="223"/>
      <c r="Z816" s="223"/>
      <c r="AA816" s="223"/>
      <c r="AB816" s="223"/>
    </row>
    <row r="817" spans="1:28" ht="15" thickBot="1" x14ac:dyDescent="0.25">
      <c r="A817" s="223"/>
      <c r="B817" s="227"/>
      <c r="C817" s="223"/>
      <c r="D817" s="227"/>
      <c r="E817" s="223"/>
      <c r="F817" s="223"/>
      <c r="G817" s="223"/>
      <c r="H817" s="225"/>
      <c r="I817" s="225"/>
      <c r="J817" s="223"/>
      <c r="K817" s="226"/>
      <c r="L817" s="223"/>
      <c r="M817" s="223"/>
      <c r="N817" s="223"/>
      <c r="O817" s="223"/>
      <c r="P817" s="223"/>
      <c r="Q817" s="223"/>
      <c r="R817" s="223"/>
      <c r="S817" s="223"/>
      <c r="T817" s="223"/>
      <c r="U817" s="223"/>
      <c r="V817" s="223"/>
      <c r="W817" s="223"/>
      <c r="X817" s="223"/>
      <c r="Y817" s="223"/>
      <c r="Z817" s="223"/>
      <c r="AA817" s="223"/>
      <c r="AB817" s="223"/>
    </row>
    <row r="818" spans="1:28" ht="15" thickBot="1" x14ac:dyDescent="0.25">
      <c r="A818" s="223"/>
      <c r="B818" s="227"/>
      <c r="C818" s="223"/>
      <c r="D818" s="227"/>
      <c r="E818" s="223"/>
      <c r="F818" s="223"/>
      <c r="G818" s="223"/>
      <c r="H818" s="225"/>
      <c r="I818" s="225"/>
      <c r="J818" s="223"/>
      <c r="K818" s="226"/>
      <c r="L818" s="223"/>
      <c r="M818" s="223"/>
      <c r="N818" s="223"/>
      <c r="O818" s="223"/>
      <c r="P818" s="223"/>
      <c r="Q818" s="223"/>
      <c r="R818" s="223"/>
      <c r="S818" s="223"/>
      <c r="T818" s="223"/>
      <c r="U818" s="223"/>
      <c r="V818" s="223"/>
      <c r="W818" s="223"/>
      <c r="X818" s="223"/>
      <c r="Y818" s="223"/>
      <c r="Z818" s="223"/>
      <c r="AA818" s="223"/>
      <c r="AB818" s="223"/>
    </row>
    <row r="819" spans="1:28" ht="15" thickBot="1" x14ac:dyDescent="0.25">
      <c r="A819" s="223"/>
      <c r="B819" s="227"/>
      <c r="C819" s="223"/>
      <c r="D819" s="227"/>
      <c r="E819" s="223"/>
      <c r="F819" s="223"/>
      <c r="G819" s="223"/>
      <c r="H819" s="225"/>
      <c r="I819" s="225"/>
      <c r="J819" s="223"/>
      <c r="K819" s="226"/>
      <c r="L819" s="223"/>
      <c r="M819" s="223"/>
      <c r="N819" s="223"/>
      <c r="O819" s="223"/>
      <c r="P819" s="223"/>
      <c r="Q819" s="223"/>
      <c r="R819" s="223"/>
      <c r="S819" s="223"/>
      <c r="T819" s="223"/>
      <c r="U819" s="223"/>
      <c r="V819" s="223"/>
      <c r="W819" s="223"/>
      <c r="X819" s="223"/>
      <c r="Y819" s="223"/>
      <c r="Z819" s="223"/>
      <c r="AA819" s="223"/>
      <c r="AB819" s="223"/>
    </row>
    <row r="820" spans="1:28" ht="15" thickBot="1" x14ac:dyDescent="0.25">
      <c r="A820" s="223"/>
      <c r="B820" s="227"/>
      <c r="C820" s="223"/>
      <c r="D820" s="227"/>
      <c r="E820" s="223"/>
      <c r="F820" s="223"/>
      <c r="G820" s="223"/>
      <c r="H820" s="225"/>
      <c r="I820" s="225"/>
      <c r="J820" s="223"/>
      <c r="K820" s="226"/>
      <c r="L820" s="223"/>
      <c r="M820" s="223"/>
      <c r="N820" s="223"/>
      <c r="O820" s="223"/>
      <c r="P820" s="223"/>
      <c r="Q820" s="223"/>
      <c r="R820" s="223"/>
      <c r="S820" s="223"/>
      <c r="T820" s="223"/>
      <c r="U820" s="223"/>
      <c r="V820" s="223"/>
      <c r="W820" s="223"/>
      <c r="X820" s="223"/>
      <c r="Y820" s="223"/>
      <c r="Z820" s="223"/>
      <c r="AA820" s="223"/>
      <c r="AB820" s="223"/>
    </row>
    <row r="821" spans="1:28" ht="15" thickBot="1" x14ac:dyDescent="0.25">
      <c r="A821" s="223"/>
      <c r="B821" s="227"/>
      <c r="C821" s="223"/>
      <c r="D821" s="227"/>
      <c r="E821" s="223"/>
      <c r="F821" s="223"/>
      <c r="G821" s="223"/>
      <c r="H821" s="225"/>
      <c r="I821" s="225"/>
      <c r="J821" s="223"/>
      <c r="K821" s="226"/>
      <c r="L821" s="223"/>
      <c r="M821" s="223"/>
      <c r="N821" s="223"/>
      <c r="O821" s="223"/>
      <c r="P821" s="223"/>
      <c r="Q821" s="223"/>
      <c r="R821" s="223"/>
      <c r="S821" s="223"/>
      <c r="T821" s="223"/>
      <c r="U821" s="223"/>
      <c r="V821" s="223"/>
      <c r="W821" s="223"/>
      <c r="X821" s="223"/>
      <c r="Y821" s="223"/>
      <c r="Z821" s="223"/>
      <c r="AA821" s="223"/>
      <c r="AB821" s="223"/>
    </row>
    <row r="822" spans="1:28" ht="15" thickBot="1" x14ac:dyDescent="0.25">
      <c r="A822" s="223"/>
      <c r="B822" s="227"/>
      <c r="C822" s="223"/>
      <c r="D822" s="227"/>
      <c r="E822" s="223"/>
      <c r="F822" s="223"/>
      <c r="G822" s="223"/>
      <c r="H822" s="225"/>
      <c r="I822" s="225"/>
      <c r="J822" s="223"/>
      <c r="K822" s="226"/>
      <c r="L822" s="223"/>
      <c r="M822" s="223"/>
      <c r="N822" s="223"/>
      <c r="O822" s="223"/>
      <c r="P822" s="223"/>
      <c r="Q822" s="223"/>
      <c r="R822" s="223"/>
      <c r="S822" s="223"/>
      <c r="T822" s="223"/>
      <c r="U822" s="223"/>
      <c r="V822" s="223"/>
      <c r="W822" s="223"/>
      <c r="X822" s="223"/>
      <c r="Y822" s="223"/>
      <c r="Z822" s="223"/>
      <c r="AA822" s="223"/>
      <c r="AB822" s="223"/>
    </row>
    <row r="823" spans="1:28" ht="15" thickBot="1" x14ac:dyDescent="0.25">
      <c r="A823" s="223"/>
      <c r="B823" s="227"/>
      <c r="C823" s="223"/>
      <c r="D823" s="227"/>
      <c r="E823" s="223"/>
      <c r="F823" s="223"/>
      <c r="G823" s="223"/>
      <c r="H823" s="225"/>
      <c r="I823" s="225"/>
      <c r="J823" s="223"/>
      <c r="K823" s="226"/>
      <c r="L823" s="223"/>
      <c r="M823" s="223"/>
      <c r="N823" s="223"/>
      <c r="O823" s="223"/>
      <c r="P823" s="223"/>
      <c r="Q823" s="223"/>
      <c r="R823" s="223"/>
      <c r="S823" s="223"/>
      <c r="T823" s="223"/>
      <c r="U823" s="223"/>
      <c r="V823" s="223"/>
      <c r="W823" s="223"/>
      <c r="X823" s="223"/>
      <c r="Y823" s="223"/>
      <c r="Z823" s="223"/>
      <c r="AA823" s="223"/>
      <c r="AB823" s="223"/>
    </row>
    <row r="824" spans="1:28" ht="15" thickBot="1" x14ac:dyDescent="0.25">
      <c r="A824" s="223"/>
      <c r="B824" s="227"/>
      <c r="C824" s="223"/>
      <c r="D824" s="227"/>
      <c r="E824" s="223"/>
      <c r="F824" s="223"/>
      <c r="G824" s="223"/>
      <c r="H824" s="225"/>
      <c r="I824" s="225"/>
      <c r="J824" s="223"/>
      <c r="K824" s="226"/>
      <c r="L824" s="223"/>
      <c r="M824" s="223"/>
      <c r="N824" s="223"/>
      <c r="O824" s="223"/>
      <c r="P824" s="223"/>
      <c r="Q824" s="223"/>
      <c r="R824" s="223"/>
      <c r="S824" s="223"/>
      <c r="T824" s="223"/>
      <c r="U824" s="223"/>
      <c r="V824" s="223"/>
      <c r="W824" s="223"/>
      <c r="X824" s="223"/>
      <c r="Y824" s="223"/>
      <c r="Z824" s="223"/>
      <c r="AA824" s="223"/>
      <c r="AB824" s="223"/>
    </row>
    <row r="825" spans="1:28" ht="15" thickBot="1" x14ac:dyDescent="0.25">
      <c r="A825" s="223"/>
      <c r="B825" s="227"/>
      <c r="C825" s="223"/>
      <c r="D825" s="227"/>
      <c r="E825" s="223"/>
      <c r="F825" s="223"/>
      <c r="G825" s="223"/>
      <c r="H825" s="225"/>
      <c r="I825" s="225"/>
      <c r="J825" s="223"/>
      <c r="K825" s="226"/>
      <c r="L825" s="223"/>
      <c r="M825" s="223"/>
      <c r="N825" s="223"/>
      <c r="O825" s="223"/>
      <c r="P825" s="223"/>
      <c r="Q825" s="223"/>
      <c r="R825" s="223"/>
      <c r="S825" s="223"/>
      <c r="T825" s="223"/>
      <c r="U825" s="223"/>
      <c r="V825" s="223"/>
      <c r="W825" s="223"/>
      <c r="X825" s="223"/>
      <c r="Y825" s="223"/>
      <c r="Z825" s="223"/>
      <c r="AA825" s="223"/>
      <c r="AB825" s="223"/>
    </row>
    <row r="826" spans="1:28" ht="15" thickBot="1" x14ac:dyDescent="0.25">
      <c r="A826" s="223"/>
      <c r="B826" s="227"/>
      <c r="C826" s="223"/>
      <c r="D826" s="227"/>
      <c r="E826" s="223"/>
      <c r="F826" s="223"/>
      <c r="G826" s="223"/>
      <c r="H826" s="225"/>
      <c r="I826" s="225"/>
      <c r="J826" s="223"/>
      <c r="K826" s="226"/>
      <c r="L826" s="223"/>
      <c r="M826" s="223"/>
      <c r="N826" s="223"/>
      <c r="O826" s="223"/>
      <c r="P826" s="223"/>
      <c r="Q826" s="223"/>
      <c r="R826" s="223"/>
      <c r="S826" s="223"/>
      <c r="T826" s="223"/>
      <c r="U826" s="223"/>
      <c r="V826" s="223"/>
      <c r="W826" s="223"/>
      <c r="X826" s="223"/>
      <c r="Y826" s="223"/>
      <c r="Z826" s="223"/>
      <c r="AA826" s="223"/>
      <c r="AB826" s="223"/>
    </row>
    <row r="827" spans="1:28" ht="15" thickBot="1" x14ac:dyDescent="0.25">
      <c r="A827" s="223"/>
      <c r="B827" s="227"/>
      <c r="C827" s="223"/>
      <c r="D827" s="227"/>
      <c r="E827" s="223"/>
      <c r="F827" s="223"/>
      <c r="G827" s="223"/>
      <c r="H827" s="225"/>
      <c r="I827" s="225"/>
      <c r="J827" s="223"/>
      <c r="K827" s="226"/>
      <c r="L827" s="223"/>
      <c r="M827" s="223"/>
      <c r="N827" s="223"/>
      <c r="O827" s="223"/>
      <c r="P827" s="223"/>
      <c r="Q827" s="223"/>
      <c r="R827" s="223"/>
      <c r="S827" s="223"/>
      <c r="T827" s="223"/>
      <c r="U827" s="223"/>
      <c r="V827" s="223"/>
      <c r="W827" s="223"/>
      <c r="X827" s="223"/>
      <c r="Y827" s="223"/>
      <c r="Z827" s="223"/>
      <c r="AA827" s="223"/>
      <c r="AB827" s="223"/>
    </row>
    <row r="828" spans="1:28" ht="15" thickBot="1" x14ac:dyDescent="0.25">
      <c r="A828" s="223"/>
      <c r="B828" s="227"/>
      <c r="C828" s="223"/>
      <c r="D828" s="227"/>
      <c r="E828" s="223"/>
      <c r="F828" s="223"/>
      <c r="G828" s="223"/>
      <c r="H828" s="225"/>
      <c r="I828" s="225"/>
      <c r="J828" s="223"/>
      <c r="K828" s="226"/>
      <c r="L828" s="223"/>
      <c r="M828" s="223"/>
      <c r="N828" s="223"/>
      <c r="O828" s="223"/>
      <c r="P828" s="223"/>
      <c r="Q828" s="223"/>
      <c r="R828" s="223"/>
      <c r="S828" s="223"/>
      <c r="T828" s="223"/>
      <c r="U828" s="223"/>
      <c r="V828" s="223"/>
      <c r="W828" s="223"/>
      <c r="X828" s="223"/>
      <c r="Y828" s="223"/>
      <c r="Z828" s="223"/>
      <c r="AA828" s="223"/>
      <c r="AB828" s="223"/>
    </row>
    <row r="829" spans="1:28" ht="15" thickBot="1" x14ac:dyDescent="0.25">
      <c r="A829" s="223"/>
      <c r="B829" s="227"/>
      <c r="C829" s="223"/>
      <c r="D829" s="227"/>
      <c r="E829" s="223"/>
      <c r="F829" s="223"/>
      <c r="G829" s="223"/>
      <c r="H829" s="225"/>
      <c r="I829" s="225"/>
      <c r="J829" s="223"/>
      <c r="K829" s="226"/>
      <c r="L829" s="223"/>
      <c r="M829" s="223"/>
      <c r="N829" s="223"/>
      <c r="O829" s="223"/>
      <c r="P829" s="223"/>
      <c r="Q829" s="223"/>
      <c r="R829" s="223"/>
      <c r="S829" s="223"/>
      <c r="T829" s="223"/>
      <c r="U829" s="223"/>
      <c r="V829" s="223"/>
      <c r="W829" s="223"/>
      <c r="X829" s="223"/>
      <c r="Y829" s="223"/>
      <c r="Z829" s="223"/>
      <c r="AA829" s="223"/>
      <c r="AB829" s="223"/>
    </row>
    <row r="830" spans="1:28" ht="15" thickBot="1" x14ac:dyDescent="0.25">
      <c r="A830" s="223"/>
      <c r="B830" s="227"/>
      <c r="C830" s="223"/>
      <c r="D830" s="227"/>
      <c r="E830" s="223"/>
      <c r="F830" s="223"/>
      <c r="G830" s="223"/>
      <c r="H830" s="225"/>
      <c r="I830" s="225"/>
      <c r="J830" s="223"/>
      <c r="K830" s="226"/>
      <c r="L830" s="223"/>
      <c r="M830" s="223"/>
      <c r="N830" s="223"/>
      <c r="O830" s="223"/>
      <c r="P830" s="223"/>
      <c r="Q830" s="223"/>
      <c r="R830" s="223"/>
      <c r="S830" s="223"/>
      <c r="T830" s="223"/>
      <c r="U830" s="223"/>
      <c r="V830" s="223"/>
      <c r="W830" s="223"/>
      <c r="X830" s="223"/>
      <c r="Y830" s="223"/>
      <c r="Z830" s="223"/>
      <c r="AA830" s="223"/>
      <c r="AB830" s="223"/>
    </row>
    <row r="831" spans="1:28" ht="15" thickBot="1" x14ac:dyDescent="0.25">
      <c r="A831" s="223"/>
      <c r="B831" s="227"/>
      <c r="C831" s="223"/>
      <c r="D831" s="227"/>
      <c r="E831" s="223"/>
      <c r="F831" s="223"/>
      <c r="G831" s="223"/>
      <c r="H831" s="225"/>
      <c r="I831" s="225"/>
      <c r="J831" s="223"/>
      <c r="K831" s="226"/>
      <c r="L831" s="223"/>
      <c r="M831" s="223"/>
      <c r="N831" s="223"/>
      <c r="O831" s="223"/>
      <c r="P831" s="223"/>
      <c r="Q831" s="223"/>
      <c r="R831" s="223"/>
      <c r="S831" s="223"/>
      <c r="T831" s="223"/>
      <c r="U831" s="223"/>
      <c r="V831" s="223"/>
      <c r="W831" s="223"/>
      <c r="X831" s="223"/>
      <c r="Y831" s="223"/>
      <c r="Z831" s="223"/>
      <c r="AA831" s="223"/>
      <c r="AB831" s="223"/>
    </row>
    <row r="832" spans="1:28" ht="15" thickBot="1" x14ac:dyDescent="0.25">
      <c r="A832" s="223"/>
      <c r="B832" s="227"/>
      <c r="C832" s="223"/>
      <c r="D832" s="227"/>
      <c r="E832" s="223"/>
      <c r="F832" s="223"/>
      <c r="G832" s="223"/>
      <c r="H832" s="225"/>
      <c r="I832" s="225"/>
      <c r="J832" s="223"/>
      <c r="K832" s="226"/>
      <c r="L832" s="223"/>
      <c r="M832" s="223"/>
      <c r="N832" s="223"/>
      <c r="O832" s="223"/>
      <c r="P832" s="223"/>
      <c r="Q832" s="223"/>
      <c r="R832" s="223"/>
      <c r="S832" s="223"/>
      <c r="T832" s="223"/>
      <c r="U832" s="223"/>
      <c r="V832" s="223"/>
      <c r="W832" s="223"/>
      <c r="X832" s="223"/>
      <c r="Y832" s="223"/>
      <c r="Z832" s="223"/>
      <c r="AA832" s="223"/>
      <c r="AB832" s="223"/>
    </row>
    <row r="833" spans="1:28" ht="15" thickBot="1" x14ac:dyDescent="0.25">
      <c r="A833" s="223"/>
      <c r="B833" s="227"/>
      <c r="C833" s="223"/>
      <c r="D833" s="227"/>
      <c r="E833" s="223"/>
      <c r="F833" s="223"/>
      <c r="G833" s="223"/>
      <c r="H833" s="225"/>
      <c r="I833" s="225"/>
      <c r="J833" s="223"/>
      <c r="K833" s="226"/>
      <c r="L833" s="223"/>
      <c r="M833" s="223"/>
      <c r="N833" s="223"/>
      <c r="O833" s="223"/>
      <c r="P833" s="223"/>
      <c r="Q833" s="223"/>
      <c r="R833" s="223"/>
      <c r="S833" s="223"/>
      <c r="T833" s="223"/>
      <c r="U833" s="223"/>
      <c r="V833" s="223"/>
      <c r="W833" s="223"/>
      <c r="X833" s="223"/>
      <c r="Y833" s="223"/>
      <c r="Z833" s="223"/>
      <c r="AA833" s="223"/>
      <c r="AB833" s="223"/>
    </row>
    <row r="834" spans="1:28" ht="15" thickBot="1" x14ac:dyDescent="0.25">
      <c r="A834" s="223"/>
      <c r="B834" s="227"/>
      <c r="C834" s="223"/>
      <c r="D834" s="227"/>
      <c r="E834" s="223"/>
      <c r="F834" s="223"/>
      <c r="G834" s="223"/>
      <c r="H834" s="225"/>
      <c r="I834" s="225"/>
      <c r="J834" s="223"/>
      <c r="K834" s="226"/>
      <c r="L834" s="223"/>
      <c r="M834" s="223"/>
      <c r="N834" s="223"/>
      <c r="O834" s="223"/>
      <c r="P834" s="223"/>
      <c r="Q834" s="223"/>
      <c r="R834" s="223"/>
      <c r="S834" s="223"/>
      <c r="T834" s="223"/>
      <c r="U834" s="223"/>
      <c r="V834" s="223"/>
      <c r="W834" s="223"/>
      <c r="X834" s="223"/>
      <c r="Y834" s="223"/>
      <c r="Z834" s="223"/>
      <c r="AA834" s="223"/>
      <c r="AB834" s="223"/>
    </row>
    <row r="835" spans="1:28" ht="15" thickBot="1" x14ac:dyDescent="0.25">
      <c r="A835" s="223"/>
      <c r="B835" s="227"/>
      <c r="C835" s="223"/>
      <c r="D835" s="227"/>
      <c r="E835" s="223"/>
      <c r="F835" s="223"/>
      <c r="G835" s="223"/>
      <c r="H835" s="225"/>
      <c r="I835" s="225"/>
      <c r="J835" s="223"/>
      <c r="K835" s="226"/>
      <c r="L835" s="223"/>
      <c r="M835" s="223"/>
      <c r="N835" s="223"/>
      <c r="O835" s="223"/>
      <c r="P835" s="223"/>
      <c r="Q835" s="223"/>
      <c r="R835" s="223"/>
      <c r="S835" s="223"/>
      <c r="T835" s="223"/>
      <c r="U835" s="223"/>
      <c r="V835" s="223"/>
      <c r="W835" s="223"/>
      <c r="X835" s="223"/>
      <c r="Y835" s="223"/>
      <c r="Z835" s="223"/>
      <c r="AA835" s="223"/>
      <c r="AB835" s="223"/>
    </row>
    <row r="836" spans="1:28" ht="15" thickBot="1" x14ac:dyDescent="0.25">
      <c r="A836" s="223"/>
      <c r="B836" s="227"/>
      <c r="C836" s="223"/>
      <c r="D836" s="227"/>
      <c r="E836" s="223"/>
      <c r="F836" s="223"/>
      <c r="G836" s="223"/>
      <c r="H836" s="225"/>
      <c r="I836" s="225"/>
      <c r="J836" s="223"/>
      <c r="K836" s="226"/>
      <c r="L836" s="223"/>
      <c r="M836" s="223"/>
      <c r="N836" s="223"/>
      <c r="O836" s="223"/>
      <c r="P836" s="223"/>
      <c r="Q836" s="223"/>
      <c r="R836" s="223"/>
      <c r="S836" s="223"/>
      <c r="T836" s="223"/>
      <c r="U836" s="223"/>
      <c r="V836" s="223"/>
      <c r="W836" s="223"/>
      <c r="X836" s="223"/>
      <c r="Y836" s="223"/>
      <c r="Z836" s="223"/>
      <c r="AA836" s="223"/>
      <c r="AB836" s="223"/>
    </row>
    <row r="837" spans="1:28" ht="15" thickBot="1" x14ac:dyDescent="0.25">
      <c r="A837" s="223"/>
      <c r="B837" s="227"/>
      <c r="C837" s="223"/>
      <c r="D837" s="227"/>
      <c r="E837" s="223"/>
      <c r="F837" s="223"/>
      <c r="G837" s="223"/>
      <c r="H837" s="225"/>
      <c r="I837" s="225"/>
      <c r="J837" s="223"/>
      <c r="K837" s="226"/>
      <c r="L837" s="223"/>
      <c r="M837" s="223"/>
      <c r="N837" s="223"/>
      <c r="O837" s="223"/>
      <c r="P837" s="223"/>
      <c r="Q837" s="223"/>
      <c r="R837" s="223"/>
      <c r="S837" s="223"/>
      <c r="T837" s="223"/>
      <c r="U837" s="223"/>
      <c r="V837" s="223"/>
      <c r="W837" s="223"/>
      <c r="X837" s="223"/>
      <c r="Y837" s="223"/>
      <c r="Z837" s="223"/>
      <c r="AA837" s="223"/>
      <c r="AB837" s="223"/>
    </row>
    <row r="838" spans="1:28" ht="15" thickBot="1" x14ac:dyDescent="0.25">
      <c r="A838" s="223"/>
      <c r="B838" s="227"/>
      <c r="C838" s="223"/>
      <c r="D838" s="227"/>
      <c r="E838" s="223"/>
      <c r="F838" s="223"/>
      <c r="G838" s="223"/>
      <c r="H838" s="225"/>
      <c r="I838" s="225"/>
      <c r="J838" s="223"/>
      <c r="K838" s="226"/>
      <c r="L838" s="223"/>
      <c r="M838" s="223"/>
      <c r="N838" s="223"/>
      <c r="O838" s="223"/>
      <c r="P838" s="223"/>
      <c r="Q838" s="223"/>
      <c r="R838" s="223"/>
      <c r="S838" s="223"/>
      <c r="T838" s="223"/>
      <c r="U838" s="223"/>
      <c r="V838" s="223"/>
      <c r="W838" s="223"/>
      <c r="X838" s="223"/>
      <c r="Y838" s="223"/>
      <c r="Z838" s="223"/>
      <c r="AA838" s="223"/>
      <c r="AB838" s="223"/>
    </row>
    <row r="839" spans="1:28" ht="15" thickBot="1" x14ac:dyDescent="0.25">
      <c r="A839" s="223"/>
      <c r="B839" s="227"/>
      <c r="C839" s="223"/>
      <c r="D839" s="227"/>
      <c r="E839" s="223"/>
      <c r="F839" s="223"/>
      <c r="G839" s="223"/>
      <c r="H839" s="225"/>
      <c r="I839" s="225"/>
      <c r="J839" s="223"/>
      <c r="K839" s="226"/>
      <c r="L839" s="223"/>
      <c r="M839" s="223"/>
      <c r="N839" s="223"/>
      <c r="O839" s="223"/>
      <c r="P839" s="223"/>
      <c r="Q839" s="223"/>
      <c r="R839" s="223"/>
      <c r="S839" s="223"/>
      <c r="T839" s="223"/>
      <c r="U839" s="223"/>
      <c r="V839" s="223"/>
      <c r="W839" s="223"/>
      <c r="X839" s="223"/>
      <c r="Y839" s="223"/>
      <c r="Z839" s="223"/>
      <c r="AA839" s="223"/>
      <c r="AB839" s="223"/>
    </row>
    <row r="840" spans="1:28" ht="15" thickBot="1" x14ac:dyDescent="0.25">
      <c r="A840" s="223"/>
      <c r="B840" s="227"/>
      <c r="C840" s="223"/>
      <c r="D840" s="227"/>
      <c r="E840" s="223"/>
      <c r="F840" s="223"/>
      <c r="G840" s="223"/>
      <c r="H840" s="225"/>
      <c r="I840" s="225"/>
      <c r="J840" s="223"/>
      <c r="K840" s="226"/>
      <c r="L840" s="223"/>
      <c r="M840" s="223"/>
      <c r="N840" s="223"/>
      <c r="O840" s="223"/>
      <c r="P840" s="223"/>
      <c r="Q840" s="223"/>
      <c r="R840" s="223"/>
      <c r="S840" s="223"/>
      <c r="T840" s="223"/>
      <c r="U840" s="223"/>
      <c r="V840" s="223"/>
      <c r="W840" s="223"/>
      <c r="X840" s="223"/>
      <c r="Y840" s="223"/>
      <c r="Z840" s="223"/>
      <c r="AA840" s="223"/>
      <c r="AB840" s="223"/>
    </row>
    <row r="841" spans="1:28" ht="15" thickBot="1" x14ac:dyDescent="0.25">
      <c r="A841" s="223"/>
      <c r="B841" s="227"/>
      <c r="C841" s="223"/>
      <c r="D841" s="227"/>
      <c r="E841" s="223"/>
      <c r="F841" s="223"/>
      <c r="G841" s="223"/>
      <c r="H841" s="225"/>
      <c r="I841" s="225"/>
      <c r="J841" s="223"/>
      <c r="K841" s="226"/>
      <c r="L841" s="223"/>
      <c r="M841" s="223"/>
      <c r="N841" s="223"/>
      <c r="O841" s="223"/>
      <c r="P841" s="223"/>
      <c r="Q841" s="223"/>
      <c r="R841" s="223"/>
      <c r="S841" s="223"/>
      <c r="T841" s="223"/>
      <c r="U841" s="223"/>
      <c r="V841" s="223"/>
      <c r="W841" s="223"/>
      <c r="X841" s="223"/>
      <c r="Y841" s="223"/>
      <c r="Z841" s="223"/>
      <c r="AA841" s="223"/>
      <c r="AB841" s="223"/>
    </row>
    <row r="842" spans="1:28" ht="15" thickBot="1" x14ac:dyDescent="0.25">
      <c r="A842" s="223"/>
      <c r="B842" s="227"/>
      <c r="C842" s="223"/>
      <c r="D842" s="227"/>
      <c r="E842" s="223"/>
      <c r="F842" s="223"/>
      <c r="G842" s="223"/>
      <c r="H842" s="225"/>
      <c r="I842" s="225"/>
      <c r="J842" s="223"/>
      <c r="K842" s="226"/>
      <c r="L842" s="223"/>
      <c r="M842" s="223"/>
      <c r="N842" s="223"/>
      <c r="O842" s="223"/>
      <c r="P842" s="223"/>
      <c r="Q842" s="223"/>
      <c r="R842" s="223"/>
      <c r="S842" s="223"/>
      <c r="T842" s="223"/>
      <c r="U842" s="223"/>
      <c r="V842" s="223"/>
      <c r="W842" s="223"/>
      <c r="X842" s="223"/>
      <c r="Y842" s="223"/>
      <c r="Z842" s="223"/>
      <c r="AA842" s="223"/>
      <c r="AB842" s="223"/>
    </row>
    <row r="843" spans="1:28" ht="15" thickBot="1" x14ac:dyDescent="0.25">
      <c r="A843" s="223"/>
      <c r="B843" s="227"/>
      <c r="C843" s="223"/>
      <c r="D843" s="227"/>
      <c r="E843" s="223"/>
      <c r="F843" s="223"/>
      <c r="G843" s="223"/>
      <c r="H843" s="225"/>
      <c r="I843" s="225"/>
      <c r="J843" s="223"/>
      <c r="K843" s="226"/>
      <c r="L843" s="223"/>
      <c r="M843" s="223"/>
      <c r="N843" s="223"/>
      <c r="O843" s="223"/>
      <c r="P843" s="223"/>
      <c r="Q843" s="223"/>
      <c r="R843" s="223"/>
      <c r="S843" s="223"/>
      <c r="T843" s="223"/>
      <c r="U843" s="223"/>
      <c r="V843" s="223"/>
      <c r="W843" s="223"/>
      <c r="X843" s="223"/>
      <c r="Y843" s="223"/>
      <c r="Z843" s="223"/>
      <c r="AA843" s="223"/>
      <c r="AB843" s="223"/>
    </row>
    <row r="844" spans="1:28" ht="15" thickBot="1" x14ac:dyDescent="0.25">
      <c r="A844" s="223"/>
      <c r="B844" s="227"/>
      <c r="C844" s="223"/>
      <c r="D844" s="227"/>
      <c r="E844" s="223"/>
      <c r="F844" s="223"/>
      <c r="G844" s="223"/>
      <c r="H844" s="225"/>
      <c r="I844" s="225"/>
      <c r="J844" s="223"/>
      <c r="K844" s="226"/>
      <c r="L844" s="223"/>
      <c r="M844" s="223"/>
      <c r="N844" s="223"/>
      <c r="O844" s="223"/>
      <c r="P844" s="223"/>
      <c r="Q844" s="223"/>
      <c r="R844" s="223"/>
      <c r="S844" s="223"/>
      <c r="T844" s="223"/>
      <c r="U844" s="223"/>
      <c r="V844" s="223"/>
      <c r="W844" s="223"/>
      <c r="X844" s="223"/>
      <c r="Y844" s="223"/>
      <c r="Z844" s="223"/>
      <c r="AA844" s="223"/>
      <c r="AB844" s="223"/>
    </row>
    <row r="845" spans="1:28" ht="15" thickBot="1" x14ac:dyDescent="0.25">
      <c r="A845" s="223"/>
      <c r="B845" s="227"/>
      <c r="C845" s="223"/>
      <c r="D845" s="227"/>
      <c r="E845" s="223"/>
      <c r="F845" s="223"/>
      <c r="G845" s="223"/>
      <c r="H845" s="225"/>
      <c r="I845" s="225"/>
      <c r="J845" s="223"/>
      <c r="K845" s="226"/>
      <c r="L845" s="223"/>
      <c r="M845" s="223"/>
      <c r="N845" s="223"/>
      <c r="O845" s="223"/>
      <c r="P845" s="223"/>
      <c r="Q845" s="223"/>
      <c r="R845" s="223"/>
      <c r="S845" s="223"/>
      <c r="T845" s="223"/>
      <c r="U845" s="223"/>
      <c r="V845" s="223"/>
      <c r="W845" s="223"/>
      <c r="X845" s="223"/>
      <c r="Y845" s="223"/>
      <c r="Z845" s="223"/>
      <c r="AA845" s="223"/>
      <c r="AB845" s="223"/>
    </row>
    <row r="846" spans="1:28" ht="15" thickBot="1" x14ac:dyDescent="0.25">
      <c r="A846" s="223"/>
      <c r="B846" s="227"/>
      <c r="C846" s="223"/>
      <c r="D846" s="227"/>
      <c r="E846" s="223"/>
      <c r="F846" s="223"/>
      <c r="G846" s="223"/>
      <c r="H846" s="225"/>
      <c r="I846" s="225"/>
      <c r="J846" s="223"/>
      <c r="K846" s="226"/>
      <c r="L846" s="223"/>
      <c r="M846" s="223"/>
      <c r="N846" s="223"/>
      <c r="O846" s="223"/>
      <c r="P846" s="223"/>
      <c r="Q846" s="223"/>
      <c r="R846" s="223"/>
      <c r="S846" s="223"/>
      <c r="T846" s="223"/>
      <c r="U846" s="223"/>
      <c r="V846" s="223"/>
      <c r="W846" s="223"/>
      <c r="X846" s="223"/>
      <c r="Y846" s="223"/>
      <c r="Z846" s="223"/>
      <c r="AA846" s="223"/>
      <c r="AB846" s="223"/>
    </row>
    <row r="847" spans="1:28" ht="15" thickBot="1" x14ac:dyDescent="0.25">
      <c r="A847" s="223"/>
      <c r="B847" s="227"/>
      <c r="C847" s="223"/>
      <c r="D847" s="227"/>
      <c r="E847" s="223"/>
      <c r="F847" s="223"/>
      <c r="G847" s="223"/>
      <c r="H847" s="225"/>
      <c r="I847" s="225"/>
      <c r="J847" s="223"/>
      <c r="K847" s="226"/>
      <c r="L847" s="223"/>
      <c r="M847" s="223"/>
      <c r="N847" s="223"/>
      <c r="O847" s="223"/>
      <c r="P847" s="223"/>
      <c r="Q847" s="223"/>
      <c r="R847" s="223"/>
      <c r="S847" s="223"/>
      <c r="T847" s="223"/>
      <c r="U847" s="223"/>
      <c r="V847" s="223"/>
      <c r="W847" s="223"/>
      <c r="X847" s="223"/>
      <c r="Y847" s="223"/>
      <c r="Z847" s="223"/>
      <c r="AA847" s="223"/>
      <c r="AB847" s="223"/>
    </row>
    <row r="848" spans="1:28" ht="15" thickBot="1" x14ac:dyDescent="0.25">
      <c r="A848" s="223"/>
      <c r="B848" s="227"/>
      <c r="C848" s="223"/>
      <c r="D848" s="227"/>
      <c r="E848" s="223"/>
      <c r="F848" s="223"/>
      <c r="G848" s="223"/>
      <c r="H848" s="225"/>
      <c r="I848" s="225"/>
      <c r="J848" s="223"/>
      <c r="K848" s="226"/>
      <c r="L848" s="223"/>
      <c r="M848" s="223"/>
      <c r="N848" s="223"/>
      <c r="O848" s="223"/>
      <c r="P848" s="223"/>
      <c r="Q848" s="223"/>
      <c r="R848" s="223"/>
      <c r="S848" s="223"/>
      <c r="T848" s="223"/>
      <c r="U848" s="223"/>
      <c r="V848" s="223"/>
      <c r="W848" s="223"/>
      <c r="X848" s="223"/>
      <c r="Y848" s="223"/>
      <c r="Z848" s="223"/>
      <c r="AA848" s="223"/>
      <c r="AB848" s="223"/>
    </row>
    <row r="849" spans="1:28" ht="15" thickBot="1" x14ac:dyDescent="0.25">
      <c r="A849" s="223"/>
      <c r="B849" s="227"/>
      <c r="C849" s="223"/>
      <c r="D849" s="227"/>
      <c r="E849" s="223"/>
      <c r="F849" s="223"/>
      <c r="G849" s="223"/>
      <c r="H849" s="225"/>
      <c r="I849" s="225"/>
      <c r="J849" s="223"/>
      <c r="K849" s="226"/>
      <c r="L849" s="223"/>
      <c r="M849" s="223"/>
      <c r="N849" s="223"/>
      <c r="O849" s="223"/>
      <c r="P849" s="223"/>
      <c r="Q849" s="223"/>
      <c r="R849" s="223"/>
      <c r="S849" s="223"/>
      <c r="T849" s="223"/>
      <c r="U849" s="223"/>
      <c r="V849" s="223"/>
      <c r="W849" s="223"/>
      <c r="X849" s="223"/>
      <c r="Y849" s="223"/>
      <c r="Z849" s="223"/>
      <c r="AA849" s="223"/>
      <c r="AB849" s="223"/>
    </row>
    <row r="850" spans="1:28" ht="15" thickBot="1" x14ac:dyDescent="0.25">
      <c r="A850" s="223"/>
      <c r="B850" s="227"/>
      <c r="C850" s="223"/>
      <c r="D850" s="227"/>
      <c r="E850" s="223"/>
      <c r="F850" s="223"/>
      <c r="G850" s="223"/>
      <c r="H850" s="225"/>
      <c r="I850" s="225"/>
      <c r="J850" s="223"/>
      <c r="K850" s="226"/>
      <c r="L850" s="223"/>
      <c r="M850" s="223"/>
      <c r="N850" s="223"/>
      <c r="O850" s="223"/>
      <c r="P850" s="223"/>
      <c r="Q850" s="223"/>
      <c r="R850" s="223"/>
      <c r="S850" s="223"/>
      <c r="T850" s="223"/>
      <c r="U850" s="223"/>
      <c r="V850" s="223"/>
      <c r="W850" s="223"/>
      <c r="X850" s="223"/>
      <c r="Y850" s="223"/>
      <c r="Z850" s="223"/>
      <c r="AA850" s="223"/>
      <c r="AB850" s="223"/>
    </row>
    <row r="851" spans="1:28" ht="15" thickBot="1" x14ac:dyDescent="0.25">
      <c r="A851" s="223"/>
      <c r="B851" s="227"/>
      <c r="C851" s="223"/>
      <c r="D851" s="227"/>
      <c r="E851" s="223"/>
      <c r="F851" s="223"/>
      <c r="G851" s="223"/>
      <c r="H851" s="225"/>
      <c r="I851" s="225"/>
      <c r="J851" s="223"/>
      <c r="K851" s="226"/>
      <c r="L851" s="223"/>
      <c r="M851" s="223"/>
      <c r="N851" s="223"/>
      <c r="O851" s="223"/>
      <c r="P851" s="223"/>
      <c r="Q851" s="223"/>
      <c r="R851" s="223"/>
      <c r="S851" s="223"/>
      <c r="T851" s="223"/>
      <c r="U851" s="223"/>
      <c r="V851" s="223"/>
      <c r="W851" s="223"/>
      <c r="X851" s="223"/>
      <c r="Y851" s="223"/>
      <c r="Z851" s="223"/>
      <c r="AA851" s="223"/>
      <c r="AB851" s="223"/>
    </row>
    <row r="852" spans="1:28" ht="15" thickBot="1" x14ac:dyDescent="0.25">
      <c r="A852" s="223"/>
      <c r="B852" s="227"/>
      <c r="C852" s="223"/>
      <c r="D852" s="227"/>
      <c r="E852" s="223"/>
      <c r="F852" s="223"/>
      <c r="G852" s="223"/>
      <c r="H852" s="225"/>
      <c r="I852" s="225"/>
      <c r="J852" s="223"/>
      <c r="K852" s="226"/>
      <c r="L852" s="223"/>
      <c r="M852" s="223"/>
      <c r="N852" s="223"/>
      <c r="O852" s="223"/>
      <c r="P852" s="223"/>
      <c r="Q852" s="223"/>
      <c r="R852" s="223"/>
      <c r="S852" s="223"/>
      <c r="T852" s="223"/>
      <c r="U852" s="223"/>
      <c r="V852" s="223"/>
      <c r="W852" s="223"/>
      <c r="X852" s="223"/>
      <c r="Y852" s="223"/>
      <c r="Z852" s="223"/>
      <c r="AA852" s="223"/>
      <c r="AB852" s="223"/>
    </row>
    <row r="853" spans="1:28" ht="15" thickBot="1" x14ac:dyDescent="0.25">
      <c r="A853" s="223"/>
      <c r="B853" s="227"/>
      <c r="C853" s="223"/>
      <c r="D853" s="227"/>
      <c r="E853" s="223"/>
      <c r="F853" s="223"/>
      <c r="G853" s="223"/>
      <c r="H853" s="225"/>
      <c r="I853" s="225"/>
      <c r="J853" s="223"/>
      <c r="K853" s="226"/>
      <c r="L853" s="223"/>
      <c r="M853" s="223"/>
      <c r="N853" s="223"/>
      <c r="O853" s="223"/>
      <c r="P853" s="223"/>
      <c r="Q853" s="223"/>
      <c r="R853" s="223"/>
      <c r="S853" s="223"/>
      <c r="T853" s="223"/>
      <c r="U853" s="223"/>
      <c r="V853" s="223"/>
      <c r="W853" s="223"/>
      <c r="X853" s="223"/>
      <c r="Y853" s="223"/>
      <c r="Z853" s="223"/>
      <c r="AA853" s="223"/>
      <c r="AB853" s="223"/>
    </row>
    <row r="854" spans="1:28" ht="15" thickBot="1" x14ac:dyDescent="0.25">
      <c r="A854" s="223"/>
      <c r="B854" s="227"/>
      <c r="C854" s="223"/>
      <c r="D854" s="227"/>
      <c r="E854" s="223"/>
      <c r="F854" s="223"/>
      <c r="G854" s="223"/>
      <c r="H854" s="225"/>
      <c r="I854" s="225"/>
      <c r="J854" s="223"/>
      <c r="K854" s="226"/>
      <c r="L854" s="223"/>
      <c r="M854" s="223"/>
      <c r="N854" s="223"/>
      <c r="O854" s="223"/>
      <c r="P854" s="223"/>
      <c r="Q854" s="223"/>
      <c r="R854" s="223"/>
      <c r="S854" s="223"/>
      <c r="T854" s="223"/>
      <c r="U854" s="223"/>
      <c r="V854" s="223"/>
      <c r="W854" s="223"/>
      <c r="X854" s="223"/>
      <c r="Y854" s="223"/>
      <c r="Z854" s="223"/>
      <c r="AA854" s="223"/>
      <c r="AB854" s="223"/>
    </row>
    <row r="855" spans="1:28" ht="15" thickBot="1" x14ac:dyDescent="0.25">
      <c r="A855" s="223"/>
      <c r="B855" s="227"/>
      <c r="C855" s="223"/>
      <c r="D855" s="227"/>
      <c r="E855" s="223"/>
      <c r="F855" s="223"/>
      <c r="G855" s="223"/>
      <c r="H855" s="225"/>
      <c r="I855" s="225"/>
      <c r="J855" s="223"/>
      <c r="K855" s="226"/>
      <c r="L855" s="223"/>
      <c r="M855" s="223"/>
      <c r="N855" s="223"/>
      <c r="O855" s="223"/>
      <c r="P855" s="223"/>
      <c r="Q855" s="223"/>
      <c r="R855" s="223"/>
      <c r="S855" s="223"/>
      <c r="T855" s="223"/>
      <c r="U855" s="223"/>
      <c r="V855" s="223"/>
      <c r="W855" s="223"/>
      <c r="X855" s="223"/>
      <c r="Y855" s="223"/>
      <c r="Z855" s="223"/>
      <c r="AA855" s="223"/>
      <c r="AB855" s="223"/>
    </row>
    <row r="856" spans="1:28" ht="15" thickBot="1" x14ac:dyDescent="0.25">
      <c r="A856" s="223"/>
      <c r="B856" s="227"/>
      <c r="C856" s="223"/>
      <c r="D856" s="227"/>
      <c r="E856" s="223"/>
      <c r="F856" s="223"/>
      <c r="G856" s="223"/>
      <c r="H856" s="225"/>
      <c r="I856" s="225"/>
      <c r="J856" s="223"/>
      <c r="K856" s="226"/>
      <c r="L856" s="223"/>
      <c r="M856" s="223"/>
      <c r="N856" s="223"/>
      <c r="O856" s="223"/>
      <c r="P856" s="223"/>
      <c r="Q856" s="223"/>
      <c r="R856" s="223"/>
      <c r="S856" s="223"/>
      <c r="T856" s="223"/>
      <c r="U856" s="223"/>
      <c r="V856" s="223"/>
      <c r="W856" s="223"/>
      <c r="X856" s="223"/>
      <c r="Y856" s="223"/>
      <c r="Z856" s="223"/>
      <c r="AA856" s="223"/>
      <c r="AB856" s="223"/>
    </row>
    <row r="857" spans="1:28" ht="15" thickBot="1" x14ac:dyDescent="0.25">
      <c r="A857" s="223"/>
      <c r="B857" s="227"/>
      <c r="C857" s="223"/>
      <c r="D857" s="227"/>
      <c r="E857" s="223"/>
      <c r="F857" s="223"/>
      <c r="G857" s="223"/>
      <c r="H857" s="225"/>
      <c r="I857" s="225"/>
      <c r="J857" s="223"/>
      <c r="K857" s="226"/>
      <c r="L857" s="223"/>
      <c r="M857" s="223"/>
      <c r="N857" s="223"/>
      <c r="O857" s="223"/>
      <c r="P857" s="223"/>
      <c r="Q857" s="223"/>
      <c r="R857" s="223"/>
      <c r="S857" s="223"/>
      <c r="T857" s="223"/>
      <c r="U857" s="223"/>
      <c r="V857" s="223"/>
      <c r="W857" s="223"/>
      <c r="X857" s="223"/>
      <c r="Y857" s="223"/>
      <c r="Z857" s="223"/>
      <c r="AA857" s="223"/>
      <c r="AB857" s="223"/>
    </row>
    <row r="858" spans="1:28" ht="15" thickBot="1" x14ac:dyDescent="0.25">
      <c r="A858" s="223"/>
      <c r="B858" s="227"/>
      <c r="C858" s="223"/>
      <c r="D858" s="227"/>
      <c r="E858" s="223"/>
      <c r="F858" s="223"/>
      <c r="G858" s="223"/>
      <c r="H858" s="225"/>
      <c r="I858" s="225"/>
      <c r="J858" s="223"/>
      <c r="K858" s="226"/>
      <c r="L858" s="223"/>
      <c r="M858" s="223"/>
      <c r="N858" s="223"/>
      <c r="O858" s="223"/>
      <c r="P858" s="223"/>
      <c r="Q858" s="223"/>
      <c r="R858" s="223"/>
      <c r="S858" s="223"/>
      <c r="T858" s="223"/>
      <c r="U858" s="223"/>
      <c r="V858" s="223"/>
      <c r="W858" s="223"/>
      <c r="X858" s="223"/>
      <c r="Y858" s="223"/>
      <c r="Z858" s="223"/>
      <c r="AA858" s="223"/>
      <c r="AB858" s="223"/>
    </row>
    <row r="859" spans="1:28" ht="15" thickBot="1" x14ac:dyDescent="0.25">
      <c r="A859" s="223"/>
      <c r="B859" s="227"/>
      <c r="C859" s="223"/>
      <c r="D859" s="227"/>
      <c r="E859" s="223"/>
      <c r="F859" s="223"/>
      <c r="G859" s="223"/>
      <c r="H859" s="225"/>
      <c r="I859" s="225"/>
      <c r="J859" s="223"/>
      <c r="K859" s="226"/>
      <c r="L859" s="223"/>
      <c r="M859" s="223"/>
      <c r="N859" s="223"/>
      <c r="O859" s="223"/>
      <c r="P859" s="223"/>
      <c r="Q859" s="223"/>
      <c r="R859" s="223"/>
      <c r="S859" s="223"/>
      <c r="T859" s="223"/>
      <c r="U859" s="223"/>
      <c r="V859" s="223"/>
      <c r="W859" s="223"/>
      <c r="X859" s="223"/>
      <c r="Y859" s="223"/>
      <c r="Z859" s="223"/>
      <c r="AA859" s="223"/>
      <c r="AB859" s="223"/>
    </row>
    <row r="860" spans="1:28" ht="15" thickBot="1" x14ac:dyDescent="0.25">
      <c r="A860" s="223"/>
      <c r="B860" s="227"/>
      <c r="C860" s="223"/>
      <c r="D860" s="227"/>
      <c r="E860" s="223"/>
      <c r="F860" s="223"/>
      <c r="G860" s="223"/>
      <c r="H860" s="225"/>
      <c r="I860" s="225"/>
      <c r="J860" s="223"/>
      <c r="K860" s="226"/>
      <c r="L860" s="223"/>
      <c r="M860" s="223"/>
      <c r="N860" s="223"/>
      <c r="O860" s="223"/>
      <c r="P860" s="223"/>
      <c r="Q860" s="223"/>
      <c r="R860" s="223"/>
      <c r="S860" s="223"/>
      <c r="T860" s="223"/>
      <c r="U860" s="223"/>
      <c r="V860" s="223"/>
      <c r="W860" s="223"/>
      <c r="X860" s="223"/>
      <c r="Y860" s="223"/>
      <c r="Z860" s="223"/>
      <c r="AA860" s="223"/>
      <c r="AB860" s="223"/>
    </row>
    <row r="861" spans="1:28" ht="15" thickBot="1" x14ac:dyDescent="0.25">
      <c r="A861" s="223"/>
      <c r="B861" s="227"/>
      <c r="C861" s="223"/>
      <c r="D861" s="227"/>
      <c r="E861" s="223"/>
      <c r="F861" s="223"/>
      <c r="G861" s="223"/>
      <c r="H861" s="225"/>
      <c r="I861" s="225"/>
      <c r="J861" s="223"/>
      <c r="K861" s="226"/>
      <c r="L861" s="223"/>
      <c r="M861" s="223"/>
      <c r="N861" s="223"/>
      <c r="O861" s="223"/>
      <c r="P861" s="223"/>
      <c r="Q861" s="223"/>
      <c r="R861" s="223"/>
      <c r="S861" s="223"/>
      <c r="T861" s="223"/>
      <c r="U861" s="223"/>
      <c r="V861" s="223"/>
      <c r="W861" s="223"/>
      <c r="X861" s="223"/>
      <c r="Y861" s="223"/>
      <c r="Z861" s="223"/>
      <c r="AA861" s="223"/>
      <c r="AB861" s="223"/>
    </row>
    <row r="862" spans="1:28" ht="15" thickBot="1" x14ac:dyDescent="0.25">
      <c r="A862" s="223"/>
      <c r="B862" s="227"/>
      <c r="C862" s="223"/>
      <c r="D862" s="227"/>
      <c r="E862" s="223"/>
      <c r="F862" s="223"/>
      <c r="G862" s="223"/>
      <c r="H862" s="225"/>
      <c r="I862" s="225"/>
      <c r="J862" s="223"/>
      <c r="K862" s="226"/>
      <c r="L862" s="223"/>
      <c r="M862" s="223"/>
      <c r="N862" s="223"/>
      <c r="O862" s="223"/>
      <c r="P862" s="223"/>
      <c r="Q862" s="223"/>
      <c r="R862" s="223"/>
      <c r="S862" s="223"/>
      <c r="T862" s="223"/>
      <c r="U862" s="223"/>
      <c r="V862" s="223"/>
      <c r="W862" s="223"/>
      <c r="X862" s="223"/>
      <c r="Y862" s="223"/>
      <c r="Z862" s="223"/>
      <c r="AA862" s="223"/>
      <c r="AB862" s="223"/>
    </row>
    <row r="863" spans="1:28" ht="15" thickBot="1" x14ac:dyDescent="0.25">
      <c r="A863" s="223"/>
      <c r="B863" s="227"/>
      <c r="C863" s="223"/>
      <c r="D863" s="227"/>
      <c r="E863" s="223"/>
      <c r="F863" s="223"/>
      <c r="G863" s="223"/>
      <c r="H863" s="225"/>
      <c r="I863" s="225"/>
      <c r="J863" s="223"/>
      <c r="K863" s="226"/>
      <c r="L863" s="223"/>
      <c r="M863" s="223"/>
      <c r="N863" s="223"/>
      <c r="O863" s="223"/>
      <c r="P863" s="223"/>
      <c r="Q863" s="223"/>
      <c r="R863" s="223"/>
      <c r="S863" s="223"/>
      <c r="T863" s="223"/>
      <c r="U863" s="223"/>
      <c r="V863" s="223"/>
      <c r="W863" s="223"/>
      <c r="X863" s="223"/>
      <c r="Y863" s="223"/>
      <c r="Z863" s="223"/>
      <c r="AA863" s="223"/>
      <c r="AB863" s="223"/>
    </row>
    <row r="864" spans="1:28" ht="15" thickBot="1" x14ac:dyDescent="0.25">
      <c r="A864" s="223"/>
      <c r="B864" s="227"/>
      <c r="C864" s="223"/>
      <c r="D864" s="227"/>
      <c r="E864" s="223"/>
      <c r="F864" s="223"/>
      <c r="G864" s="223"/>
      <c r="H864" s="225"/>
      <c r="I864" s="225"/>
      <c r="J864" s="223"/>
      <c r="K864" s="226"/>
      <c r="L864" s="223"/>
      <c r="M864" s="223"/>
      <c r="N864" s="223"/>
      <c r="O864" s="223"/>
      <c r="P864" s="223"/>
      <c r="Q864" s="223"/>
      <c r="R864" s="223"/>
      <c r="S864" s="223"/>
      <c r="T864" s="223"/>
      <c r="U864" s="223"/>
      <c r="V864" s="223"/>
      <c r="W864" s="223"/>
      <c r="X864" s="223"/>
      <c r="Y864" s="223"/>
      <c r="Z864" s="223"/>
      <c r="AA864" s="223"/>
      <c r="AB864" s="223"/>
    </row>
    <row r="865" spans="1:28" ht="15" thickBot="1" x14ac:dyDescent="0.25">
      <c r="A865" s="223"/>
      <c r="B865" s="227"/>
      <c r="C865" s="223"/>
      <c r="D865" s="227"/>
      <c r="E865" s="223"/>
      <c r="F865" s="223"/>
      <c r="G865" s="223"/>
      <c r="H865" s="225"/>
      <c r="I865" s="225"/>
      <c r="J865" s="223"/>
      <c r="K865" s="226"/>
      <c r="L865" s="223"/>
      <c r="M865" s="223"/>
      <c r="N865" s="223"/>
      <c r="O865" s="223"/>
      <c r="P865" s="223"/>
      <c r="Q865" s="223"/>
      <c r="R865" s="223"/>
      <c r="S865" s="223"/>
      <c r="T865" s="223"/>
      <c r="U865" s="223"/>
      <c r="V865" s="223"/>
      <c r="W865" s="223"/>
      <c r="X865" s="223"/>
      <c r="Y865" s="223"/>
      <c r="Z865" s="223"/>
      <c r="AA865" s="223"/>
      <c r="AB865" s="223"/>
    </row>
    <row r="866" spans="1:28" ht="15" thickBot="1" x14ac:dyDescent="0.25">
      <c r="A866" s="223"/>
      <c r="B866" s="227"/>
      <c r="C866" s="223"/>
      <c r="D866" s="227"/>
      <c r="E866" s="223"/>
      <c r="F866" s="223"/>
      <c r="G866" s="223"/>
      <c r="H866" s="225"/>
      <c r="I866" s="225"/>
      <c r="J866" s="223"/>
      <c r="K866" s="226"/>
      <c r="L866" s="223"/>
      <c r="M866" s="223"/>
      <c r="N866" s="223"/>
      <c r="O866" s="223"/>
      <c r="P866" s="223"/>
      <c r="Q866" s="223"/>
      <c r="R866" s="223"/>
      <c r="S866" s="223"/>
      <c r="T866" s="223"/>
      <c r="U866" s="223"/>
      <c r="V866" s="223"/>
      <c r="W866" s="223"/>
      <c r="X866" s="223"/>
      <c r="Y866" s="223"/>
      <c r="Z866" s="223"/>
      <c r="AA866" s="223"/>
      <c r="AB866" s="223"/>
    </row>
    <row r="867" spans="1:28" ht="15" thickBot="1" x14ac:dyDescent="0.25">
      <c r="A867" s="223"/>
      <c r="B867" s="227"/>
      <c r="C867" s="223"/>
      <c r="D867" s="227"/>
      <c r="E867" s="223"/>
      <c r="F867" s="223"/>
      <c r="G867" s="223"/>
      <c r="H867" s="225"/>
      <c r="I867" s="225"/>
      <c r="J867" s="223"/>
      <c r="K867" s="226"/>
      <c r="L867" s="223"/>
      <c r="M867" s="223"/>
      <c r="N867" s="223"/>
      <c r="O867" s="223"/>
      <c r="P867" s="223"/>
      <c r="Q867" s="223"/>
      <c r="R867" s="223"/>
      <c r="S867" s="223"/>
      <c r="T867" s="223"/>
      <c r="U867" s="223"/>
      <c r="V867" s="223"/>
      <c r="W867" s="223"/>
      <c r="X867" s="223"/>
      <c r="Y867" s="223"/>
      <c r="Z867" s="223"/>
      <c r="AA867" s="223"/>
      <c r="AB867" s="223"/>
    </row>
    <row r="868" spans="1:28" ht="15" thickBot="1" x14ac:dyDescent="0.25">
      <c r="A868" s="223"/>
      <c r="B868" s="227"/>
      <c r="C868" s="223"/>
      <c r="D868" s="227"/>
      <c r="E868" s="223"/>
      <c r="F868" s="223"/>
      <c r="G868" s="223"/>
      <c r="H868" s="225"/>
      <c r="I868" s="225"/>
      <c r="J868" s="223"/>
      <c r="K868" s="226"/>
      <c r="L868" s="223"/>
      <c r="M868" s="223"/>
      <c r="N868" s="223"/>
      <c r="O868" s="223"/>
      <c r="P868" s="223"/>
      <c r="Q868" s="223"/>
      <c r="R868" s="223"/>
      <c r="S868" s="223"/>
      <c r="T868" s="223"/>
      <c r="U868" s="223"/>
      <c r="V868" s="223"/>
      <c r="W868" s="223"/>
      <c r="X868" s="223"/>
      <c r="Y868" s="223"/>
      <c r="Z868" s="223"/>
      <c r="AA868" s="223"/>
      <c r="AB868" s="223"/>
    </row>
    <row r="869" spans="1:28" ht="15" thickBot="1" x14ac:dyDescent="0.25">
      <c r="A869" s="223"/>
      <c r="B869" s="227"/>
      <c r="C869" s="223"/>
      <c r="D869" s="227"/>
      <c r="E869" s="223"/>
      <c r="F869" s="223"/>
      <c r="G869" s="223"/>
      <c r="H869" s="225"/>
      <c r="I869" s="225"/>
      <c r="J869" s="223"/>
      <c r="K869" s="226"/>
      <c r="L869" s="223"/>
      <c r="M869" s="223"/>
      <c r="N869" s="223"/>
      <c r="O869" s="223"/>
      <c r="P869" s="223"/>
      <c r="Q869" s="223"/>
      <c r="R869" s="223"/>
      <c r="S869" s="223"/>
      <c r="T869" s="223"/>
      <c r="U869" s="223"/>
      <c r="V869" s="223"/>
      <c r="W869" s="223"/>
      <c r="X869" s="223"/>
      <c r="Y869" s="223"/>
      <c r="Z869" s="223"/>
      <c r="AA869" s="223"/>
      <c r="AB869" s="223"/>
    </row>
    <row r="870" spans="1:28" ht="15" thickBot="1" x14ac:dyDescent="0.25">
      <c r="A870" s="223"/>
      <c r="B870" s="227"/>
      <c r="C870" s="223"/>
      <c r="D870" s="227"/>
      <c r="E870" s="223"/>
      <c r="F870" s="223"/>
      <c r="G870" s="223"/>
      <c r="H870" s="225"/>
      <c r="I870" s="225"/>
      <c r="J870" s="223"/>
      <c r="K870" s="226"/>
      <c r="L870" s="223"/>
      <c r="M870" s="223"/>
      <c r="N870" s="223"/>
      <c r="O870" s="223"/>
      <c r="P870" s="223"/>
      <c r="Q870" s="223"/>
      <c r="R870" s="223"/>
      <c r="S870" s="223"/>
      <c r="T870" s="223"/>
      <c r="U870" s="223"/>
      <c r="V870" s="223"/>
      <c r="W870" s="223"/>
      <c r="X870" s="223"/>
      <c r="Y870" s="223"/>
      <c r="Z870" s="223"/>
      <c r="AA870" s="223"/>
      <c r="AB870" s="223"/>
    </row>
    <row r="871" spans="1:28" ht="15" thickBot="1" x14ac:dyDescent="0.25">
      <c r="A871" s="223"/>
      <c r="B871" s="227"/>
      <c r="C871" s="223"/>
      <c r="D871" s="227"/>
      <c r="E871" s="223"/>
      <c r="F871" s="223"/>
      <c r="G871" s="223"/>
      <c r="H871" s="225"/>
      <c r="I871" s="225"/>
      <c r="J871" s="223"/>
      <c r="K871" s="226"/>
      <c r="L871" s="223"/>
      <c r="M871" s="223"/>
      <c r="N871" s="223"/>
      <c r="O871" s="223"/>
      <c r="P871" s="223"/>
      <c r="Q871" s="223"/>
      <c r="R871" s="223"/>
      <c r="S871" s="223"/>
      <c r="T871" s="223"/>
      <c r="U871" s="223"/>
      <c r="V871" s="223"/>
      <c r="W871" s="223"/>
      <c r="X871" s="223"/>
      <c r="Y871" s="223"/>
      <c r="Z871" s="223"/>
      <c r="AA871" s="223"/>
      <c r="AB871" s="223"/>
    </row>
    <row r="872" spans="1:28" ht="15" thickBot="1" x14ac:dyDescent="0.25">
      <c r="A872" s="223"/>
      <c r="B872" s="227"/>
      <c r="C872" s="223"/>
      <c r="D872" s="227"/>
      <c r="E872" s="223"/>
      <c r="F872" s="223"/>
      <c r="G872" s="223"/>
      <c r="H872" s="225"/>
      <c r="I872" s="225"/>
      <c r="J872" s="223"/>
      <c r="K872" s="226"/>
      <c r="L872" s="223"/>
      <c r="M872" s="223"/>
      <c r="N872" s="223"/>
      <c r="O872" s="223"/>
      <c r="P872" s="223"/>
      <c r="Q872" s="223"/>
      <c r="R872" s="223"/>
      <c r="S872" s="223"/>
      <c r="T872" s="223"/>
      <c r="U872" s="223"/>
      <c r="V872" s="223"/>
      <c r="W872" s="223"/>
      <c r="X872" s="223"/>
      <c r="Y872" s="223"/>
      <c r="Z872" s="223"/>
      <c r="AA872" s="223"/>
      <c r="AB872" s="223"/>
    </row>
    <row r="873" spans="1:28" ht="15" thickBot="1" x14ac:dyDescent="0.25">
      <c r="A873" s="223"/>
      <c r="B873" s="227"/>
      <c r="C873" s="223"/>
      <c r="D873" s="227"/>
      <c r="E873" s="223"/>
      <c r="F873" s="223"/>
      <c r="G873" s="223"/>
      <c r="H873" s="225"/>
      <c r="I873" s="225"/>
      <c r="J873" s="223"/>
      <c r="K873" s="226"/>
      <c r="L873" s="223"/>
      <c r="M873" s="223"/>
      <c r="N873" s="223"/>
      <c r="O873" s="223"/>
      <c r="P873" s="223"/>
      <c r="Q873" s="223"/>
      <c r="R873" s="223"/>
      <c r="S873" s="223"/>
      <c r="T873" s="223"/>
      <c r="U873" s="223"/>
      <c r="V873" s="223"/>
      <c r="W873" s="223"/>
      <c r="X873" s="223"/>
      <c r="Y873" s="223"/>
      <c r="Z873" s="223"/>
      <c r="AA873" s="223"/>
      <c r="AB873" s="223"/>
    </row>
    <row r="874" spans="1:28" ht="15" thickBot="1" x14ac:dyDescent="0.25">
      <c r="A874" s="223"/>
      <c r="B874" s="227"/>
      <c r="C874" s="223"/>
      <c r="D874" s="227"/>
      <c r="E874" s="223"/>
      <c r="F874" s="223"/>
      <c r="G874" s="223"/>
      <c r="H874" s="225"/>
      <c r="I874" s="225"/>
      <c r="J874" s="223"/>
      <c r="K874" s="226"/>
      <c r="L874" s="223"/>
      <c r="M874" s="223"/>
      <c r="N874" s="223"/>
      <c r="O874" s="223"/>
      <c r="P874" s="223"/>
      <c r="Q874" s="223"/>
      <c r="R874" s="223"/>
      <c r="S874" s="223"/>
      <c r="T874" s="223"/>
      <c r="U874" s="223"/>
      <c r="V874" s="223"/>
      <c r="W874" s="223"/>
      <c r="X874" s="223"/>
      <c r="Y874" s="223"/>
      <c r="Z874" s="223"/>
      <c r="AA874" s="223"/>
      <c r="AB874" s="223"/>
    </row>
    <row r="875" spans="1:28" ht="15" thickBot="1" x14ac:dyDescent="0.25">
      <c r="A875" s="223"/>
      <c r="B875" s="227"/>
      <c r="C875" s="223"/>
      <c r="D875" s="227"/>
      <c r="E875" s="223"/>
      <c r="F875" s="223"/>
      <c r="G875" s="223"/>
      <c r="H875" s="225"/>
      <c r="I875" s="225"/>
      <c r="J875" s="223"/>
      <c r="K875" s="226"/>
      <c r="L875" s="223"/>
      <c r="M875" s="223"/>
      <c r="N875" s="223"/>
      <c r="O875" s="223"/>
      <c r="P875" s="223"/>
      <c r="Q875" s="223"/>
      <c r="R875" s="223"/>
      <c r="S875" s="223"/>
      <c r="T875" s="223"/>
      <c r="U875" s="223"/>
      <c r="V875" s="223"/>
      <c r="W875" s="223"/>
      <c r="X875" s="223"/>
      <c r="Y875" s="223"/>
      <c r="Z875" s="223"/>
      <c r="AA875" s="223"/>
      <c r="AB875" s="223"/>
    </row>
    <row r="876" spans="1:28" ht="15" thickBot="1" x14ac:dyDescent="0.25">
      <c r="A876" s="223"/>
      <c r="B876" s="227"/>
      <c r="C876" s="223"/>
      <c r="D876" s="227"/>
      <c r="E876" s="223"/>
      <c r="F876" s="223"/>
      <c r="G876" s="223"/>
      <c r="H876" s="225"/>
      <c r="I876" s="225"/>
      <c r="J876" s="223"/>
      <c r="K876" s="226"/>
      <c r="L876" s="223"/>
      <c r="M876" s="223"/>
      <c r="N876" s="223"/>
      <c r="O876" s="223"/>
      <c r="P876" s="223"/>
      <c r="Q876" s="223"/>
      <c r="R876" s="223"/>
      <c r="S876" s="223"/>
      <c r="T876" s="223"/>
      <c r="U876" s="223"/>
      <c r="V876" s="223"/>
      <c r="W876" s="223"/>
      <c r="X876" s="223"/>
      <c r="Y876" s="223"/>
      <c r="Z876" s="223"/>
      <c r="AA876" s="223"/>
      <c r="AB876" s="223"/>
    </row>
    <row r="877" spans="1:28" ht="15" thickBot="1" x14ac:dyDescent="0.25">
      <c r="A877" s="223"/>
      <c r="B877" s="227"/>
      <c r="C877" s="223"/>
      <c r="D877" s="227"/>
      <c r="E877" s="223"/>
      <c r="F877" s="223"/>
      <c r="G877" s="223"/>
      <c r="H877" s="225"/>
      <c r="I877" s="225"/>
      <c r="J877" s="223"/>
      <c r="K877" s="226"/>
      <c r="L877" s="223"/>
      <c r="M877" s="223"/>
      <c r="N877" s="223"/>
      <c r="O877" s="223"/>
      <c r="P877" s="223"/>
      <c r="Q877" s="223"/>
      <c r="R877" s="223"/>
      <c r="S877" s="223"/>
      <c r="T877" s="223"/>
      <c r="U877" s="223"/>
      <c r="V877" s="223"/>
      <c r="W877" s="223"/>
      <c r="X877" s="223"/>
      <c r="Y877" s="223"/>
      <c r="Z877" s="223"/>
      <c r="AA877" s="223"/>
      <c r="AB877" s="223"/>
    </row>
    <row r="878" spans="1:28" ht="15" thickBot="1" x14ac:dyDescent="0.25">
      <c r="A878" s="223"/>
      <c r="B878" s="227"/>
      <c r="C878" s="223"/>
      <c r="D878" s="227"/>
      <c r="E878" s="223"/>
      <c r="F878" s="223"/>
      <c r="G878" s="223"/>
      <c r="H878" s="225"/>
      <c r="I878" s="225"/>
      <c r="J878" s="223"/>
      <c r="K878" s="226"/>
      <c r="L878" s="223"/>
      <c r="M878" s="223"/>
      <c r="N878" s="223"/>
      <c r="O878" s="223"/>
      <c r="P878" s="223"/>
      <c r="Q878" s="223"/>
      <c r="R878" s="223"/>
      <c r="S878" s="223"/>
      <c r="T878" s="223"/>
      <c r="U878" s="223"/>
      <c r="V878" s="223"/>
      <c r="W878" s="223"/>
      <c r="X878" s="223"/>
      <c r="Y878" s="223"/>
      <c r="Z878" s="223"/>
      <c r="AA878" s="223"/>
      <c r="AB878" s="223"/>
    </row>
    <row r="879" spans="1:28" ht="15" thickBot="1" x14ac:dyDescent="0.25">
      <c r="A879" s="223"/>
      <c r="B879" s="227"/>
      <c r="C879" s="223"/>
      <c r="D879" s="227"/>
      <c r="E879" s="223"/>
      <c r="F879" s="223"/>
      <c r="G879" s="223"/>
      <c r="H879" s="225"/>
      <c r="I879" s="225"/>
      <c r="J879" s="223"/>
      <c r="K879" s="226"/>
      <c r="L879" s="223"/>
      <c r="M879" s="223"/>
      <c r="N879" s="223"/>
      <c r="O879" s="223"/>
      <c r="P879" s="223"/>
      <c r="Q879" s="223"/>
      <c r="R879" s="223"/>
      <c r="S879" s="223"/>
      <c r="T879" s="223"/>
      <c r="U879" s="223"/>
      <c r="V879" s="223"/>
      <c r="W879" s="223"/>
      <c r="X879" s="223"/>
      <c r="Y879" s="223"/>
      <c r="Z879" s="223"/>
      <c r="AA879" s="223"/>
      <c r="AB879" s="223"/>
    </row>
    <row r="880" spans="1:28" ht="15" thickBot="1" x14ac:dyDescent="0.25">
      <c r="A880" s="223"/>
      <c r="B880" s="227"/>
      <c r="C880" s="223"/>
      <c r="D880" s="227"/>
      <c r="E880" s="223"/>
      <c r="F880" s="223"/>
      <c r="G880" s="223"/>
      <c r="H880" s="225"/>
      <c r="I880" s="225"/>
      <c r="J880" s="223"/>
      <c r="K880" s="226"/>
      <c r="L880" s="223"/>
      <c r="M880" s="223"/>
      <c r="N880" s="223"/>
      <c r="O880" s="223"/>
      <c r="P880" s="223"/>
      <c r="Q880" s="223"/>
      <c r="R880" s="223"/>
      <c r="S880" s="223"/>
      <c r="T880" s="223"/>
      <c r="U880" s="223"/>
      <c r="V880" s="223"/>
      <c r="W880" s="223"/>
      <c r="X880" s="223"/>
      <c r="Y880" s="223"/>
      <c r="Z880" s="223"/>
      <c r="AA880" s="223"/>
      <c r="AB880" s="223"/>
    </row>
    <row r="881" spans="1:28" ht="15" thickBot="1" x14ac:dyDescent="0.25">
      <c r="A881" s="223"/>
      <c r="B881" s="227"/>
      <c r="C881" s="223"/>
      <c r="D881" s="227"/>
      <c r="E881" s="223"/>
      <c r="F881" s="223"/>
      <c r="G881" s="223"/>
      <c r="H881" s="225"/>
      <c r="I881" s="225"/>
      <c r="J881" s="223"/>
      <c r="K881" s="226"/>
      <c r="L881" s="223"/>
      <c r="M881" s="223"/>
      <c r="N881" s="223"/>
      <c r="O881" s="223"/>
      <c r="P881" s="223"/>
      <c r="Q881" s="223"/>
      <c r="R881" s="223"/>
      <c r="S881" s="223"/>
      <c r="T881" s="223"/>
      <c r="U881" s="223"/>
      <c r="V881" s="223"/>
      <c r="W881" s="223"/>
      <c r="X881" s="223"/>
      <c r="Y881" s="223"/>
      <c r="Z881" s="223"/>
      <c r="AA881" s="223"/>
      <c r="AB881" s="223"/>
    </row>
    <row r="882" spans="1:28" ht="15" thickBot="1" x14ac:dyDescent="0.25">
      <c r="A882" s="223"/>
      <c r="B882" s="227"/>
      <c r="C882" s="223"/>
      <c r="D882" s="227"/>
      <c r="E882" s="223"/>
      <c r="F882" s="223"/>
      <c r="G882" s="223"/>
      <c r="H882" s="225"/>
      <c r="I882" s="225"/>
      <c r="J882" s="223"/>
      <c r="K882" s="226"/>
      <c r="L882" s="223"/>
      <c r="M882" s="223"/>
      <c r="N882" s="223"/>
      <c r="O882" s="223"/>
      <c r="P882" s="223"/>
      <c r="Q882" s="223"/>
      <c r="R882" s="223"/>
      <c r="S882" s="223"/>
      <c r="T882" s="223"/>
      <c r="U882" s="223"/>
      <c r="V882" s="223"/>
      <c r="W882" s="223"/>
      <c r="X882" s="223"/>
      <c r="Y882" s="223"/>
      <c r="Z882" s="223"/>
      <c r="AA882" s="223"/>
      <c r="AB882" s="223"/>
    </row>
    <row r="883" spans="1:28" ht="15" thickBot="1" x14ac:dyDescent="0.25">
      <c r="A883" s="223"/>
      <c r="B883" s="227"/>
      <c r="C883" s="223"/>
      <c r="D883" s="227"/>
      <c r="E883" s="223"/>
      <c r="F883" s="223"/>
      <c r="G883" s="223"/>
      <c r="H883" s="225"/>
      <c r="I883" s="225"/>
      <c r="J883" s="223"/>
      <c r="K883" s="226"/>
      <c r="L883" s="223"/>
      <c r="M883" s="223"/>
      <c r="N883" s="223"/>
      <c r="O883" s="223"/>
      <c r="P883" s="223"/>
      <c r="Q883" s="223"/>
      <c r="R883" s="223"/>
      <c r="S883" s="223"/>
      <c r="T883" s="223"/>
      <c r="U883" s="223"/>
      <c r="V883" s="223"/>
      <c r="W883" s="223"/>
      <c r="X883" s="223"/>
      <c r="Y883" s="223"/>
      <c r="Z883" s="223"/>
      <c r="AA883" s="223"/>
      <c r="AB883" s="223"/>
    </row>
    <row r="884" spans="1:28" ht="15" thickBot="1" x14ac:dyDescent="0.25">
      <c r="A884" s="223"/>
      <c r="B884" s="227"/>
      <c r="C884" s="223"/>
      <c r="D884" s="227"/>
      <c r="E884" s="223"/>
      <c r="F884" s="223"/>
      <c r="G884" s="223"/>
      <c r="H884" s="225"/>
      <c r="I884" s="225"/>
      <c r="J884" s="223"/>
      <c r="K884" s="226"/>
      <c r="L884" s="223"/>
      <c r="M884" s="223"/>
      <c r="N884" s="223"/>
      <c r="O884" s="223"/>
      <c r="P884" s="223"/>
      <c r="Q884" s="223"/>
      <c r="R884" s="223"/>
      <c r="S884" s="223"/>
      <c r="T884" s="223"/>
      <c r="U884" s="223"/>
      <c r="V884" s="223"/>
      <c r="W884" s="223"/>
      <c r="X884" s="223"/>
      <c r="Y884" s="223"/>
      <c r="Z884" s="223"/>
      <c r="AA884" s="223"/>
      <c r="AB884" s="223"/>
    </row>
    <row r="885" spans="1:28" ht="15" thickBot="1" x14ac:dyDescent="0.25">
      <c r="A885" s="223"/>
      <c r="B885" s="227"/>
      <c r="C885" s="223"/>
      <c r="D885" s="227"/>
      <c r="E885" s="223"/>
      <c r="F885" s="223"/>
      <c r="G885" s="223"/>
      <c r="H885" s="225"/>
      <c r="I885" s="225"/>
      <c r="J885" s="223"/>
      <c r="K885" s="226"/>
      <c r="L885" s="223"/>
      <c r="M885" s="223"/>
      <c r="N885" s="223"/>
      <c r="O885" s="223"/>
      <c r="P885" s="223"/>
      <c r="Q885" s="223"/>
      <c r="R885" s="223"/>
      <c r="S885" s="223"/>
      <c r="T885" s="223"/>
      <c r="U885" s="223"/>
      <c r="V885" s="223"/>
      <c r="W885" s="223"/>
      <c r="X885" s="223"/>
      <c r="Y885" s="223"/>
      <c r="Z885" s="223"/>
      <c r="AA885" s="223"/>
      <c r="AB885" s="223"/>
    </row>
    <row r="886" spans="1:28" ht="15" thickBot="1" x14ac:dyDescent="0.25">
      <c r="A886" s="223"/>
      <c r="B886" s="227"/>
      <c r="C886" s="223"/>
      <c r="D886" s="227"/>
      <c r="E886" s="223"/>
      <c r="F886" s="223"/>
      <c r="G886" s="223"/>
      <c r="H886" s="225"/>
      <c r="I886" s="225"/>
      <c r="J886" s="223"/>
      <c r="K886" s="226"/>
      <c r="L886" s="223"/>
      <c r="M886" s="223"/>
      <c r="N886" s="223"/>
      <c r="O886" s="223"/>
      <c r="P886" s="223"/>
      <c r="Q886" s="223"/>
      <c r="R886" s="223"/>
      <c r="S886" s="223"/>
      <c r="T886" s="223"/>
      <c r="U886" s="223"/>
      <c r="V886" s="223"/>
      <c r="W886" s="223"/>
      <c r="X886" s="223"/>
      <c r="Y886" s="223"/>
      <c r="Z886" s="223"/>
      <c r="AA886" s="223"/>
      <c r="AB886" s="223"/>
    </row>
    <row r="887" spans="1:28" ht="15" thickBot="1" x14ac:dyDescent="0.25">
      <c r="A887" s="223"/>
      <c r="B887" s="227"/>
      <c r="C887" s="223"/>
      <c r="D887" s="227"/>
      <c r="E887" s="223"/>
      <c r="F887" s="223"/>
      <c r="G887" s="223"/>
      <c r="H887" s="225"/>
      <c r="I887" s="225"/>
      <c r="J887" s="223"/>
      <c r="K887" s="226"/>
      <c r="L887" s="223"/>
      <c r="M887" s="223"/>
      <c r="N887" s="223"/>
      <c r="O887" s="223"/>
      <c r="P887" s="223"/>
      <c r="Q887" s="223"/>
      <c r="R887" s="223"/>
      <c r="S887" s="223"/>
      <c r="T887" s="223"/>
      <c r="U887" s="223"/>
      <c r="V887" s="223"/>
      <c r="W887" s="223"/>
      <c r="X887" s="223"/>
      <c r="Y887" s="223"/>
      <c r="Z887" s="223"/>
      <c r="AA887" s="223"/>
      <c r="AB887" s="223"/>
    </row>
    <row r="888" spans="1:28" ht="15" thickBot="1" x14ac:dyDescent="0.25">
      <c r="A888" s="223"/>
      <c r="B888" s="227"/>
      <c r="C888" s="223"/>
      <c r="D888" s="227"/>
      <c r="E888" s="223"/>
      <c r="F888" s="223"/>
      <c r="G888" s="223"/>
      <c r="H888" s="225"/>
      <c r="I888" s="225"/>
      <c r="J888" s="223"/>
      <c r="K888" s="226"/>
      <c r="L888" s="223"/>
      <c r="M888" s="223"/>
      <c r="N888" s="223"/>
      <c r="O888" s="223"/>
      <c r="P888" s="223"/>
      <c r="Q888" s="223"/>
      <c r="R888" s="223"/>
      <c r="S888" s="223"/>
      <c r="T888" s="223"/>
      <c r="U888" s="223"/>
      <c r="V888" s="223"/>
      <c r="W888" s="223"/>
      <c r="X888" s="223"/>
      <c r="Y888" s="223"/>
      <c r="Z888" s="223"/>
      <c r="AA888" s="223"/>
      <c r="AB888" s="223"/>
    </row>
    <row r="889" spans="1:28" ht="15" thickBot="1" x14ac:dyDescent="0.25">
      <c r="A889" s="223"/>
      <c r="B889" s="227"/>
      <c r="C889" s="223"/>
      <c r="D889" s="227"/>
      <c r="E889" s="223"/>
      <c r="F889" s="223"/>
      <c r="G889" s="223"/>
      <c r="H889" s="225"/>
      <c r="I889" s="225"/>
      <c r="J889" s="223"/>
      <c r="K889" s="226"/>
      <c r="L889" s="223"/>
      <c r="M889" s="223"/>
      <c r="N889" s="223"/>
      <c r="O889" s="223"/>
      <c r="P889" s="223"/>
      <c r="Q889" s="223"/>
      <c r="R889" s="223"/>
      <c r="S889" s="223"/>
      <c r="T889" s="223"/>
      <c r="U889" s="223"/>
      <c r="V889" s="223"/>
      <c r="W889" s="223"/>
      <c r="X889" s="223"/>
      <c r="Y889" s="223"/>
      <c r="Z889" s="223"/>
      <c r="AA889" s="223"/>
      <c r="AB889" s="223"/>
    </row>
    <row r="890" spans="1:28" ht="15" thickBot="1" x14ac:dyDescent="0.25">
      <c r="A890" s="223"/>
      <c r="B890" s="227"/>
      <c r="C890" s="223"/>
      <c r="D890" s="227"/>
      <c r="E890" s="223"/>
      <c r="F890" s="223"/>
      <c r="G890" s="223"/>
      <c r="H890" s="225"/>
      <c r="I890" s="225"/>
      <c r="J890" s="223"/>
      <c r="K890" s="226"/>
      <c r="L890" s="223"/>
      <c r="M890" s="223"/>
      <c r="N890" s="223"/>
      <c r="O890" s="223"/>
      <c r="P890" s="223"/>
      <c r="Q890" s="223"/>
      <c r="R890" s="223"/>
      <c r="S890" s="223"/>
      <c r="T890" s="223"/>
      <c r="U890" s="223"/>
      <c r="V890" s="223"/>
      <c r="W890" s="223"/>
      <c r="X890" s="223"/>
      <c r="Y890" s="223"/>
      <c r="Z890" s="223"/>
      <c r="AA890" s="223"/>
      <c r="AB890" s="223"/>
    </row>
    <row r="891" spans="1:28" ht="15" thickBot="1" x14ac:dyDescent="0.25">
      <c r="A891" s="223"/>
      <c r="B891" s="227"/>
      <c r="C891" s="223"/>
      <c r="D891" s="227"/>
      <c r="E891" s="223"/>
      <c r="F891" s="223"/>
      <c r="G891" s="223"/>
      <c r="H891" s="225"/>
      <c r="I891" s="225"/>
      <c r="J891" s="223"/>
      <c r="K891" s="226"/>
      <c r="L891" s="223"/>
      <c r="M891" s="223"/>
      <c r="N891" s="223"/>
      <c r="O891" s="223"/>
      <c r="P891" s="223"/>
      <c r="Q891" s="223"/>
      <c r="R891" s="223"/>
      <c r="S891" s="223"/>
      <c r="T891" s="223"/>
      <c r="U891" s="223"/>
      <c r="V891" s="223"/>
      <c r="W891" s="223"/>
      <c r="X891" s="223"/>
      <c r="Y891" s="223"/>
      <c r="Z891" s="223"/>
      <c r="AA891" s="223"/>
      <c r="AB891" s="223"/>
    </row>
    <row r="892" spans="1:28" ht="15" thickBot="1" x14ac:dyDescent="0.25">
      <c r="A892" s="223"/>
      <c r="B892" s="227"/>
      <c r="C892" s="223"/>
      <c r="D892" s="227"/>
      <c r="E892" s="223"/>
      <c r="F892" s="223"/>
      <c r="G892" s="223"/>
      <c r="H892" s="225"/>
      <c r="I892" s="225"/>
      <c r="J892" s="223"/>
      <c r="K892" s="226"/>
      <c r="L892" s="223"/>
      <c r="M892" s="223"/>
      <c r="N892" s="223"/>
      <c r="O892" s="223"/>
      <c r="P892" s="223"/>
      <c r="Q892" s="223"/>
      <c r="R892" s="223"/>
      <c r="S892" s="223"/>
      <c r="T892" s="223"/>
      <c r="U892" s="223"/>
      <c r="V892" s="223"/>
      <c r="W892" s="223"/>
      <c r="X892" s="223"/>
      <c r="Y892" s="223"/>
      <c r="Z892" s="223"/>
      <c r="AA892" s="223"/>
      <c r="AB892" s="223"/>
    </row>
    <row r="893" spans="1:28" ht="15" thickBot="1" x14ac:dyDescent="0.25">
      <c r="A893" s="223"/>
      <c r="B893" s="227"/>
      <c r="C893" s="223"/>
      <c r="D893" s="227"/>
      <c r="E893" s="223"/>
      <c r="F893" s="223"/>
      <c r="G893" s="223"/>
      <c r="H893" s="225"/>
      <c r="I893" s="225"/>
      <c r="J893" s="223"/>
      <c r="K893" s="226"/>
      <c r="L893" s="223"/>
      <c r="M893" s="223"/>
      <c r="N893" s="223"/>
      <c r="O893" s="223"/>
      <c r="P893" s="223"/>
      <c r="Q893" s="223"/>
      <c r="R893" s="223"/>
      <c r="S893" s="223"/>
      <c r="T893" s="223"/>
      <c r="U893" s="223"/>
      <c r="V893" s="223"/>
      <c r="W893" s="223"/>
      <c r="X893" s="223"/>
      <c r="Y893" s="223"/>
      <c r="Z893" s="223"/>
      <c r="AA893" s="223"/>
      <c r="AB893" s="223"/>
    </row>
    <row r="894" spans="1:28" ht="15" thickBot="1" x14ac:dyDescent="0.25">
      <c r="A894" s="223"/>
      <c r="B894" s="227"/>
      <c r="C894" s="223"/>
      <c r="D894" s="227"/>
      <c r="E894" s="223"/>
      <c r="F894" s="223"/>
      <c r="G894" s="223"/>
      <c r="H894" s="225"/>
      <c r="I894" s="225"/>
      <c r="J894" s="223"/>
      <c r="K894" s="226"/>
      <c r="L894" s="223"/>
      <c r="M894" s="223"/>
      <c r="N894" s="223"/>
      <c r="O894" s="223"/>
      <c r="P894" s="223"/>
      <c r="Q894" s="223"/>
      <c r="R894" s="223"/>
      <c r="S894" s="223"/>
      <c r="T894" s="223"/>
      <c r="U894" s="223"/>
      <c r="V894" s="223"/>
      <c r="W894" s="223"/>
      <c r="X894" s="223"/>
      <c r="Y894" s="223"/>
      <c r="Z894" s="223"/>
      <c r="AA894" s="223"/>
      <c r="AB894" s="223"/>
    </row>
    <row r="895" spans="1:28" ht="15" thickBot="1" x14ac:dyDescent="0.25">
      <c r="A895" s="223"/>
      <c r="B895" s="227"/>
      <c r="C895" s="223"/>
      <c r="D895" s="227"/>
      <c r="E895" s="223"/>
      <c r="F895" s="223"/>
      <c r="G895" s="223"/>
      <c r="H895" s="225"/>
      <c r="I895" s="225"/>
      <c r="J895" s="223"/>
      <c r="K895" s="226"/>
      <c r="L895" s="223"/>
      <c r="M895" s="223"/>
      <c r="N895" s="223"/>
      <c r="O895" s="223"/>
      <c r="P895" s="223"/>
      <c r="Q895" s="223"/>
      <c r="R895" s="223"/>
      <c r="S895" s="223"/>
      <c r="T895" s="223"/>
      <c r="U895" s="223"/>
      <c r="V895" s="223"/>
      <c r="W895" s="223"/>
      <c r="X895" s="223"/>
      <c r="Y895" s="223"/>
      <c r="Z895" s="223"/>
      <c r="AA895" s="223"/>
      <c r="AB895" s="223"/>
    </row>
    <row r="896" spans="1:28" ht="15" thickBot="1" x14ac:dyDescent="0.25">
      <c r="A896" s="223"/>
      <c r="B896" s="227"/>
      <c r="C896" s="223"/>
      <c r="D896" s="227"/>
      <c r="E896" s="223"/>
      <c r="F896" s="223"/>
      <c r="G896" s="223"/>
      <c r="H896" s="225"/>
      <c r="I896" s="225"/>
      <c r="J896" s="223"/>
      <c r="K896" s="226"/>
      <c r="L896" s="223"/>
      <c r="M896" s="223"/>
      <c r="N896" s="223"/>
      <c r="O896" s="223"/>
      <c r="P896" s="223"/>
      <c r="Q896" s="223"/>
      <c r="R896" s="223"/>
      <c r="S896" s="223"/>
      <c r="T896" s="223"/>
      <c r="U896" s="223"/>
      <c r="V896" s="223"/>
      <c r="W896" s="223"/>
      <c r="X896" s="223"/>
      <c r="Y896" s="223"/>
      <c r="Z896" s="223"/>
      <c r="AA896" s="223"/>
      <c r="AB896" s="223"/>
    </row>
    <row r="897" spans="1:28" ht="15" thickBot="1" x14ac:dyDescent="0.25">
      <c r="A897" s="223"/>
      <c r="B897" s="227"/>
      <c r="C897" s="223"/>
      <c r="D897" s="227"/>
      <c r="E897" s="223"/>
      <c r="F897" s="223"/>
      <c r="G897" s="223"/>
      <c r="H897" s="225"/>
      <c r="I897" s="225"/>
      <c r="J897" s="223"/>
      <c r="K897" s="226"/>
      <c r="L897" s="223"/>
      <c r="M897" s="223"/>
      <c r="N897" s="223"/>
      <c r="O897" s="223"/>
      <c r="P897" s="223"/>
      <c r="Q897" s="223"/>
      <c r="R897" s="223"/>
      <c r="S897" s="223"/>
      <c r="T897" s="223"/>
      <c r="U897" s="223"/>
      <c r="V897" s="223"/>
      <c r="W897" s="223"/>
      <c r="X897" s="223"/>
      <c r="Y897" s="223"/>
      <c r="Z897" s="223"/>
      <c r="AA897" s="223"/>
      <c r="AB897" s="223"/>
    </row>
    <row r="898" spans="1:28" ht="15" thickBot="1" x14ac:dyDescent="0.25">
      <c r="A898" s="223"/>
      <c r="B898" s="227"/>
      <c r="C898" s="223"/>
      <c r="D898" s="227"/>
      <c r="E898" s="223"/>
      <c r="F898" s="223"/>
      <c r="G898" s="223"/>
      <c r="H898" s="225"/>
      <c r="I898" s="225"/>
      <c r="J898" s="223"/>
      <c r="K898" s="226"/>
      <c r="L898" s="223"/>
      <c r="M898" s="223"/>
      <c r="N898" s="223"/>
      <c r="O898" s="223"/>
      <c r="P898" s="223"/>
      <c r="Q898" s="223"/>
      <c r="R898" s="223"/>
      <c r="S898" s="223"/>
      <c r="T898" s="223"/>
      <c r="U898" s="223"/>
      <c r="V898" s="223"/>
      <c r="W898" s="223"/>
      <c r="X898" s="223"/>
      <c r="Y898" s="223"/>
      <c r="Z898" s="223"/>
      <c r="AA898" s="223"/>
      <c r="AB898" s="223"/>
    </row>
    <row r="899" spans="1:28" ht="15" thickBot="1" x14ac:dyDescent="0.25">
      <c r="A899" s="223"/>
      <c r="B899" s="227"/>
      <c r="C899" s="223"/>
      <c r="D899" s="227"/>
      <c r="E899" s="223"/>
      <c r="F899" s="223"/>
      <c r="G899" s="223"/>
      <c r="H899" s="225"/>
      <c r="I899" s="225"/>
      <c r="J899" s="223"/>
      <c r="K899" s="226"/>
      <c r="L899" s="223"/>
      <c r="M899" s="223"/>
      <c r="N899" s="223"/>
      <c r="O899" s="223"/>
      <c r="P899" s="223"/>
      <c r="Q899" s="223"/>
      <c r="R899" s="223"/>
      <c r="S899" s="223"/>
      <c r="T899" s="223"/>
      <c r="U899" s="223"/>
      <c r="V899" s="223"/>
      <c r="W899" s="223"/>
      <c r="X899" s="223"/>
      <c r="Y899" s="223"/>
      <c r="Z899" s="223"/>
      <c r="AA899" s="223"/>
      <c r="AB899" s="223"/>
    </row>
    <row r="900" spans="1:28" ht="15" thickBot="1" x14ac:dyDescent="0.25">
      <c r="A900" s="223"/>
      <c r="B900" s="227"/>
      <c r="C900" s="223"/>
      <c r="D900" s="227"/>
      <c r="E900" s="223"/>
      <c r="F900" s="223"/>
      <c r="G900" s="223"/>
      <c r="H900" s="225"/>
      <c r="I900" s="225"/>
      <c r="J900" s="223"/>
      <c r="K900" s="226"/>
      <c r="L900" s="223"/>
      <c r="M900" s="223"/>
      <c r="N900" s="223"/>
      <c r="O900" s="223"/>
      <c r="P900" s="223"/>
      <c r="Q900" s="223"/>
      <c r="R900" s="223"/>
      <c r="S900" s="223"/>
      <c r="T900" s="223"/>
      <c r="U900" s="223"/>
      <c r="V900" s="223"/>
      <c r="W900" s="223"/>
      <c r="X900" s="223"/>
      <c r="Y900" s="223"/>
      <c r="Z900" s="223"/>
      <c r="AA900" s="223"/>
      <c r="AB900" s="223"/>
    </row>
    <row r="901" spans="1:28" ht="15" thickBot="1" x14ac:dyDescent="0.25">
      <c r="A901" s="223"/>
      <c r="B901" s="227"/>
      <c r="C901" s="223"/>
      <c r="D901" s="227"/>
      <c r="E901" s="223"/>
      <c r="F901" s="223"/>
      <c r="G901" s="223"/>
      <c r="H901" s="225"/>
      <c r="I901" s="225"/>
      <c r="J901" s="223"/>
      <c r="K901" s="226"/>
      <c r="L901" s="223"/>
      <c r="M901" s="223"/>
      <c r="N901" s="223"/>
      <c r="O901" s="223"/>
      <c r="P901" s="223"/>
      <c r="Q901" s="223"/>
      <c r="R901" s="223"/>
      <c r="S901" s="223"/>
      <c r="T901" s="223"/>
      <c r="U901" s="223"/>
      <c r="V901" s="223"/>
      <c r="W901" s="223"/>
      <c r="X901" s="223"/>
      <c r="Y901" s="223"/>
      <c r="Z901" s="223"/>
      <c r="AA901" s="223"/>
      <c r="AB901" s="223"/>
    </row>
    <row r="902" spans="1:28" ht="15" thickBot="1" x14ac:dyDescent="0.25">
      <c r="A902" s="223"/>
      <c r="B902" s="227"/>
      <c r="C902" s="223"/>
      <c r="D902" s="227"/>
      <c r="E902" s="223"/>
      <c r="F902" s="223"/>
      <c r="G902" s="223"/>
      <c r="H902" s="225"/>
      <c r="I902" s="225"/>
      <c r="J902" s="223"/>
      <c r="K902" s="226"/>
      <c r="L902" s="223"/>
      <c r="M902" s="223"/>
      <c r="N902" s="223"/>
      <c r="O902" s="223"/>
      <c r="P902" s="223"/>
      <c r="Q902" s="223"/>
      <c r="R902" s="223"/>
      <c r="S902" s="223"/>
      <c r="T902" s="223"/>
      <c r="U902" s="223"/>
      <c r="V902" s="223"/>
      <c r="W902" s="223"/>
      <c r="X902" s="223"/>
      <c r="Y902" s="223"/>
      <c r="Z902" s="223"/>
      <c r="AA902" s="223"/>
      <c r="AB902" s="223"/>
    </row>
    <row r="903" spans="1:28" ht="15" thickBot="1" x14ac:dyDescent="0.25">
      <c r="A903" s="223"/>
      <c r="B903" s="227"/>
      <c r="C903" s="223"/>
      <c r="D903" s="227"/>
      <c r="E903" s="223"/>
      <c r="F903" s="223"/>
      <c r="G903" s="223"/>
      <c r="H903" s="225"/>
      <c r="I903" s="225"/>
      <c r="J903" s="223"/>
      <c r="K903" s="226"/>
      <c r="L903" s="223"/>
      <c r="M903" s="223"/>
      <c r="N903" s="223"/>
      <c r="O903" s="223"/>
      <c r="P903" s="223"/>
      <c r="Q903" s="223"/>
      <c r="R903" s="223"/>
      <c r="S903" s="223"/>
      <c r="T903" s="223"/>
      <c r="U903" s="223"/>
      <c r="V903" s="223"/>
      <c r="W903" s="223"/>
      <c r="X903" s="223"/>
      <c r="Y903" s="223"/>
      <c r="Z903" s="223"/>
      <c r="AA903" s="223"/>
      <c r="AB903" s="223"/>
    </row>
    <row r="904" spans="1:28" ht="15" thickBot="1" x14ac:dyDescent="0.25">
      <c r="A904" s="223"/>
      <c r="B904" s="227"/>
      <c r="C904" s="223"/>
      <c r="D904" s="227"/>
      <c r="E904" s="223"/>
      <c r="F904" s="223"/>
      <c r="G904" s="223"/>
      <c r="H904" s="225"/>
      <c r="I904" s="225"/>
      <c r="J904" s="223"/>
      <c r="K904" s="226"/>
      <c r="L904" s="223"/>
      <c r="M904" s="223"/>
      <c r="N904" s="223"/>
      <c r="O904" s="223"/>
      <c r="P904" s="223"/>
      <c r="Q904" s="223"/>
      <c r="R904" s="223"/>
      <c r="S904" s="223"/>
      <c r="T904" s="223"/>
      <c r="U904" s="223"/>
      <c r="V904" s="223"/>
      <c r="W904" s="223"/>
      <c r="X904" s="223"/>
      <c r="Y904" s="223"/>
      <c r="Z904" s="223"/>
      <c r="AA904" s="223"/>
      <c r="AB904" s="223"/>
    </row>
    <row r="905" spans="1:28" ht="15" thickBot="1" x14ac:dyDescent="0.25">
      <c r="A905" s="223"/>
      <c r="B905" s="227"/>
      <c r="C905" s="223"/>
      <c r="D905" s="227"/>
      <c r="E905" s="223"/>
      <c r="F905" s="223"/>
      <c r="G905" s="223"/>
      <c r="H905" s="225"/>
      <c r="I905" s="225"/>
      <c r="J905" s="223"/>
      <c r="K905" s="226"/>
      <c r="L905" s="223"/>
      <c r="M905" s="223"/>
      <c r="N905" s="223"/>
      <c r="O905" s="223"/>
      <c r="P905" s="223"/>
      <c r="Q905" s="223"/>
      <c r="R905" s="223"/>
      <c r="S905" s="223"/>
      <c r="T905" s="223"/>
      <c r="U905" s="223"/>
      <c r="V905" s="223"/>
      <c r="W905" s="223"/>
      <c r="X905" s="223"/>
      <c r="Y905" s="223"/>
      <c r="Z905" s="223"/>
      <c r="AA905" s="223"/>
      <c r="AB905" s="223"/>
    </row>
    <row r="906" spans="1:28" ht="15" thickBot="1" x14ac:dyDescent="0.25">
      <c r="A906" s="223"/>
      <c r="B906" s="227"/>
      <c r="C906" s="223"/>
      <c r="D906" s="227"/>
      <c r="E906" s="223"/>
      <c r="F906" s="223"/>
      <c r="G906" s="223"/>
      <c r="H906" s="225"/>
      <c r="I906" s="225"/>
      <c r="J906" s="223"/>
      <c r="K906" s="226"/>
      <c r="L906" s="223"/>
      <c r="M906" s="223"/>
      <c r="N906" s="223"/>
      <c r="O906" s="223"/>
      <c r="P906" s="223"/>
      <c r="Q906" s="223"/>
      <c r="R906" s="223"/>
      <c r="S906" s="223"/>
      <c r="T906" s="223"/>
      <c r="U906" s="223"/>
      <c r="V906" s="223"/>
      <c r="W906" s="223"/>
      <c r="X906" s="223"/>
      <c r="Y906" s="223"/>
      <c r="Z906" s="223"/>
      <c r="AA906" s="223"/>
      <c r="AB906" s="223"/>
    </row>
    <row r="907" spans="1:28" ht="15" thickBot="1" x14ac:dyDescent="0.25">
      <c r="A907" s="223"/>
      <c r="B907" s="227"/>
      <c r="C907" s="223"/>
      <c r="D907" s="227"/>
      <c r="E907" s="223"/>
      <c r="F907" s="223"/>
      <c r="G907" s="223"/>
      <c r="H907" s="225"/>
      <c r="I907" s="225"/>
      <c r="J907" s="223"/>
      <c r="K907" s="226"/>
      <c r="L907" s="223"/>
      <c r="M907" s="223"/>
      <c r="N907" s="223"/>
      <c r="O907" s="223"/>
      <c r="P907" s="223"/>
      <c r="Q907" s="223"/>
      <c r="R907" s="223"/>
      <c r="S907" s="223"/>
      <c r="T907" s="223"/>
      <c r="U907" s="223"/>
      <c r="V907" s="223"/>
      <c r="W907" s="223"/>
      <c r="X907" s="223"/>
      <c r="Y907" s="223"/>
      <c r="Z907" s="223"/>
      <c r="AA907" s="223"/>
      <c r="AB907" s="223"/>
    </row>
    <row r="908" spans="1:28" ht="15" thickBot="1" x14ac:dyDescent="0.25">
      <c r="A908" s="223"/>
      <c r="B908" s="227"/>
      <c r="C908" s="223"/>
      <c r="D908" s="227"/>
      <c r="E908" s="223"/>
      <c r="F908" s="223"/>
      <c r="G908" s="223"/>
      <c r="H908" s="225"/>
      <c r="I908" s="225"/>
      <c r="J908" s="223"/>
      <c r="K908" s="226"/>
      <c r="L908" s="223"/>
      <c r="M908" s="223"/>
      <c r="N908" s="223"/>
      <c r="O908" s="223"/>
      <c r="P908" s="223"/>
      <c r="Q908" s="223"/>
      <c r="R908" s="223"/>
      <c r="S908" s="223"/>
      <c r="T908" s="223"/>
      <c r="U908" s="223"/>
      <c r="V908" s="223"/>
      <c r="W908" s="223"/>
      <c r="X908" s="223"/>
      <c r="Y908" s="223"/>
      <c r="Z908" s="223"/>
      <c r="AA908" s="223"/>
      <c r="AB908" s="223"/>
    </row>
    <row r="909" spans="1:28" ht="15" thickBot="1" x14ac:dyDescent="0.25">
      <c r="A909" s="223"/>
      <c r="B909" s="227"/>
      <c r="C909" s="223"/>
      <c r="D909" s="227"/>
      <c r="E909" s="223"/>
      <c r="F909" s="223"/>
      <c r="G909" s="223"/>
      <c r="H909" s="225"/>
      <c r="I909" s="225"/>
      <c r="J909" s="223"/>
      <c r="K909" s="226"/>
      <c r="L909" s="223"/>
      <c r="M909" s="223"/>
      <c r="N909" s="223"/>
      <c r="O909" s="223"/>
      <c r="P909" s="223"/>
      <c r="Q909" s="223"/>
      <c r="R909" s="223"/>
      <c r="S909" s="223"/>
      <c r="T909" s="223"/>
      <c r="U909" s="223"/>
      <c r="V909" s="223"/>
      <c r="W909" s="223"/>
      <c r="X909" s="223"/>
      <c r="Y909" s="223"/>
      <c r="Z909" s="223"/>
      <c r="AA909" s="223"/>
      <c r="AB909" s="223"/>
    </row>
    <row r="910" spans="1:28" ht="15" thickBot="1" x14ac:dyDescent="0.25">
      <c r="A910" s="223"/>
      <c r="B910" s="227"/>
      <c r="C910" s="223"/>
      <c r="D910" s="227"/>
      <c r="E910" s="223"/>
      <c r="F910" s="223"/>
      <c r="G910" s="223"/>
      <c r="H910" s="225"/>
      <c r="I910" s="225"/>
      <c r="J910" s="223"/>
      <c r="K910" s="226"/>
      <c r="L910" s="223"/>
      <c r="M910" s="223"/>
      <c r="N910" s="223"/>
      <c r="O910" s="223"/>
      <c r="P910" s="223"/>
      <c r="Q910" s="223"/>
      <c r="R910" s="223"/>
      <c r="S910" s="223"/>
      <c r="T910" s="223"/>
      <c r="U910" s="223"/>
      <c r="V910" s="223"/>
      <c r="W910" s="223"/>
      <c r="X910" s="223"/>
      <c r="Y910" s="223"/>
      <c r="Z910" s="223"/>
      <c r="AA910" s="223"/>
      <c r="AB910" s="223"/>
    </row>
    <row r="911" spans="1:28" ht="15" thickBot="1" x14ac:dyDescent="0.25">
      <c r="A911" s="223"/>
      <c r="B911" s="227"/>
      <c r="C911" s="223"/>
      <c r="D911" s="227"/>
      <c r="E911" s="223"/>
      <c r="F911" s="223"/>
      <c r="G911" s="223"/>
      <c r="H911" s="225"/>
      <c r="I911" s="225"/>
      <c r="J911" s="223"/>
      <c r="K911" s="226"/>
      <c r="L911" s="223"/>
      <c r="M911" s="223"/>
      <c r="N911" s="223"/>
      <c r="O911" s="223"/>
      <c r="P911" s="223"/>
      <c r="Q911" s="223"/>
      <c r="R911" s="223"/>
      <c r="S911" s="223"/>
      <c r="T911" s="223"/>
      <c r="U911" s="223"/>
      <c r="V911" s="223"/>
      <c r="W911" s="223"/>
      <c r="X911" s="223"/>
      <c r="Y911" s="223"/>
      <c r="Z911" s="223"/>
      <c r="AA911" s="223"/>
      <c r="AB911" s="223"/>
    </row>
    <row r="912" spans="1:28" ht="15" thickBot="1" x14ac:dyDescent="0.25">
      <c r="A912" s="223"/>
      <c r="B912" s="227"/>
      <c r="C912" s="223"/>
      <c r="D912" s="227"/>
      <c r="E912" s="223"/>
      <c r="F912" s="223"/>
      <c r="G912" s="223"/>
      <c r="H912" s="225"/>
      <c r="I912" s="225"/>
      <c r="J912" s="223"/>
      <c r="K912" s="226"/>
      <c r="L912" s="223"/>
      <c r="M912" s="223"/>
      <c r="N912" s="223"/>
      <c r="O912" s="223"/>
      <c r="P912" s="223"/>
      <c r="Q912" s="223"/>
      <c r="R912" s="223"/>
      <c r="S912" s="223"/>
      <c r="T912" s="223"/>
      <c r="U912" s="223"/>
      <c r="V912" s="223"/>
      <c r="W912" s="223"/>
      <c r="X912" s="223"/>
      <c r="Y912" s="223"/>
      <c r="Z912" s="223"/>
      <c r="AA912" s="223"/>
      <c r="AB912" s="223"/>
    </row>
    <row r="913" spans="1:28" ht="15" thickBot="1" x14ac:dyDescent="0.25">
      <c r="A913" s="223"/>
      <c r="B913" s="227"/>
      <c r="C913" s="223"/>
      <c r="D913" s="227"/>
      <c r="E913" s="223"/>
      <c r="F913" s="223"/>
      <c r="G913" s="223"/>
      <c r="H913" s="225"/>
      <c r="I913" s="225"/>
      <c r="J913" s="223"/>
      <c r="K913" s="226"/>
      <c r="L913" s="223"/>
      <c r="M913" s="223"/>
      <c r="N913" s="223"/>
      <c r="O913" s="223"/>
      <c r="P913" s="223"/>
      <c r="Q913" s="223"/>
      <c r="R913" s="223"/>
      <c r="S913" s="223"/>
      <c r="T913" s="223"/>
      <c r="U913" s="223"/>
      <c r="V913" s="223"/>
      <c r="W913" s="223"/>
      <c r="X913" s="223"/>
      <c r="Y913" s="223"/>
      <c r="Z913" s="223"/>
      <c r="AA913" s="223"/>
      <c r="AB913" s="223"/>
    </row>
    <row r="914" spans="1:28" ht="15" thickBot="1" x14ac:dyDescent="0.25">
      <c r="A914" s="223"/>
      <c r="B914" s="227"/>
      <c r="C914" s="223"/>
      <c r="D914" s="227"/>
      <c r="E914" s="223"/>
      <c r="F914" s="223"/>
      <c r="G914" s="223"/>
      <c r="H914" s="225"/>
      <c r="I914" s="225"/>
      <c r="J914" s="223"/>
      <c r="K914" s="226"/>
      <c r="L914" s="223"/>
      <c r="M914" s="223"/>
      <c r="N914" s="223"/>
      <c r="O914" s="223"/>
      <c r="P914" s="223"/>
      <c r="Q914" s="223"/>
      <c r="R914" s="223"/>
      <c r="S914" s="223"/>
      <c r="T914" s="223"/>
      <c r="U914" s="223"/>
      <c r="V914" s="223"/>
      <c r="W914" s="223"/>
      <c r="X914" s="223"/>
      <c r="Y914" s="223"/>
      <c r="Z914" s="223"/>
      <c r="AA914" s="223"/>
      <c r="AB914" s="223"/>
    </row>
    <row r="915" spans="1:28" ht="15" thickBot="1" x14ac:dyDescent="0.25">
      <c r="A915" s="223"/>
      <c r="B915" s="227"/>
      <c r="C915" s="223"/>
      <c r="D915" s="227"/>
      <c r="E915" s="223"/>
      <c r="F915" s="223"/>
      <c r="G915" s="223"/>
      <c r="H915" s="225"/>
      <c r="I915" s="225"/>
      <c r="J915" s="223"/>
      <c r="K915" s="226"/>
      <c r="L915" s="223"/>
      <c r="M915" s="223"/>
      <c r="N915" s="223"/>
      <c r="O915" s="223"/>
      <c r="P915" s="223"/>
      <c r="Q915" s="223"/>
      <c r="R915" s="223"/>
      <c r="S915" s="223"/>
      <c r="T915" s="223"/>
      <c r="U915" s="223"/>
      <c r="V915" s="223"/>
      <c r="W915" s="223"/>
      <c r="X915" s="223"/>
      <c r="Y915" s="223"/>
      <c r="Z915" s="223"/>
      <c r="AA915" s="223"/>
      <c r="AB915" s="223"/>
    </row>
    <row r="916" spans="1:28" ht="15" thickBot="1" x14ac:dyDescent="0.25">
      <c r="A916" s="223"/>
      <c r="B916" s="227"/>
      <c r="C916" s="223"/>
      <c r="D916" s="227"/>
      <c r="E916" s="223"/>
      <c r="F916" s="223"/>
      <c r="G916" s="223"/>
      <c r="H916" s="225"/>
      <c r="I916" s="225"/>
      <c r="J916" s="223"/>
      <c r="K916" s="226"/>
      <c r="L916" s="223"/>
      <c r="M916" s="223"/>
      <c r="N916" s="223"/>
      <c r="O916" s="223"/>
      <c r="P916" s="223"/>
      <c r="Q916" s="223"/>
      <c r="R916" s="223"/>
      <c r="S916" s="223"/>
      <c r="T916" s="223"/>
      <c r="U916" s="223"/>
      <c r="V916" s="223"/>
      <c r="W916" s="223"/>
      <c r="X916" s="223"/>
      <c r="Y916" s="223"/>
      <c r="Z916" s="223"/>
      <c r="AA916" s="223"/>
      <c r="AB916" s="223"/>
    </row>
    <row r="917" spans="1:28" ht="15" thickBot="1" x14ac:dyDescent="0.25">
      <c r="A917" s="223"/>
      <c r="B917" s="227"/>
      <c r="C917" s="223"/>
      <c r="D917" s="227"/>
      <c r="E917" s="223"/>
      <c r="F917" s="223"/>
      <c r="G917" s="223"/>
      <c r="H917" s="225"/>
      <c r="I917" s="225"/>
      <c r="J917" s="223"/>
      <c r="K917" s="226"/>
      <c r="L917" s="223"/>
      <c r="M917" s="223"/>
      <c r="N917" s="223"/>
      <c r="O917" s="223"/>
      <c r="P917" s="223"/>
      <c r="Q917" s="223"/>
      <c r="R917" s="223"/>
      <c r="S917" s="223"/>
      <c r="T917" s="223"/>
      <c r="U917" s="223"/>
      <c r="V917" s="223"/>
      <c r="W917" s="223"/>
      <c r="X917" s="223"/>
      <c r="Y917" s="223"/>
      <c r="Z917" s="223"/>
      <c r="AA917" s="223"/>
      <c r="AB917" s="223"/>
    </row>
    <row r="918" spans="1:28" ht="15" thickBot="1" x14ac:dyDescent="0.25">
      <c r="A918" s="223"/>
      <c r="B918" s="227"/>
      <c r="C918" s="223"/>
      <c r="D918" s="227"/>
      <c r="E918" s="223"/>
      <c r="F918" s="223"/>
      <c r="G918" s="223"/>
      <c r="H918" s="225"/>
      <c r="I918" s="225"/>
      <c r="J918" s="223"/>
      <c r="K918" s="226"/>
      <c r="L918" s="223"/>
      <c r="M918" s="223"/>
      <c r="N918" s="223"/>
      <c r="O918" s="223"/>
      <c r="P918" s="223"/>
      <c r="Q918" s="223"/>
      <c r="R918" s="223"/>
      <c r="S918" s="223"/>
      <c r="T918" s="223"/>
      <c r="U918" s="223"/>
      <c r="V918" s="223"/>
      <c r="W918" s="223"/>
      <c r="X918" s="223"/>
      <c r="Y918" s="223"/>
      <c r="Z918" s="223"/>
      <c r="AA918" s="223"/>
      <c r="AB918" s="223"/>
    </row>
    <row r="919" spans="1:28" ht="15" thickBot="1" x14ac:dyDescent="0.25">
      <c r="A919" s="223"/>
      <c r="B919" s="227"/>
      <c r="C919" s="223"/>
      <c r="D919" s="227"/>
      <c r="E919" s="223"/>
      <c r="F919" s="223"/>
      <c r="G919" s="223"/>
      <c r="H919" s="225"/>
      <c r="I919" s="225"/>
      <c r="J919" s="223"/>
      <c r="K919" s="226"/>
      <c r="L919" s="223"/>
      <c r="M919" s="223"/>
      <c r="N919" s="223"/>
      <c r="O919" s="223"/>
      <c r="P919" s="223"/>
      <c r="Q919" s="223"/>
      <c r="R919" s="223"/>
      <c r="S919" s="223"/>
      <c r="T919" s="223"/>
      <c r="U919" s="223"/>
      <c r="V919" s="223"/>
      <c r="W919" s="223"/>
      <c r="X919" s="223"/>
      <c r="Y919" s="223"/>
      <c r="Z919" s="223"/>
      <c r="AA919" s="223"/>
      <c r="AB919" s="223"/>
    </row>
    <row r="920" spans="1:28" ht="15" thickBot="1" x14ac:dyDescent="0.25">
      <c r="A920" s="223"/>
      <c r="B920" s="227"/>
      <c r="C920" s="223"/>
      <c r="D920" s="227"/>
      <c r="E920" s="223"/>
      <c r="F920" s="223"/>
      <c r="G920" s="223"/>
      <c r="H920" s="225"/>
      <c r="I920" s="225"/>
      <c r="J920" s="223"/>
      <c r="K920" s="226"/>
      <c r="L920" s="223"/>
      <c r="M920" s="223"/>
      <c r="N920" s="223"/>
      <c r="O920" s="223"/>
      <c r="P920" s="223"/>
      <c r="Q920" s="223"/>
      <c r="R920" s="223"/>
      <c r="S920" s="223"/>
      <c r="T920" s="223"/>
      <c r="U920" s="223"/>
      <c r="V920" s="223"/>
      <c r="W920" s="223"/>
      <c r="X920" s="223"/>
      <c r="Y920" s="223"/>
      <c r="Z920" s="223"/>
      <c r="AA920" s="223"/>
      <c r="AB920" s="223"/>
    </row>
    <row r="921" spans="1:28" ht="15" thickBot="1" x14ac:dyDescent="0.25">
      <c r="A921" s="223"/>
      <c r="B921" s="227"/>
      <c r="C921" s="223"/>
      <c r="D921" s="227"/>
      <c r="E921" s="223"/>
      <c r="F921" s="223"/>
      <c r="G921" s="223"/>
      <c r="H921" s="225"/>
      <c r="I921" s="225"/>
      <c r="J921" s="223"/>
      <c r="K921" s="226"/>
      <c r="L921" s="223"/>
      <c r="M921" s="223"/>
      <c r="N921" s="223"/>
      <c r="O921" s="223"/>
      <c r="P921" s="223"/>
      <c r="Q921" s="223"/>
      <c r="R921" s="223"/>
      <c r="S921" s="223"/>
      <c r="T921" s="223"/>
      <c r="U921" s="223"/>
      <c r="V921" s="223"/>
      <c r="W921" s="223"/>
      <c r="X921" s="223"/>
      <c r="Y921" s="223"/>
      <c r="Z921" s="223"/>
      <c r="AA921" s="223"/>
      <c r="AB921" s="223"/>
    </row>
    <row r="922" spans="1:28" ht="15" thickBot="1" x14ac:dyDescent="0.25">
      <c r="A922" s="223"/>
      <c r="B922" s="227"/>
      <c r="C922" s="223"/>
      <c r="D922" s="227"/>
      <c r="E922" s="223"/>
      <c r="F922" s="223"/>
      <c r="G922" s="223"/>
      <c r="H922" s="225"/>
      <c r="I922" s="225"/>
      <c r="J922" s="223"/>
      <c r="K922" s="226"/>
      <c r="L922" s="223"/>
      <c r="M922" s="223"/>
      <c r="N922" s="223"/>
      <c r="O922" s="223"/>
      <c r="P922" s="223"/>
      <c r="Q922" s="223"/>
      <c r="R922" s="223"/>
      <c r="S922" s="223"/>
      <c r="T922" s="223"/>
      <c r="U922" s="223"/>
      <c r="V922" s="223"/>
      <c r="W922" s="223"/>
      <c r="X922" s="223"/>
      <c r="Y922" s="223"/>
      <c r="Z922" s="223"/>
      <c r="AA922" s="223"/>
      <c r="AB922" s="223"/>
    </row>
    <row r="923" spans="1:28" ht="15" thickBot="1" x14ac:dyDescent="0.25">
      <c r="A923" s="223"/>
      <c r="B923" s="227"/>
      <c r="C923" s="223"/>
      <c r="D923" s="227"/>
      <c r="E923" s="223"/>
      <c r="F923" s="223"/>
      <c r="G923" s="223"/>
      <c r="H923" s="225"/>
      <c r="I923" s="225"/>
      <c r="J923" s="223"/>
      <c r="K923" s="226"/>
      <c r="L923" s="223"/>
      <c r="M923" s="223"/>
      <c r="N923" s="223"/>
      <c r="O923" s="223"/>
      <c r="P923" s="223"/>
      <c r="Q923" s="223"/>
      <c r="R923" s="223"/>
      <c r="S923" s="223"/>
      <c r="T923" s="223"/>
      <c r="U923" s="223"/>
      <c r="V923" s="223"/>
      <c r="W923" s="223"/>
      <c r="X923" s="223"/>
      <c r="Y923" s="223"/>
      <c r="Z923" s="223"/>
      <c r="AA923" s="223"/>
      <c r="AB923" s="223"/>
    </row>
    <row r="924" spans="1:28" ht="15" thickBot="1" x14ac:dyDescent="0.25">
      <c r="A924" s="223"/>
      <c r="B924" s="227"/>
      <c r="C924" s="223"/>
      <c r="D924" s="227"/>
      <c r="E924" s="223"/>
      <c r="F924" s="223"/>
      <c r="G924" s="223"/>
      <c r="H924" s="225"/>
      <c r="I924" s="225"/>
      <c r="J924" s="223"/>
      <c r="K924" s="226"/>
      <c r="L924" s="223"/>
      <c r="M924" s="223"/>
      <c r="N924" s="223"/>
      <c r="O924" s="223"/>
      <c r="P924" s="223"/>
      <c r="Q924" s="223"/>
      <c r="R924" s="223"/>
      <c r="S924" s="223"/>
      <c r="T924" s="223"/>
      <c r="U924" s="223"/>
      <c r="V924" s="223"/>
      <c r="W924" s="223"/>
      <c r="X924" s="223"/>
      <c r="Y924" s="223"/>
      <c r="Z924" s="223"/>
      <c r="AA924" s="223"/>
      <c r="AB924" s="223"/>
    </row>
    <row r="925" spans="1:28" ht="15" thickBot="1" x14ac:dyDescent="0.25">
      <c r="A925" s="223"/>
      <c r="B925" s="227"/>
      <c r="C925" s="223"/>
      <c r="D925" s="227"/>
      <c r="E925" s="223"/>
      <c r="F925" s="223"/>
      <c r="G925" s="223"/>
      <c r="H925" s="225"/>
      <c r="I925" s="225"/>
      <c r="J925" s="223"/>
      <c r="K925" s="226"/>
      <c r="L925" s="223"/>
      <c r="M925" s="223"/>
      <c r="N925" s="223"/>
      <c r="O925" s="223"/>
      <c r="P925" s="223"/>
      <c r="Q925" s="223"/>
      <c r="R925" s="223"/>
      <c r="S925" s="223"/>
      <c r="T925" s="223"/>
      <c r="U925" s="223"/>
      <c r="V925" s="223"/>
      <c r="W925" s="223"/>
      <c r="X925" s="223"/>
      <c r="Y925" s="223"/>
      <c r="Z925" s="223"/>
      <c r="AA925" s="223"/>
      <c r="AB925" s="223"/>
    </row>
    <row r="926" spans="1:28" ht="15" thickBot="1" x14ac:dyDescent="0.25">
      <c r="A926" s="223"/>
      <c r="B926" s="227"/>
      <c r="C926" s="223"/>
      <c r="D926" s="227"/>
      <c r="E926" s="223"/>
      <c r="F926" s="223"/>
      <c r="G926" s="223"/>
      <c r="H926" s="225"/>
      <c r="I926" s="225"/>
      <c r="J926" s="223"/>
      <c r="K926" s="226"/>
      <c r="L926" s="223"/>
      <c r="M926" s="223"/>
      <c r="N926" s="223"/>
      <c r="O926" s="223"/>
      <c r="P926" s="223"/>
      <c r="Q926" s="223"/>
      <c r="R926" s="223"/>
      <c r="S926" s="223"/>
      <c r="T926" s="223"/>
      <c r="U926" s="223"/>
      <c r="V926" s="223"/>
      <c r="W926" s="223"/>
      <c r="X926" s="223"/>
      <c r="Y926" s="223"/>
      <c r="Z926" s="223"/>
      <c r="AA926" s="223"/>
      <c r="AB926" s="223"/>
    </row>
    <row r="927" spans="1:28" ht="15" thickBot="1" x14ac:dyDescent="0.25">
      <c r="A927" s="223"/>
      <c r="B927" s="227"/>
      <c r="C927" s="223"/>
      <c r="D927" s="227"/>
      <c r="E927" s="223"/>
      <c r="F927" s="223"/>
      <c r="G927" s="223"/>
      <c r="H927" s="225"/>
      <c r="I927" s="225"/>
      <c r="J927" s="223"/>
      <c r="K927" s="226"/>
      <c r="L927" s="223"/>
      <c r="M927" s="223"/>
      <c r="N927" s="223"/>
      <c r="O927" s="223"/>
      <c r="P927" s="223"/>
      <c r="Q927" s="223"/>
      <c r="R927" s="223"/>
      <c r="S927" s="223"/>
      <c r="T927" s="223"/>
      <c r="U927" s="223"/>
      <c r="V927" s="223"/>
      <c r="W927" s="223"/>
      <c r="X927" s="223"/>
      <c r="Y927" s="223"/>
      <c r="Z927" s="223"/>
      <c r="AA927" s="223"/>
      <c r="AB927" s="223"/>
    </row>
    <row r="928" spans="1:28" ht="15" thickBot="1" x14ac:dyDescent="0.25">
      <c r="A928" s="223"/>
      <c r="B928" s="227"/>
      <c r="C928" s="223"/>
      <c r="D928" s="227"/>
      <c r="E928" s="223"/>
      <c r="F928" s="223"/>
      <c r="G928" s="223"/>
      <c r="H928" s="225"/>
      <c r="I928" s="225"/>
      <c r="J928" s="223"/>
      <c r="K928" s="226"/>
      <c r="L928" s="223"/>
      <c r="M928" s="223"/>
      <c r="N928" s="223"/>
      <c r="O928" s="223"/>
      <c r="P928" s="223"/>
      <c r="Q928" s="223"/>
      <c r="R928" s="223"/>
      <c r="S928" s="223"/>
      <c r="T928" s="223"/>
      <c r="U928" s="223"/>
      <c r="V928" s="223"/>
      <c r="W928" s="223"/>
      <c r="X928" s="223"/>
      <c r="Y928" s="223"/>
      <c r="Z928" s="223"/>
      <c r="AA928" s="223"/>
      <c r="AB928" s="223"/>
    </row>
    <row r="929" spans="1:28" ht="15" thickBot="1" x14ac:dyDescent="0.25">
      <c r="A929" s="223"/>
      <c r="B929" s="227"/>
      <c r="C929" s="223"/>
      <c r="D929" s="227"/>
      <c r="E929" s="223"/>
      <c r="F929" s="223"/>
      <c r="G929" s="223"/>
      <c r="H929" s="225"/>
      <c r="I929" s="225"/>
      <c r="J929" s="223"/>
      <c r="K929" s="226"/>
      <c r="L929" s="223"/>
      <c r="M929" s="223"/>
      <c r="N929" s="223"/>
      <c r="O929" s="223"/>
      <c r="P929" s="223"/>
      <c r="Q929" s="223"/>
      <c r="R929" s="223"/>
      <c r="S929" s="223"/>
      <c r="T929" s="223"/>
      <c r="U929" s="223"/>
      <c r="V929" s="223"/>
      <c r="W929" s="223"/>
      <c r="X929" s="223"/>
      <c r="Y929" s="223"/>
      <c r="Z929" s="223"/>
      <c r="AA929" s="223"/>
      <c r="AB929" s="223"/>
    </row>
    <row r="930" spans="1:28" ht="15" thickBot="1" x14ac:dyDescent="0.25">
      <c r="A930" s="223"/>
      <c r="B930" s="227"/>
      <c r="C930" s="223"/>
      <c r="D930" s="227"/>
      <c r="E930" s="223"/>
      <c r="F930" s="223"/>
      <c r="G930" s="223"/>
      <c r="H930" s="225"/>
      <c r="I930" s="225"/>
      <c r="J930" s="223"/>
      <c r="K930" s="226"/>
      <c r="L930" s="223"/>
      <c r="M930" s="223"/>
      <c r="N930" s="223"/>
      <c r="O930" s="223"/>
      <c r="P930" s="223"/>
      <c r="Q930" s="223"/>
      <c r="R930" s="223"/>
      <c r="S930" s="223"/>
      <c r="T930" s="223"/>
      <c r="U930" s="223"/>
      <c r="V930" s="223"/>
      <c r="W930" s="223"/>
      <c r="X930" s="223"/>
      <c r="Y930" s="223"/>
      <c r="Z930" s="223"/>
      <c r="AA930" s="223"/>
      <c r="AB930" s="223"/>
    </row>
    <row r="931" spans="1:28" ht="15" thickBot="1" x14ac:dyDescent="0.25">
      <c r="A931" s="223"/>
      <c r="B931" s="227"/>
      <c r="C931" s="223"/>
      <c r="D931" s="227"/>
      <c r="E931" s="223"/>
      <c r="F931" s="223"/>
      <c r="G931" s="223"/>
      <c r="H931" s="225"/>
      <c r="I931" s="225"/>
      <c r="J931" s="223"/>
      <c r="K931" s="226"/>
      <c r="L931" s="223"/>
      <c r="M931" s="223"/>
      <c r="N931" s="223"/>
      <c r="O931" s="223"/>
      <c r="P931" s="223"/>
      <c r="Q931" s="223"/>
      <c r="R931" s="223"/>
      <c r="S931" s="223"/>
      <c r="T931" s="223"/>
      <c r="U931" s="223"/>
      <c r="V931" s="223"/>
      <c r="W931" s="223"/>
      <c r="X931" s="223"/>
      <c r="Y931" s="223"/>
      <c r="Z931" s="223"/>
      <c r="AA931" s="223"/>
      <c r="AB931" s="223"/>
    </row>
    <row r="932" spans="1:28" ht="15" thickBot="1" x14ac:dyDescent="0.25">
      <c r="A932" s="223"/>
      <c r="B932" s="227"/>
      <c r="C932" s="223"/>
      <c r="D932" s="227"/>
      <c r="E932" s="223"/>
      <c r="F932" s="223"/>
      <c r="G932" s="223"/>
      <c r="H932" s="225"/>
      <c r="I932" s="225"/>
      <c r="J932" s="223"/>
      <c r="K932" s="226"/>
      <c r="L932" s="223"/>
      <c r="M932" s="223"/>
      <c r="N932" s="223"/>
      <c r="O932" s="223"/>
      <c r="P932" s="223"/>
      <c r="Q932" s="223"/>
      <c r="R932" s="223"/>
      <c r="S932" s="223"/>
      <c r="T932" s="223"/>
      <c r="U932" s="223"/>
      <c r="V932" s="223"/>
      <c r="W932" s="223"/>
      <c r="X932" s="223"/>
      <c r="Y932" s="223"/>
      <c r="Z932" s="223"/>
      <c r="AA932" s="223"/>
      <c r="AB932" s="223"/>
    </row>
    <row r="933" spans="1:28" ht="15" thickBot="1" x14ac:dyDescent="0.25">
      <c r="A933" s="223"/>
      <c r="B933" s="227"/>
      <c r="C933" s="223"/>
      <c r="D933" s="227"/>
      <c r="E933" s="223"/>
      <c r="F933" s="223"/>
      <c r="G933" s="223"/>
      <c r="H933" s="225"/>
      <c r="I933" s="225"/>
      <c r="J933" s="223"/>
      <c r="K933" s="226"/>
      <c r="L933" s="223"/>
      <c r="M933" s="223"/>
      <c r="N933" s="223"/>
      <c r="O933" s="223"/>
      <c r="P933" s="223"/>
      <c r="Q933" s="223"/>
      <c r="R933" s="223"/>
      <c r="S933" s="223"/>
      <c r="T933" s="223"/>
      <c r="U933" s="223"/>
      <c r="V933" s="223"/>
      <c r="W933" s="223"/>
      <c r="X933" s="223"/>
      <c r="Y933" s="223"/>
      <c r="Z933" s="223"/>
      <c r="AA933" s="223"/>
      <c r="AB933" s="223"/>
    </row>
    <row r="934" spans="1:28" ht="15" thickBot="1" x14ac:dyDescent="0.25">
      <c r="A934" s="223"/>
      <c r="B934" s="227"/>
      <c r="C934" s="223"/>
      <c r="D934" s="227"/>
      <c r="E934" s="223"/>
      <c r="F934" s="223"/>
      <c r="G934" s="223"/>
      <c r="H934" s="225"/>
      <c r="I934" s="225"/>
      <c r="J934" s="223"/>
      <c r="K934" s="226"/>
      <c r="L934" s="223"/>
      <c r="M934" s="223"/>
      <c r="N934" s="223"/>
      <c r="O934" s="223"/>
      <c r="P934" s="223"/>
      <c r="Q934" s="223"/>
      <c r="R934" s="223"/>
      <c r="S934" s="223"/>
      <c r="T934" s="223"/>
      <c r="U934" s="223"/>
      <c r="V934" s="223"/>
      <c r="W934" s="223"/>
      <c r="X934" s="223"/>
      <c r="Y934" s="223"/>
      <c r="Z934" s="223"/>
      <c r="AA934" s="223"/>
      <c r="AB934" s="223"/>
    </row>
    <row r="935" spans="1:28" ht="15" thickBot="1" x14ac:dyDescent="0.25">
      <c r="A935" s="223"/>
      <c r="B935" s="227"/>
      <c r="C935" s="223"/>
      <c r="D935" s="227"/>
      <c r="E935" s="223"/>
      <c r="F935" s="223"/>
      <c r="G935" s="223"/>
      <c r="H935" s="225"/>
      <c r="I935" s="225"/>
      <c r="J935" s="223"/>
      <c r="K935" s="226"/>
      <c r="L935" s="223"/>
      <c r="M935" s="223"/>
      <c r="N935" s="223"/>
      <c r="O935" s="223"/>
      <c r="P935" s="223"/>
      <c r="Q935" s="223"/>
      <c r="R935" s="223"/>
      <c r="S935" s="223"/>
      <c r="T935" s="223"/>
      <c r="U935" s="223"/>
      <c r="V935" s="223"/>
      <c r="W935" s="223"/>
      <c r="X935" s="223"/>
      <c r="Y935" s="223"/>
      <c r="Z935" s="223"/>
      <c r="AA935" s="223"/>
      <c r="AB935" s="223"/>
    </row>
    <row r="936" spans="1:28" ht="15" thickBot="1" x14ac:dyDescent="0.25">
      <c r="A936" s="223"/>
      <c r="B936" s="227"/>
      <c r="C936" s="223"/>
      <c r="D936" s="227"/>
      <c r="E936" s="223"/>
      <c r="F936" s="223"/>
      <c r="G936" s="223"/>
      <c r="H936" s="225"/>
      <c r="I936" s="225"/>
      <c r="J936" s="223"/>
      <c r="K936" s="226"/>
      <c r="L936" s="223"/>
      <c r="M936" s="223"/>
      <c r="N936" s="223"/>
      <c r="O936" s="223"/>
      <c r="P936" s="223"/>
      <c r="Q936" s="223"/>
      <c r="R936" s="223"/>
      <c r="S936" s="223"/>
      <c r="T936" s="223"/>
      <c r="U936" s="223"/>
      <c r="V936" s="223"/>
      <c r="W936" s="223"/>
      <c r="X936" s="223"/>
      <c r="Y936" s="223"/>
      <c r="Z936" s="223"/>
      <c r="AA936" s="223"/>
      <c r="AB936" s="223"/>
    </row>
    <row r="937" spans="1:28" ht="15" thickBot="1" x14ac:dyDescent="0.25">
      <c r="A937" s="223"/>
      <c r="B937" s="227"/>
      <c r="C937" s="223"/>
      <c r="D937" s="227"/>
      <c r="E937" s="223"/>
      <c r="F937" s="223"/>
      <c r="G937" s="223"/>
      <c r="H937" s="225"/>
      <c r="I937" s="225"/>
      <c r="J937" s="223"/>
      <c r="K937" s="226"/>
      <c r="L937" s="223"/>
      <c r="M937" s="223"/>
      <c r="N937" s="223"/>
      <c r="O937" s="223"/>
      <c r="P937" s="223"/>
      <c r="Q937" s="223"/>
      <c r="R937" s="223"/>
      <c r="S937" s="223"/>
      <c r="T937" s="223"/>
      <c r="U937" s="223"/>
      <c r="V937" s="223"/>
      <c r="W937" s="223"/>
      <c r="X937" s="223"/>
      <c r="Y937" s="223"/>
      <c r="Z937" s="223"/>
      <c r="AA937" s="223"/>
      <c r="AB937" s="223"/>
    </row>
    <row r="938" spans="1:28" ht="15" thickBot="1" x14ac:dyDescent="0.25">
      <c r="A938" s="223"/>
      <c r="B938" s="227"/>
      <c r="C938" s="223"/>
      <c r="D938" s="227"/>
      <c r="E938" s="223"/>
      <c r="F938" s="223"/>
      <c r="G938" s="223"/>
      <c r="H938" s="225"/>
      <c r="I938" s="225"/>
      <c r="J938" s="223"/>
      <c r="K938" s="226"/>
      <c r="L938" s="223"/>
      <c r="M938" s="223"/>
      <c r="N938" s="223"/>
      <c r="O938" s="223"/>
      <c r="P938" s="223"/>
      <c r="Q938" s="223"/>
      <c r="R938" s="223"/>
      <c r="S938" s="223"/>
      <c r="T938" s="223"/>
      <c r="U938" s="223"/>
      <c r="V938" s="223"/>
      <c r="W938" s="223"/>
      <c r="X938" s="223"/>
      <c r="Y938" s="223"/>
      <c r="Z938" s="223"/>
      <c r="AA938" s="223"/>
      <c r="AB938" s="223"/>
    </row>
    <row r="939" spans="1:28" ht="15" thickBot="1" x14ac:dyDescent="0.25">
      <c r="A939" s="223"/>
      <c r="B939" s="227"/>
      <c r="C939" s="223"/>
      <c r="D939" s="227"/>
      <c r="E939" s="223"/>
      <c r="F939" s="223"/>
      <c r="G939" s="223"/>
      <c r="H939" s="225"/>
      <c r="I939" s="225"/>
      <c r="J939" s="223"/>
      <c r="K939" s="226"/>
      <c r="L939" s="223"/>
      <c r="M939" s="223"/>
      <c r="N939" s="223"/>
      <c r="O939" s="223"/>
      <c r="P939" s="223"/>
      <c r="Q939" s="223"/>
      <c r="R939" s="223"/>
      <c r="S939" s="223"/>
      <c r="T939" s="223"/>
      <c r="U939" s="223"/>
      <c r="V939" s="223"/>
      <c r="W939" s="223"/>
      <c r="X939" s="223"/>
      <c r="Y939" s="223"/>
      <c r="Z939" s="223"/>
      <c r="AA939" s="223"/>
      <c r="AB939" s="223"/>
    </row>
    <row r="940" spans="1:28" ht="15" thickBot="1" x14ac:dyDescent="0.25">
      <c r="A940" s="223"/>
      <c r="B940" s="227"/>
      <c r="C940" s="223"/>
      <c r="D940" s="227"/>
      <c r="E940" s="223"/>
      <c r="F940" s="223"/>
      <c r="G940" s="223"/>
      <c r="H940" s="225"/>
      <c r="I940" s="225"/>
      <c r="J940" s="223"/>
      <c r="K940" s="226"/>
      <c r="L940" s="223"/>
      <c r="M940" s="223"/>
      <c r="N940" s="223"/>
      <c r="O940" s="223"/>
      <c r="P940" s="223"/>
      <c r="Q940" s="223"/>
      <c r="R940" s="223"/>
      <c r="S940" s="223"/>
      <c r="T940" s="223"/>
      <c r="U940" s="223"/>
      <c r="V940" s="223"/>
      <c r="W940" s="223"/>
      <c r="X940" s="223"/>
      <c r="Y940" s="223"/>
      <c r="Z940" s="223"/>
      <c r="AA940" s="223"/>
      <c r="AB940" s="223"/>
    </row>
    <row r="941" spans="1:28" ht="15" thickBot="1" x14ac:dyDescent="0.25">
      <c r="A941" s="223"/>
      <c r="B941" s="227"/>
      <c r="C941" s="223"/>
      <c r="D941" s="227"/>
      <c r="E941" s="223"/>
      <c r="F941" s="223"/>
      <c r="G941" s="223"/>
      <c r="H941" s="225"/>
      <c r="I941" s="225"/>
      <c r="J941" s="223"/>
      <c r="K941" s="226"/>
      <c r="L941" s="223"/>
      <c r="M941" s="223"/>
      <c r="N941" s="223"/>
      <c r="O941" s="223"/>
      <c r="P941" s="223"/>
      <c r="Q941" s="223"/>
      <c r="R941" s="223"/>
      <c r="S941" s="223"/>
      <c r="T941" s="223"/>
      <c r="U941" s="223"/>
      <c r="V941" s="223"/>
      <c r="W941" s="223"/>
      <c r="X941" s="223"/>
      <c r="Y941" s="223"/>
      <c r="Z941" s="223"/>
      <c r="AA941" s="223"/>
      <c r="AB941" s="223"/>
    </row>
    <row r="942" spans="1:28" ht="15" thickBot="1" x14ac:dyDescent="0.25">
      <c r="A942" s="223"/>
      <c r="B942" s="227"/>
      <c r="C942" s="223"/>
      <c r="D942" s="227"/>
      <c r="E942" s="223"/>
      <c r="F942" s="223"/>
      <c r="G942" s="223"/>
      <c r="H942" s="225"/>
      <c r="I942" s="225"/>
      <c r="J942" s="223"/>
      <c r="K942" s="226"/>
      <c r="L942" s="223"/>
      <c r="M942" s="223"/>
      <c r="N942" s="223"/>
      <c r="O942" s="223"/>
      <c r="P942" s="223"/>
      <c r="Q942" s="223"/>
      <c r="R942" s="223"/>
      <c r="S942" s="223"/>
      <c r="T942" s="223"/>
      <c r="U942" s="223"/>
      <c r="V942" s="223"/>
      <c r="W942" s="223"/>
      <c r="X942" s="223"/>
      <c r="Y942" s="223"/>
      <c r="Z942" s="223"/>
      <c r="AA942" s="223"/>
      <c r="AB942" s="223"/>
    </row>
    <row r="943" spans="1:28" ht="15" thickBot="1" x14ac:dyDescent="0.25">
      <c r="A943" s="223"/>
      <c r="B943" s="227"/>
      <c r="C943" s="223"/>
      <c r="D943" s="227"/>
      <c r="E943" s="223"/>
      <c r="F943" s="223"/>
      <c r="G943" s="223"/>
      <c r="H943" s="225"/>
      <c r="I943" s="225"/>
      <c r="J943" s="223"/>
      <c r="K943" s="226"/>
      <c r="L943" s="223"/>
      <c r="M943" s="223"/>
      <c r="N943" s="223"/>
      <c r="O943" s="223"/>
      <c r="P943" s="223"/>
      <c r="Q943" s="223"/>
      <c r="R943" s="223"/>
      <c r="S943" s="223"/>
      <c r="T943" s="223"/>
      <c r="U943" s="223"/>
      <c r="V943" s="223"/>
      <c r="W943" s="223"/>
      <c r="X943" s="223"/>
      <c r="Y943" s="223"/>
      <c r="Z943" s="223"/>
      <c r="AA943" s="223"/>
      <c r="AB943" s="223"/>
    </row>
    <row r="944" spans="1:28" ht="15" thickBot="1" x14ac:dyDescent="0.25">
      <c r="A944" s="223"/>
      <c r="B944" s="227"/>
      <c r="C944" s="223"/>
      <c r="D944" s="227"/>
      <c r="E944" s="223"/>
      <c r="F944" s="223"/>
      <c r="G944" s="223"/>
      <c r="H944" s="225"/>
      <c r="I944" s="225"/>
      <c r="J944" s="223"/>
      <c r="K944" s="226"/>
      <c r="L944" s="223"/>
      <c r="M944" s="223"/>
      <c r="N944" s="223"/>
      <c r="O944" s="223"/>
      <c r="P944" s="223"/>
      <c r="Q944" s="223"/>
      <c r="R944" s="223"/>
      <c r="S944" s="223"/>
      <c r="T944" s="223"/>
      <c r="U944" s="223"/>
      <c r="V944" s="223"/>
      <c r="W944" s="223"/>
      <c r="X944" s="223"/>
      <c r="Y944" s="223"/>
      <c r="Z944" s="223"/>
      <c r="AA944" s="223"/>
      <c r="AB944" s="223"/>
    </row>
    <row r="945" spans="1:28" ht="15" thickBot="1" x14ac:dyDescent="0.25">
      <c r="A945" s="223"/>
      <c r="B945" s="227"/>
      <c r="C945" s="223"/>
      <c r="D945" s="227"/>
      <c r="E945" s="223"/>
      <c r="F945" s="223"/>
      <c r="G945" s="223"/>
      <c r="H945" s="225"/>
      <c r="I945" s="225"/>
      <c r="J945" s="223"/>
      <c r="K945" s="226"/>
      <c r="L945" s="223"/>
      <c r="M945" s="223"/>
      <c r="N945" s="223"/>
      <c r="O945" s="223"/>
      <c r="P945" s="223"/>
      <c r="Q945" s="223"/>
      <c r="R945" s="223"/>
      <c r="S945" s="223"/>
      <c r="T945" s="223"/>
      <c r="U945" s="223"/>
      <c r="V945" s="223"/>
      <c r="W945" s="223"/>
      <c r="X945" s="223"/>
      <c r="Y945" s="223"/>
      <c r="Z945" s="223"/>
      <c r="AA945" s="223"/>
      <c r="AB945" s="223"/>
    </row>
    <row r="946" spans="1:28" ht="15" thickBot="1" x14ac:dyDescent="0.25">
      <c r="A946" s="223"/>
      <c r="B946" s="227"/>
      <c r="C946" s="223"/>
      <c r="D946" s="227"/>
      <c r="E946" s="223"/>
      <c r="F946" s="223"/>
      <c r="G946" s="223"/>
      <c r="H946" s="225"/>
      <c r="I946" s="225"/>
      <c r="J946" s="223"/>
      <c r="K946" s="226"/>
      <c r="L946" s="223"/>
      <c r="M946" s="223"/>
      <c r="N946" s="223"/>
      <c r="O946" s="223"/>
      <c r="P946" s="223"/>
      <c r="Q946" s="223"/>
      <c r="R946" s="223"/>
      <c r="S946" s="223"/>
      <c r="T946" s="223"/>
      <c r="U946" s="223"/>
      <c r="V946" s="223"/>
      <c r="W946" s="223"/>
      <c r="X946" s="223"/>
      <c r="Y946" s="223"/>
      <c r="Z946" s="223"/>
      <c r="AA946" s="223"/>
      <c r="AB946" s="223"/>
    </row>
    <row r="947" spans="1:28" ht="15" thickBot="1" x14ac:dyDescent="0.25">
      <c r="A947" s="223"/>
      <c r="B947" s="227"/>
      <c r="C947" s="223"/>
      <c r="D947" s="227"/>
      <c r="E947" s="223"/>
      <c r="F947" s="223"/>
      <c r="G947" s="223"/>
      <c r="H947" s="225"/>
      <c r="I947" s="225"/>
      <c r="J947" s="223"/>
      <c r="K947" s="226"/>
      <c r="L947" s="223"/>
      <c r="M947" s="223"/>
      <c r="N947" s="223"/>
      <c r="O947" s="223"/>
      <c r="P947" s="223"/>
      <c r="Q947" s="223"/>
      <c r="R947" s="223"/>
      <c r="S947" s="223"/>
      <c r="T947" s="223"/>
      <c r="U947" s="223"/>
      <c r="V947" s="223"/>
      <c r="W947" s="223"/>
      <c r="X947" s="223"/>
      <c r="Y947" s="223"/>
      <c r="Z947" s="223"/>
      <c r="AA947" s="223"/>
      <c r="AB947" s="223"/>
    </row>
    <row r="948" spans="1:28" ht="15" thickBot="1" x14ac:dyDescent="0.25">
      <c r="A948" s="223"/>
      <c r="B948" s="227"/>
      <c r="C948" s="223"/>
      <c r="D948" s="227"/>
      <c r="E948" s="223"/>
      <c r="F948" s="223"/>
      <c r="G948" s="223"/>
      <c r="H948" s="225"/>
      <c r="I948" s="225"/>
      <c r="J948" s="223"/>
      <c r="K948" s="226"/>
      <c r="L948" s="223"/>
      <c r="M948" s="223"/>
      <c r="N948" s="223"/>
      <c r="O948" s="223"/>
      <c r="P948" s="223"/>
      <c r="Q948" s="223"/>
      <c r="R948" s="223"/>
      <c r="S948" s="223"/>
      <c r="T948" s="223"/>
      <c r="U948" s="223"/>
      <c r="V948" s="223"/>
      <c r="W948" s="223"/>
      <c r="X948" s="223"/>
      <c r="Y948" s="223"/>
      <c r="Z948" s="223"/>
      <c r="AA948" s="223"/>
      <c r="AB948" s="223"/>
    </row>
    <row r="949" spans="1:28" ht="15" thickBot="1" x14ac:dyDescent="0.25">
      <c r="A949" s="223"/>
      <c r="B949" s="227"/>
      <c r="C949" s="223"/>
      <c r="D949" s="227"/>
      <c r="E949" s="223"/>
      <c r="F949" s="223"/>
      <c r="G949" s="223"/>
      <c r="H949" s="225"/>
      <c r="I949" s="225"/>
      <c r="J949" s="223"/>
      <c r="K949" s="226"/>
      <c r="L949" s="223"/>
      <c r="M949" s="223"/>
      <c r="N949" s="223"/>
      <c r="O949" s="223"/>
      <c r="P949" s="223"/>
      <c r="Q949" s="223"/>
      <c r="R949" s="223"/>
      <c r="S949" s="223"/>
      <c r="T949" s="223"/>
      <c r="U949" s="223"/>
      <c r="V949" s="223"/>
      <c r="W949" s="223"/>
      <c r="X949" s="223"/>
      <c r="Y949" s="223"/>
      <c r="Z949" s="223"/>
      <c r="AA949" s="223"/>
      <c r="AB949" s="223"/>
    </row>
    <row r="950" spans="1:28" ht="15" thickBot="1" x14ac:dyDescent="0.25">
      <c r="A950" s="223"/>
      <c r="B950" s="227"/>
      <c r="C950" s="223"/>
      <c r="D950" s="227"/>
      <c r="E950" s="223"/>
      <c r="F950" s="223"/>
      <c r="G950" s="223"/>
      <c r="H950" s="225"/>
      <c r="I950" s="225"/>
      <c r="J950" s="223"/>
      <c r="K950" s="226"/>
      <c r="L950" s="223"/>
      <c r="M950" s="223"/>
      <c r="N950" s="223"/>
      <c r="O950" s="223"/>
      <c r="P950" s="223"/>
      <c r="Q950" s="223"/>
      <c r="R950" s="223"/>
      <c r="S950" s="223"/>
      <c r="T950" s="223"/>
      <c r="U950" s="223"/>
      <c r="V950" s="223"/>
      <c r="W950" s="223"/>
      <c r="X950" s="223"/>
      <c r="Y950" s="223"/>
      <c r="Z950" s="223"/>
      <c r="AA950" s="223"/>
      <c r="AB950" s="223"/>
    </row>
    <row r="951" spans="1:28" ht="15" thickBot="1" x14ac:dyDescent="0.25">
      <c r="A951" s="223"/>
      <c r="B951" s="227"/>
      <c r="C951" s="223"/>
      <c r="D951" s="227"/>
      <c r="E951" s="223"/>
      <c r="F951" s="223"/>
      <c r="G951" s="223"/>
      <c r="H951" s="225"/>
      <c r="I951" s="225"/>
      <c r="J951" s="223"/>
      <c r="K951" s="226"/>
      <c r="L951" s="223"/>
      <c r="M951" s="223"/>
      <c r="N951" s="223"/>
      <c r="O951" s="223"/>
      <c r="P951" s="223"/>
      <c r="Q951" s="223"/>
      <c r="R951" s="223"/>
      <c r="S951" s="223"/>
      <c r="T951" s="223"/>
      <c r="U951" s="223"/>
      <c r="V951" s="223"/>
      <c r="W951" s="223"/>
      <c r="X951" s="223"/>
      <c r="Y951" s="223"/>
      <c r="Z951" s="223"/>
      <c r="AA951" s="223"/>
      <c r="AB951" s="223"/>
    </row>
    <row r="952" spans="1:28" ht="15" thickBot="1" x14ac:dyDescent="0.25">
      <c r="A952" s="223"/>
      <c r="B952" s="227"/>
      <c r="C952" s="223"/>
      <c r="D952" s="227"/>
      <c r="E952" s="223"/>
      <c r="F952" s="223"/>
      <c r="G952" s="223"/>
      <c r="H952" s="225"/>
      <c r="I952" s="225"/>
      <c r="J952" s="223"/>
      <c r="K952" s="226"/>
      <c r="L952" s="223"/>
      <c r="M952" s="223"/>
      <c r="N952" s="223"/>
      <c r="O952" s="223"/>
      <c r="P952" s="223"/>
      <c r="Q952" s="223"/>
      <c r="R952" s="223"/>
      <c r="S952" s="223"/>
      <c r="T952" s="223"/>
      <c r="U952" s="223"/>
      <c r="V952" s="223"/>
      <c r="W952" s="223"/>
      <c r="X952" s="223"/>
      <c r="Y952" s="223"/>
      <c r="Z952" s="223"/>
      <c r="AA952" s="223"/>
      <c r="AB952" s="223"/>
    </row>
    <row r="953" spans="1:28" ht="15" thickBot="1" x14ac:dyDescent="0.25">
      <c r="A953" s="223"/>
      <c r="B953" s="227"/>
      <c r="C953" s="223"/>
      <c r="D953" s="227"/>
      <c r="E953" s="223"/>
      <c r="F953" s="223"/>
      <c r="G953" s="223"/>
      <c r="H953" s="225"/>
      <c r="I953" s="225"/>
      <c r="J953" s="223"/>
      <c r="K953" s="226"/>
      <c r="L953" s="223"/>
      <c r="M953" s="223"/>
      <c r="N953" s="223"/>
      <c r="O953" s="223"/>
      <c r="P953" s="223"/>
      <c r="Q953" s="223"/>
      <c r="R953" s="223"/>
      <c r="S953" s="223"/>
      <c r="T953" s="223"/>
      <c r="U953" s="223"/>
      <c r="V953" s="223"/>
      <c r="W953" s="223"/>
      <c r="X953" s="223"/>
      <c r="Y953" s="223"/>
      <c r="Z953" s="223"/>
      <c r="AA953" s="223"/>
      <c r="AB953" s="223"/>
    </row>
    <row r="954" spans="1:28" ht="15" thickBot="1" x14ac:dyDescent="0.25">
      <c r="A954" s="223"/>
      <c r="B954" s="227"/>
      <c r="C954" s="223"/>
      <c r="D954" s="227"/>
      <c r="E954" s="223"/>
      <c r="F954" s="223"/>
      <c r="G954" s="223"/>
      <c r="H954" s="225"/>
      <c r="I954" s="225"/>
      <c r="J954" s="223"/>
      <c r="K954" s="226"/>
      <c r="L954" s="223"/>
      <c r="M954" s="223"/>
      <c r="N954" s="223"/>
      <c r="O954" s="223"/>
      <c r="P954" s="223"/>
      <c r="Q954" s="223"/>
      <c r="R954" s="223"/>
      <c r="S954" s="223"/>
      <c r="T954" s="223"/>
      <c r="U954" s="223"/>
      <c r="V954" s="223"/>
      <c r="W954" s="223"/>
      <c r="X954" s="223"/>
      <c r="Y954" s="223"/>
      <c r="Z954" s="223"/>
      <c r="AA954" s="223"/>
      <c r="AB954" s="223"/>
    </row>
    <row r="955" spans="1:28" ht="15" thickBot="1" x14ac:dyDescent="0.25">
      <c r="A955" s="223"/>
      <c r="B955" s="227"/>
      <c r="C955" s="223"/>
      <c r="D955" s="227"/>
      <c r="E955" s="223"/>
      <c r="F955" s="223"/>
      <c r="G955" s="223"/>
      <c r="H955" s="225"/>
      <c r="I955" s="225"/>
      <c r="J955" s="223"/>
      <c r="K955" s="226"/>
      <c r="L955" s="223"/>
      <c r="M955" s="223"/>
      <c r="N955" s="223"/>
      <c r="O955" s="223"/>
      <c r="P955" s="223"/>
      <c r="Q955" s="223"/>
      <c r="R955" s="223"/>
      <c r="S955" s="223"/>
      <c r="T955" s="223"/>
      <c r="U955" s="223"/>
      <c r="V955" s="223"/>
      <c r="W955" s="223"/>
      <c r="X955" s="223"/>
      <c r="Y955" s="223"/>
      <c r="Z955" s="223"/>
      <c r="AA955" s="223"/>
      <c r="AB955" s="223"/>
    </row>
    <row r="956" spans="1:28" ht="15" thickBot="1" x14ac:dyDescent="0.25">
      <c r="A956" s="223"/>
      <c r="B956" s="227"/>
      <c r="C956" s="223"/>
      <c r="D956" s="227"/>
      <c r="E956" s="223"/>
      <c r="F956" s="223"/>
      <c r="G956" s="223"/>
      <c r="H956" s="225"/>
      <c r="I956" s="225"/>
      <c r="J956" s="223"/>
      <c r="K956" s="226"/>
      <c r="L956" s="223"/>
      <c r="M956" s="223"/>
      <c r="N956" s="223"/>
      <c r="O956" s="223"/>
      <c r="P956" s="223"/>
      <c r="Q956" s="223"/>
      <c r="R956" s="223"/>
      <c r="S956" s="223"/>
      <c r="T956" s="223"/>
      <c r="U956" s="223"/>
      <c r="V956" s="223"/>
      <c r="W956" s="223"/>
      <c r="X956" s="223"/>
      <c r="Y956" s="223"/>
      <c r="Z956" s="223"/>
      <c r="AA956" s="223"/>
      <c r="AB956" s="223"/>
    </row>
    <row r="957" spans="1:28" ht="15" thickBot="1" x14ac:dyDescent="0.25">
      <c r="A957" s="223"/>
      <c r="B957" s="227"/>
      <c r="C957" s="223"/>
      <c r="D957" s="227"/>
      <c r="E957" s="223"/>
      <c r="F957" s="223"/>
      <c r="G957" s="223"/>
      <c r="H957" s="225"/>
      <c r="I957" s="225"/>
      <c r="J957" s="223"/>
      <c r="K957" s="226"/>
      <c r="L957" s="223"/>
      <c r="M957" s="223"/>
      <c r="N957" s="223"/>
      <c r="O957" s="223"/>
      <c r="P957" s="223"/>
      <c r="Q957" s="223"/>
      <c r="R957" s="223"/>
      <c r="S957" s="223"/>
      <c r="T957" s="223"/>
      <c r="U957" s="223"/>
      <c r="V957" s="223"/>
      <c r="W957" s="223"/>
      <c r="X957" s="223"/>
      <c r="Y957" s="223"/>
      <c r="Z957" s="223"/>
      <c r="AA957" s="223"/>
      <c r="AB957" s="223"/>
    </row>
    <row r="958" spans="1:28" ht="15" thickBot="1" x14ac:dyDescent="0.25">
      <c r="A958" s="223"/>
      <c r="B958" s="227"/>
      <c r="C958" s="223"/>
      <c r="D958" s="227"/>
      <c r="E958" s="223"/>
      <c r="F958" s="223"/>
      <c r="G958" s="223"/>
      <c r="H958" s="225"/>
      <c r="I958" s="225"/>
      <c r="J958" s="223"/>
      <c r="K958" s="226"/>
      <c r="L958" s="223"/>
      <c r="M958" s="223"/>
      <c r="N958" s="223"/>
      <c r="O958" s="223"/>
      <c r="P958" s="223"/>
      <c r="Q958" s="223"/>
      <c r="R958" s="223"/>
      <c r="S958" s="223"/>
      <c r="T958" s="223"/>
      <c r="U958" s="223"/>
      <c r="V958" s="223"/>
      <c r="W958" s="223"/>
      <c r="X958" s="223"/>
      <c r="Y958" s="223"/>
      <c r="Z958" s="223"/>
      <c r="AA958" s="223"/>
      <c r="AB958" s="223"/>
    </row>
    <row r="959" spans="1:28" ht="15" thickBot="1" x14ac:dyDescent="0.25">
      <c r="A959" s="223"/>
      <c r="B959" s="227"/>
      <c r="C959" s="223"/>
      <c r="D959" s="227"/>
      <c r="E959" s="223"/>
      <c r="F959" s="223"/>
      <c r="G959" s="223"/>
      <c r="H959" s="225"/>
      <c r="I959" s="225"/>
      <c r="J959" s="223"/>
      <c r="K959" s="226"/>
      <c r="L959" s="223"/>
      <c r="M959" s="223"/>
      <c r="N959" s="223"/>
      <c r="O959" s="223"/>
      <c r="P959" s="223"/>
      <c r="Q959" s="223"/>
      <c r="R959" s="223"/>
      <c r="S959" s="223"/>
      <c r="T959" s="223"/>
      <c r="U959" s="223"/>
      <c r="V959" s="223"/>
      <c r="W959" s="223"/>
      <c r="X959" s="223"/>
      <c r="Y959" s="223"/>
      <c r="Z959" s="223"/>
      <c r="AA959" s="223"/>
      <c r="AB959" s="223"/>
    </row>
    <row r="960" spans="1:28" ht="15" thickBot="1" x14ac:dyDescent="0.25">
      <c r="A960" s="223"/>
      <c r="B960" s="227"/>
      <c r="C960" s="223"/>
      <c r="D960" s="227"/>
      <c r="E960" s="223"/>
      <c r="F960" s="223"/>
      <c r="G960" s="223"/>
      <c r="H960" s="225"/>
      <c r="I960" s="225"/>
      <c r="J960" s="223"/>
      <c r="K960" s="226"/>
      <c r="L960" s="223"/>
      <c r="M960" s="223"/>
      <c r="N960" s="223"/>
      <c r="O960" s="223"/>
      <c r="P960" s="223"/>
      <c r="Q960" s="223"/>
      <c r="R960" s="223"/>
      <c r="S960" s="223"/>
      <c r="T960" s="223"/>
      <c r="U960" s="223"/>
      <c r="V960" s="223"/>
      <c r="W960" s="223"/>
      <c r="X960" s="223"/>
      <c r="Y960" s="223"/>
      <c r="Z960" s="223"/>
      <c r="AA960" s="223"/>
      <c r="AB960" s="223"/>
    </row>
    <row r="961" spans="1:28" ht="15" thickBot="1" x14ac:dyDescent="0.25">
      <c r="A961" s="223"/>
      <c r="B961" s="227"/>
      <c r="C961" s="223"/>
      <c r="D961" s="227"/>
      <c r="E961" s="223"/>
      <c r="F961" s="223"/>
      <c r="G961" s="223"/>
      <c r="H961" s="225"/>
      <c r="I961" s="225"/>
      <c r="J961" s="223"/>
      <c r="K961" s="226"/>
      <c r="L961" s="223"/>
      <c r="M961" s="223"/>
      <c r="N961" s="223"/>
      <c r="O961" s="223"/>
      <c r="P961" s="223"/>
      <c r="Q961" s="223"/>
      <c r="R961" s="223"/>
      <c r="S961" s="223"/>
      <c r="T961" s="223"/>
      <c r="U961" s="223"/>
      <c r="V961" s="223"/>
      <c r="W961" s="223"/>
      <c r="X961" s="223"/>
      <c r="Y961" s="223"/>
      <c r="Z961" s="223"/>
      <c r="AA961" s="223"/>
      <c r="AB961" s="223"/>
    </row>
    <row r="962" spans="1:28" ht="15" thickBot="1" x14ac:dyDescent="0.25">
      <c r="A962" s="223"/>
      <c r="B962" s="227"/>
      <c r="C962" s="223"/>
      <c r="D962" s="227"/>
      <c r="E962" s="223"/>
      <c r="F962" s="223"/>
      <c r="G962" s="223"/>
      <c r="H962" s="225"/>
      <c r="I962" s="225"/>
      <c r="J962" s="223"/>
      <c r="K962" s="226"/>
      <c r="L962" s="223"/>
      <c r="M962" s="223"/>
      <c r="N962" s="223"/>
      <c r="O962" s="223"/>
      <c r="P962" s="223"/>
      <c r="Q962" s="223"/>
      <c r="R962" s="223"/>
      <c r="S962" s="223"/>
      <c r="T962" s="223"/>
      <c r="U962" s="223"/>
      <c r="V962" s="223"/>
      <c r="W962" s="223"/>
      <c r="X962" s="223"/>
      <c r="Y962" s="223"/>
      <c r="Z962" s="223"/>
      <c r="AA962" s="223"/>
      <c r="AB962" s="223"/>
    </row>
    <row r="963" spans="1:28" ht="15" thickBot="1" x14ac:dyDescent="0.25">
      <c r="A963" s="223"/>
      <c r="B963" s="227"/>
      <c r="C963" s="223"/>
      <c r="D963" s="227"/>
      <c r="E963" s="223"/>
      <c r="F963" s="223"/>
      <c r="G963" s="223"/>
      <c r="H963" s="225"/>
      <c r="I963" s="225"/>
      <c r="J963" s="223"/>
      <c r="K963" s="226"/>
      <c r="L963" s="223"/>
      <c r="M963" s="223"/>
      <c r="N963" s="223"/>
      <c r="O963" s="223"/>
      <c r="P963" s="223"/>
      <c r="Q963" s="223"/>
      <c r="R963" s="223"/>
      <c r="S963" s="223"/>
      <c r="T963" s="223"/>
      <c r="U963" s="223"/>
      <c r="V963" s="223"/>
      <c r="W963" s="223"/>
      <c r="X963" s="223"/>
      <c r="Y963" s="223"/>
      <c r="Z963" s="223"/>
      <c r="AA963" s="223"/>
      <c r="AB963" s="223"/>
    </row>
    <row r="964" spans="1:28" ht="15" thickBot="1" x14ac:dyDescent="0.25">
      <c r="A964" s="223"/>
      <c r="B964" s="227"/>
      <c r="C964" s="223"/>
      <c r="D964" s="227"/>
      <c r="E964" s="223"/>
      <c r="F964" s="223"/>
      <c r="G964" s="223"/>
      <c r="H964" s="225"/>
      <c r="I964" s="225"/>
      <c r="J964" s="223"/>
      <c r="K964" s="226"/>
      <c r="L964" s="223"/>
      <c r="M964" s="223"/>
      <c r="N964" s="223"/>
      <c r="O964" s="223"/>
      <c r="P964" s="223"/>
      <c r="Q964" s="223"/>
      <c r="R964" s="223"/>
      <c r="S964" s="223"/>
      <c r="T964" s="223"/>
      <c r="U964" s="223"/>
      <c r="V964" s="223"/>
      <c r="W964" s="223"/>
      <c r="X964" s="223"/>
      <c r="Y964" s="223"/>
      <c r="Z964" s="223"/>
      <c r="AA964" s="223"/>
      <c r="AB964" s="223"/>
    </row>
    <row r="965" spans="1:28" ht="15" thickBot="1" x14ac:dyDescent="0.25">
      <c r="A965" s="223"/>
      <c r="B965" s="227"/>
      <c r="C965" s="223"/>
      <c r="D965" s="227"/>
      <c r="E965" s="223"/>
      <c r="F965" s="223"/>
      <c r="G965" s="223"/>
      <c r="H965" s="225"/>
      <c r="I965" s="225"/>
      <c r="J965" s="223"/>
      <c r="K965" s="226"/>
      <c r="L965" s="223"/>
      <c r="M965" s="223"/>
      <c r="N965" s="223"/>
      <c r="O965" s="223"/>
      <c r="P965" s="223"/>
      <c r="Q965" s="223"/>
      <c r="R965" s="223"/>
      <c r="S965" s="223"/>
      <c r="T965" s="223"/>
      <c r="U965" s="223"/>
      <c r="V965" s="223"/>
      <c r="W965" s="223"/>
      <c r="X965" s="223"/>
      <c r="Y965" s="223"/>
      <c r="Z965" s="223"/>
      <c r="AA965" s="223"/>
      <c r="AB965" s="223"/>
    </row>
    <row r="966" spans="1:28" ht="15" thickBot="1" x14ac:dyDescent="0.25">
      <c r="A966" s="223"/>
      <c r="B966" s="227"/>
      <c r="C966" s="223"/>
      <c r="D966" s="227"/>
      <c r="E966" s="223"/>
      <c r="F966" s="223"/>
      <c r="G966" s="223"/>
      <c r="H966" s="225"/>
      <c r="I966" s="225"/>
      <c r="J966" s="223"/>
      <c r="K966" s="226"/>
      <c r="L966" s="223"/>
      <c r="M966" s="223"/>
      <c r="N966" s="223"/>
      <c r="O966" s="223"/>
      <c r="P966" s="223"/>
      <c r="Q966" s="223"/>
      <c r="R966" s="223"/>
      <c r="S966" s="223"/>
      <c r="T966" s="223"/>
      <c r="U966" s="223"/>
      <c r="V966" s="223"/>
      <c r="W966" s="223"/>
      <c r="X966" s="223"/>
      <c r="Y966" s="223"/>
      <c r="Z966" s="223"/>
      <c r="AA966" s="223"/>
      <c r="AB966" s="223"/>
    </row>
    <row r="967" spans="1:28" ht="15" thickBot="1" x14ac:dyDescent="0.25">
      <c r="A967" s="223"/>
      <c r="B967" s="227"/>
      <c r="C967" s="223"/>
      <c r="D967" s="227"/>
      <c r="E967" s="223"/>
      <c r="F967" s="223"/>
      <c r="G967" s="223"/>
      <c r="H967" s="225"/>
      <c r="I967" s="225"/>
      <c r="J967" s="223"/>
      <c r="K967" s="226"/>
      <c r="L967" s="223"/>
      <c r="M967" s="223"/>
      <c r="N967" s="223"/>
      <c r="O967" s="223"/>
      <c r="P967" s="223"/>
      <c r="Q967" s="223"/>
      <c r="R967" s="223"/>
      <c r="S967" s="223"/>
      <c r="T967" s="223"/>
      <c r="U967" s="223"/>
      <c r="V967" s="223"/>
      <c r="W967" s="223"/>
      <c r="X967" s="223"/>
      <c r="Y967" s="223"/>
      <c r="Z967" s="223"/>
      <c r="AA967" s="223"/>
      <c r="AB967" s="223"/>
    </row>
    <row r="968" spans="1:28" ht="15" thickBot="1" x14ac:dyDescent="0.25">
      <c r="A968" s="223"/>
      <c r="B968" s="227"/>
      <c r="C968" s="223"/>
      <c r="D968" s="227"/>
      <c r="E968" s="223"/>
      <c r="F968" s="223"/>
      <c r="G968" s="223"/>
      <c r="H968" s="225"/>
      <c r="I968" s="225"/>
      <c r="J968" s="223"/>
      <c r="K968" s="226"/>
      <c r="L968" s="223"/>
      <c r="M968" s="223"/>
      <c r="N968" s="223"/>
      <c r="O968" s="223"/>
      <c r="P968" s="223"/>
      <c r="Q968" s="223"/>
      <c r="R968" s="223"/>
      <c r="S968" s="223"/>
      <c r="T968" s="223"/>
      <c r="U968" s="223"/>
      <c r="V968" s="223"/>
      <c r="W968" s="223"/>
      <c r="X968" s="223"/>
      <c r="Y968" s="223"/>
      <c r="Z968" s="223"/>
      <c r="AA968" s="223"/>
      <c r="AB968" s="223"/>
    </row>
    <row r="969" spans="1:28" ht="15" thickBot="1" x14ac:dyDescent="0.25">
      <c r="A969" s="223"/>
      <c r="B969" s="227"/>
      <c r="C969" s="223"/>
      <c r="D969" s="227"/>
      <c r="E969" s="223"/>
      <c r="F969" s="223"/>
      <c r="G969" s="223"/>
      <c r="H969" s="225"/>
      <c r="I969" s="225"/>
      <c r="J969" s="223"/>
      <c r="K969" s="226"/>
      <c r="L969" s="223"/>
      <c r="M969" s="223"/>
      <c r="N969" s="223"/>
      <c r="O969" s="223"/>
      <c r="P969" s="223"/>
      <c r="Q969" s="223"/>
      <c r="R969" s="223"/>
      <c r="S969" s="223"/>
      <c r="T969" s="223"/>
      <c r="U969" s="223"/>
      <c r="V969" s="223"/>
      <c r="W969" s="223"/>
      <c r="X969" s="223"/>
      <c r="Y969" s="223"/>
      <c r="Z969" s="223"/>
      <c r="AA969" s="223"/>
      <c r="AB969" s="223"/>
    </row>
    <row r="970" spans="1:28" ht="15" thickBot="1" x14ac:dyDescent="0.25">
      <c r="A970" s="223"/>
      <c r="B970" s="227"/>
      <c r="C970" s="223"/>
      <c r="D970" s="227"/>
      <c r="E970" s="223"/>
      <c r="F970" s="223"/>
      <c r="G970" s="223"/>
      <c r="H970" s="225"/>
      <c r="I970" s="225"/>
      <c r="J970" s="223"/>
      <c r="K970" s="226"/>
      <c r="L970" s="223"/>
      <c r="M970" s="223"/>
      <c r="N970" s="223"/>
      <c r="O970" s="223"/>
      <c r="P970" s="223"/>
      <c r="Q970" s="223"/>
      <c r="R970" s="223"/>
      <c r="S970" s="223"/>
      <c r="T970" s="223"/>
      <c r="U970" s="223"/>
      <c r="V970" s="223"/>
      <c r="W970" s="223"/>
      <c r="X970" s="223"/>
      <c r="Y970" s="223"/>
      <c r="Z970" s="223"/>
      <c r="AA970" s="223"/>
      <c r="AB970" s="223"/>
    </row>
    <row r="971" spans="1:28" ht="15" thickBot="1" x14ac:dyDescent="0.25">
      <c r="A971" s="223"/>
      <c r="B971" s="227"/>
      <c r="C971" s="223"/>
      <c r="D971" s="227"/>
      <c r="E971" s="223"/>
      <c r="F971" s="223"/>
      <c r="G971" s="223"/>
      <c r="H971" s="225"/>
      <c r="I971" s="225"/>
      <c r="J971" s="223"/>
      <c r="K971" s="226"/>
      <c r="L971" s="223"/>
      <c r="M971" s="223"/>
      <c r="N971" s="223"/>
      <c r="O971" s="223"/>
      <c r="P971" s="223"/>
      <c r="Q971" s="223"/>
      <c r="R971" s="223"/>
      <c r="S971" s="223"/>
      <c r="T971" s="223"/>
      <c r="U971" s="223"/>
      <c r="V971" s="223"/>
      <c r="W971" s="223"/>
      <c r="X971" s="223"/>
      <c r="Y971" s="223"/>
      <c r="Z971" s="223"/>
      <c r="AA971" s="223"/>
      <c r="AB971" s="223"/>
    </row>
    <row r="972" spans="1:28" ht="15" thickBot="1" x14ac:dyDescent="0.25">
      <c r="A972" s="223"/>
      <c r="B972" s="227"/>
      <c r="C972" s="223"/>
      <c r="D972" s="227"/>
      <c r="E972" s="223"/>
      <c r="F972" s="223"/>
      <c r="G972" s="223"/>
      <c r="H972" s="225"/>
      <c r="I972" s="225"/>
      <c r="J972" s="223"/>
      <c r="K972" s="226"/>
      <c r="L972" s="223"/>
      <c r="M972" s="223"/>
      <c r="N972" s="223"/>
      <c r="O972" s="223"/>
      <c r="P972" s="223"/>
      <c r="Q972" s="223"/>
      <c r="R972" s="223"/>
      <c r="S972" s="223"/>
      <c r="T972" s="223"/>
      <c r="U972" s="223"/>
      <c r="V972" s="223"/>
      <c r="W972" s="223"/>
      <c r="X972" s="223"/>
      <c r="Y972" s="223"/>
      <c r="Z972" s="223"/>
      <c r="AA972" s="223"/>
      <c r="AB972" s="223"/>
    </row>
    <row r="973" spans="1:28" ht="15" thickBot="1" x14ac:dyDescent="0.25">
      <c r="A973" s="223"/>
      <c r="B973" s="227"/>
      <c r="C973" s="223"/>
      <c r="D973" s="227"/>
      <c r="E973" s="223"/>
      <c r="F973" s="223"/>
      <c r="G973" s="223"/>
      <c r="H973" s="225"/>
      <c r="I973" s="225"/>
      <c r="J973" s="223"/>
      <c r="K973" s="226"/>
      <c r="L973" s="223"/>
      <c r="M973" s="223"/>
      <c r="N973" s="223"/>
      <c r="O973" s="223"/>
      <c r="P973" s="223"/>
      <c r="Q973" s="223"/>
      <c r="R973" s="223"/>
      <c r="S973" s="223"/>
      <c r="T973" s="223"/>
      <c r="U973" s="223"/>
      <c r="V973" s="223"/>
      <c r="W973" s="223"/>
      <c r="X973" s="223"/>
      <c r="Y973" s="223"/>
      <c r="Z973" s="223"/>
      <c r="AA973" s="223"/>
      <c r="AB973" s="223"/>
    </row>
    <row r="974" spans="1:28" ht="15" thickBot="1" x14ac:dyDescent="0.25">
      <c r="A974" s="223"/>
      <c r="B974" s="227"/>
      <c r="C974" s="223"/>
      <c r="D974" s="227"/>
      <c r="E974" s="223"/>
      <c r="F974" s="223"/>
      <c r="G974" s="223"/>
      <c r="H974" s="225"/>
      <c r="I974" s="225"/>
      <c r="J974" s="223"/>
      <c r="K974" s="226"/>
      <c r="L974" s="223"/>
      <c r="M974" s="223"/>
      <c r="N974" s="223"/>
      <c r="O974" s="223"/>
      <c r="P974" s="223"/>
      <c r="Q974" s="223"/>
      <c r="R974" s="223"/>
      <c r="S974" s="223"/>
      <c r="T974" s="223"/>
      <c r="U974" s="223"/>
      <c r="V974" s="223"/>
      <c r="W974" s="223"/>
      <c r="X974" s="223"/>
      <c r="Y974" s="223"/>
      <c r="Z974" s="223"/>
      <c r="AA974" s="223"/>
      <c r="AB974" s="223"/>
    </row>
    <row r="975" spans="1:28" ht="15" thickBot="1" x14ac:dyDescent="0.25">
      <c r="A975" s="223"/>
      <c r="B975" s="227"/>
      <c r="C975" s="223"/>
      <c r="D975" s="227"/>
      <c r="E975" s="223"/>
      <c r="F975" s="223"/>
      <c r="G975" s="223"/>
      <c r="H975" s="225"/>
      <c r="I975" s="225"/>
      <c r="J975" s="223"/>
      <c r="K975" s="226"/>
      <c r="L975" s="223"/>
      <c r="M975" s="223"/>
      <c r="N975" s="223"/>
      <c r="O975" s="223"/>
      <c r="P975" s="223"/>
      <c r="Q975" s="223"/>
      <c r="R975" s="223"/>
      <c r="S975" s="223"/>
      <c r="T975" s="223"/>
      <c r="U975" s="223"/>
      <c r="V975" s="223"/>
      <c r="W975" s="223"/>
      <c r="X975" s="223"/>
      <c r="Y975" s="223"/>
      <c r="Z975" s="223"/>
      <c r="AA975" s="223"/>
      <c r="AB975" s="223"/>
    </row>
    <row r="976" spans="1:28" ht="15" thickBot="1" x14ac:dyDescent="0.25">
      <c r="A976" s="223"/>
      <c r="B976" s="227"/>
      <c r="C976" s="223"/>
      <c r="D976" s="227"/>
      <c r="E976" s="223"/>
      <c r="F976" s="223"/>
      <c r="G976" s="223"/>
      <c r="H976" s="225"/>
      <c r="I976" s="225"/>
      <c r="J976" s="223"/>
      <c r="K976" s="226"/>
      <c r="L976" s="223"/>
      <c r="M976" s="223"/>
      <c r="N976" s="223"/>
      <c r="O976" s="223"/>
      <c r="P976" s="223"/>
      <c r="Q976" s="223"/>
      <c r="R976" s="223"/>
      <c r="S976" s="223"/>
      <c r="T976" s="223"/>
      <c r="U976" s="223"/>
      <c r="V976" s="223"/>
      <c r="W976" s="223"/>
      <c r="X976" s="223"/>
      <c r="Y976" s="223"/>
      <c r="Z976" s="223"/>
      <c r="AA976" s="223"/>
      <c r="AB976" s="223"/>
    </row>
    <row r="977" spans="1:28" ht="15" thickBot="1" x14ac:dyDescent="0.25">
      <c r="A977" s="223"/>
      <c r="B977" s="227"/>
      <c r="C977" s="223"/>
      <c r="D977" s="227"/>
      <c r="E977" s="223"/>
      <c r="F977" s="223"/>
      <c r="G977" s="223"/>
      <c r="H977" s="225"/>
      <c r="I977" s="225"/>
      <c r="J977" s="223"/>
      <c r="K977" s="226"/>
      <c r="L977" s="223"/>
      <c r="M977" s="223"/>
      <c r="N977" s="223"/>
      <c r="O977" s="223"/>
      <c r="P977" s="223"/>
      <c r="Q977" s="223"/>
      <c r="R977" s="223"/>
      <c r="S977" s="223"/>
      <c r="T977" s="223"/>
      <c r="U977" s="223"/>
      <c r="V977" s="223"/>
      <c r="W977" s="223"/>
      <c r="X977" s="223"/>
      <c r="Y977" s="223"/>
      <c r="Z977" s="223"/>
      <c r="AA977" s="223"/>
      <c r="AB977" s="223"/>
    </row>
    <row r="978" spans="1:28" ht="15" thickBot="1" x14ac:dyDescent="0.25">
      <c r="A978" s="223"/>
      <c r="B978" s="227"/>
      <c r="C978" s="223"/>
      <c r="D978" s="227"/>
      <c r="E978" s="223"/>
      <c r="F978" s="223"/>
      <c r="G978" s="223"/>
      <c r="H978" s="225"/>
      <c r="I978" s="225"/>
      <c r="J978" s="223"/>
      <c r="K978" s="226"/>
      <c r="L978" s="223"/>
      <c r="M978" s="223"/>
      <c r="N978" s="223"/>
      <c r="O978" s="223"/>
      <c r="P978" s="223"/>
      <c r="Q978" s="223"/>
      <c r="R978" s="223"/>
      <c r="S978" s="223"/>
      <c r="T978" s="223"/>
      <c r="U978" s="223"/>
      <c r="V978" s="223"/>
      <c r="W978" s="223"/>
      <c r="X978" s="223"/>
      <c r="Y978" s="223"/>
      <c r="Z978" s="223"/>
      <c r="AA978" s="223"/>
      <c r="AB978" s="223"/>
    </row>
    <row r="979" spans="1:28" ht="15" thickBot="1" x14ac:dyDescent="0.25">
      <c r="A979" s="223"/>
      <c r="B979" s="227"/>
      <c r="C979" s="223"/>
      <c r="D979" s="227"/>
      <c r="E979" s="223"/>
      <c r="F979" s="223"/>
      <c r="G979" s="223"/>
      <c r="H979" s="225"/>
      <c r="I979" s="225"/>
      <c r="J979" s="223"/>
      <c r="K979" s="226"/>
      <c r="L979" s="223"/>
      <c r="M979" s="223"/>
      <c r="N979" s="223"/>
      <c r="O979" s="223"/>
      <c r="P979" s="223"/>
      <c r="Q979" s="223"/>
      <c r="R979" s="223"/>
      <c r="S979" s="223"/>
      <c r="T979" s="223"/>
      <c r="U979" s="223"/>
      <c r="V979" s="223"/>
      <c r="W979" s="223"/>
      <c r="X979" s="223"/>
      <c r="Y979" s="223"/>
      <c r="Z979" s="223"/>
      <c r="AA979" s="223"/>
      <c r="AB979" s="223"/>
    </row>
    <row r="980" spans="1:28" ht="15" thickBot="1" x14ac:dyDescent="0.25">
      <c r="A980" s="223"/>
      <c r="B980" s="227"/>
      <c r="C980" s="223"/>
      <c r="D980" s="227"/>
      <c r="E980" s="223"/>
      <c r="F980" s="223"/>
      <c r="G980" s="223"/>
      <c r="H980" s="225"/>
      <c r="I980" s="225"/>
      <c r="J980" s="223"/>
      <c r="K980" s="226"/>
      <c r="L980" s="223"/>
      <c r="M980" s="223"/>
      <c r="N980" s="223"/>
      <c r="O980" s="223"/>
      <c r="P980" s="223"/>
      <c r="Q980" s="223"/>
      <c r="R980" s="223"/>
      <c r="S980" s="223"/>
      <c r="T980" s="223"/>
      <c r="U980" s="223"/>
      <c r="V980" s="223"/>
      <c r="W980" s="223"/>
      <c r="X980" s="223"/>
      <c r="Y980" s="223"/>
      <c r="Z980" s="223"/>
      <c r="AA980" s="223"/>
      <c r="AB980" s="223"/>
    </row>
    <row r="981" spans="1:28" ht="15" thickBot="1" x14ac:dyDescent="0.25">
      <c r="A981" s="223"/>
      <c r="B981" s="227"/>
      <c r="C981" s="223"/>
      <c r="D981" s="227"/>
      <c r="E981" s="223"/>
      <c r="F981" s="223"/>
      <c r="G981" s="223"/>
      <c r="H981" s="225"/>
      <c r="I981" s="225"/>
      <c r="J981" s="223"/>
      <c r="K981" s="226"/>
      <c r="L981" s="223"/>
      <c r="M981" s="223"/>
      <c r="N981" s="223"/>
      <c r="O981" s="223"/>
      <c r="P981" s="223"/>
      <c r="Q981" s="223"/>
      <c r="R981" s="223"/>
      <c r="S981" s="223"/>
      <c r="T981" s="223"/>
      <c r="U981" s="223"/>
      <c r="V981" s="223"/>
      <c r="W981" s="223"/>
      <c r="X981" s="223"/>
      <c r="Y981" s="223"/>
      <c r="Z981" s="223"/>
      <c r="AA981" s="223"/>
      <c r="AB981" s="223"/>
    </row>
    <row r="982" spans="1:28" ht="15" thickBot="1" x14ac:dyDescent="0.25">
      <c r="A982" s="223"/>
      <c r="B982" s="227"/>
      <c r="C982" s="223"/>
      <c r="D982" s="227"/>
      <c r="E982" s="223"/>
      <c r="F982" s="223"/>
      <c r="G982" s="223"/>
      <c r="H982" s="225"/>
      <c r="I982" s="225"/>
      <c r="J982" s="223"/>
      <c r="K982" s="226"/>
      <c r="L982" s="223"/>
      <c r="M982" s="223"/>
      <c r="N982" s="223"/>
      <c r="O982" s="223"/>
      <c r="P982" s="223"/>
      <c r="Q982" s="223"/>
      <c r="R982" s="223"/>
      <c r="S982" s="223"/>
      <c r="T982" s="223"/>
      <c r="U982" s="223"/>
      <c r="V982" s="223"/>
      <c r="W982" s="223"/>
      <c r="X982" s="223"/>
      <c r="Y982" s="223"/>
      <c r="Z982" s="223"/>
      <c r="AA982" s="223"/>
      <c r="AB982" s="223"/>
    </row>
    <row r="983" spans="1:28" ht="15" thickBot="1" x14ac:dyDescent="0.25">
      <c r="A983" s="223"/>
      <c r="B983" s="227"/>
      <c r="C983" s="223"/>
      <c r="D983" s="227"/>
      <c r="E983" s="223"/>
      <c r="F983" s="223"/>
      <c r="G983" s="223"/>
      <c r="H983" s="225"/>
      <c r="I983" s="225"/>
      <c r="J983" s="223"/>
      <c r="K983" s="226"/>
      <c r="L983" s="223"/>
      <c r="M983" s="223"/>
      <c r="N983" s="223"/>
      <c r="O983" s="223"/>
      <c r="P983" s="223"/>
      <c r="Q983" s="223"/>
      <c r="R983" s="223"/>
      <c r="S983" s="223"/>
      <c r="T983" s="223"/>
      <c r="U983" s="223"/>
      <c r="V983" s="223"/>
      <c r="W983" s="223"/>
      <c r="X983" s="223"/>
      <c r="Y983" s="223"/>
      <c r="Z983" s="223"/>
      <c r="AA983" s="223"/>
      <c r="AB983" s="223"/>
    </row>
    <row r="984" spans="1:28" ht="15" thickBot="1" x14ac:dyDescent="0.25">
      <c r="A984" s="223"/>
      <c r="B984" s="227"/>
      <c r="C984" s="223"/>
      <c r="D984" s="227"/>
      <c r="E984" s="223"/>
      <c r="F984" s="223"/>
      <c r="G984" s="223"/>
      <c r="H984" s="225"/>
      <c r="I984" s="225"/>
      <c r="J984" s="223"/>
      <c r="K984" s="226"/>
      <c r="L984" s="223"/>
      <c r="M984" s="223"/>
      <c r="N984" s="223"/>
      <c r="O984" s="223"/>
      <c r="P984" s="223"/>
      <c r="Q984" s="223"/>
      <c r="R984" s="223"/>
      <c r="S984" s="223"/>
      <c r="T984" s="223"/>
      <c r="U984" s="223"/>
      <c r="V984" s="223"/>
      <c r="W984" s="223"/>
      <c r="X984" s="223"/>
      <c r="Y984" s="223"/>
      <c r="Z984" s="223"/>
      <c r="AA984" s="223"/>
      <c r="AB984" s="223"/>
    </row>
    <row r="985" spans="1:28" ht="15" thickBot="1" x14ac:dyDescent="0.25">
      <c r="A985" s="223"/>
      <c r="B985" s="227"/>
      <c r="C985" s="223"/>
      <c r="D985" s="227"/>
      <c r="E985" s="223"/>
      <c r="F985" s="223"/>
      <c r="G985" s="223"/>
      <c r="H985" s="225"/>
      <c r="I985" s="225"/>
      <c r="J985" s="223"/>
      <c r="K985" s="226"/>
      <c r="L985" s="223"/>
      <c r="M985" s="223"/>
      <c r="N985" s="223"/>
      <c r="O985" s="223"/>
      <c r="P985" s="223"/>
      <c r="Q985" s="223"/>
      <c r="R985" s="223"/>
      <c r="S985" s="223"/>
      <c r="T985" s="223"/>
      <c r="U985" s="223"/>
      <c r="V985" s="223"/>
      <c r="W985" s="223"/>
      <c r="X985" s="223"/>
      <c r="Y985" s="223"/>
      <c r="Z985" s="223"/>
      <c r="AA985" s="223"/>
      <c r="AB985" s="223"/>
    </row>
    <row r="986" spans="1:28" ht="15" thickBot="1" x14ac:dyDescent="0.25">
      <c r="A986" s="223"/>
      <c r="B986" s="227"/>
      <c r="C986" s="223"/>
      <c r="D986" s="227"/>
      <c r="E986" s="223"/>
      <c r="F986" s="223"/>
      <c r="G986" s="223"/>
      <c r="H986" s="225"/>
      <c r="I986" s="225"/>
      <c r="J986" s="223"/>
      <c r="K986" s="226"/>
      <c r="L986" s="223"/>
      <c r="M986" s="223"/>
      <c r="N986" s="223"/>
      <c r="O986" s="223"/>
      <c r="P986" s="223"/>
      <c r="Q986" s="223"/>
      <c r="R986" s="223"/>
      <c r="S986" s="223"/>
      <c r="T986" s="223"/>
      <c r="U986" s="223"/>
      <c r="V986" s="223"/>
      <c r="W986" s="223"/>
      <c r="X986" s="223"/>
      <c r="Y986" s="223"/>
      <c r="Z986" s="223"/>
      <c r="AA986" s="223"/>
      <c r="AB986" s="223"/>
    </row>
    <row r="987" spans="1:28" ht="15" thickBot="1" x14ac:dyDescent="0.25">
      <c r="A987" s="223"/>
      <c r="B987" s="227"/>
      <c r="C987" s="223"/>
      <c r="D987" s="227"/>
      <c r="E987" s="223"/>
      <c r="F987" s="223"/>
      <c r="G987" s="223"/>
      <c r="H987" s="225"/>
      <c r="I987" s="225"/>
      <c r="J987" s="223"/>
      <c r="K987" s="226"/>
      <c r="L987" s="223"/>
      <c r="M987" s="223"/>
      <c r="N987" s="223"/>
      <c r="O987" s="223"/>
      <c r="P987" s="223"/>
      <c r="Q987" s="223"/>
      <c r="R987" s="223"/>
      <c r="S987" s="223"/>
      <c r="T987" s="223"/>
      <c r="U987" s="223"/>
      <c r="V987" s="223"/>
      <c r="W987" s="223"/>
      <c r="X987" s="223"/>
      <c r="Y987" s="223"/>
      <c r="Z987" s="223"/>
      <c r="AA987" s="223"/>
      <c r="AB987" s="223"/>
    </row>
    <row r="988" spans="1:28" ht="15" thickBot="1" x14ac:dyDescent="0.25">
      <c r="A988" s="223"/>
      <c r="B988" s="227"/>
      <c r="C988" s="223"/>
      <c r="D988" s="227"/>
      <c r="E988" s="223"/>
      <c r="F988" s="223"/>
      <c r="G988" s="223"/>
      <c r="H988" s="225"/>
      <c r="I988" s="225"/>
      <c r="J988" s="223"/>
      <c r="K988" s="226"/>
      <c r="L988" s="223"/>
      <c r="M988" s="223"/>
      <c r="N988" s="223"/>
      <c r="O988" s="223"/>
      <c r="P988" s="223"/>
      <c r="Q988" s="223"/>
      <c r="R988" s="223"/>
      <c r="S988" s="223"/>
      <c r="T988" s="223"/>
      <c r="U988" s="223"/>
      <c r="V988" s="223"/>
      <c r="W988" s="223"/>
      <c r="X988" s="223"/>
      <c r="Y988" s="223"/>
      <c r="Z988" s="223"/>
      <c r="AA988" s="223"/>
      <c r="AB988" s="223"/>
    </row>
  </sheetData>
  <mergeCells count="4">
    <mergeCell ref="E1:G1"/>
    <mergeCell ref="J1:L1"/>
    <mergeCell ref="M1:T1"/>
    <mergeCell ref="U1:AB1"/>
  </mergeCells>
  <conditionalFormatting sqref="C54">
    <cfRule type="expression" dxfId="162" priority="30">
      <formula>$B$28="No"</formula>
    </cfRule>
  </conditionalFormatting>
  <conditionalFormatting sqref="C41:C52">
    <cfRule type="expression" dxfId="161" priority="32">
      <formula>$B$30="No"</formula>
    </cfRule>
  </conditionalFormatting>
  <conditionalFormatting sqref="C53">
    <cfRule type="expression" dxfId="160" priority="33">
      <formula>$B$30="No"</formula>
    </cfRule>
  </conditionalFormatting>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5">
    <tabColor rgb="FF0070C0"/>
  </sheetPr>
  <dimension ref="A1:K66"/>
  <sheetViews>
    <sheetView topLeftCell="C1" workbookViewId="0">
      <selection activeCell="G2" sqref="G2"/>
    </sheetView>
  </sheetViews>
  <sheetFormatPr baseColWidth="10" defaultColWidth="11.25" defaultRowHeight="16" x14ac:dyDescent="0.2"/>
  <cols>
    <col min="1" max="1" width="37" customWidth="1"/>
  </cols>
  <sheetData>
    <row r="1" spans="1:11" ht="18" thickBot="1" x14ac:dyDescent="0.2">
      <c r="A1" s="3" t="s">
        <v>62</v>
      </c>
      <c r="C1" s="52"/>
      <c r="D1" s="52"/>
      <c r="E1" s="52" t="s">
        <v>1779</v>
      </c>
      <c r="F1" s="52" t="s">
        <v>1780</v>
      </c>
      <c r="G1" s="52" t="s">
        <v>1781</v>
      </c>
      <c r="H1" s="52" t="s">
        <v>1782</v>
      </c>
      <c r="I1" s="52" t="s">
        <v>1783</v>
      </c>
    </row>
    <row r="2" spans="1:11" ht="18" thickBot="1" x14ac:dyDescent="0.2">
      <c r="C2" s="53" t="s">
        <v>2252</v>
      </c>
      <c r="D2" s="132" t="s">
        <v>2574</v>
      </c>
      <c r="E2" s="54">
        <f>COUNTIFS(Questions!$B:B,D2,Questions!$M:M,"=1")</f>
        <v>0</v>
      </c>
      <c r="F2" s="55">
        <f>COUNTIF(Questions!$B:B,D2)</f>
        <v>5</v>
      </c>
      <c r="G2" s="55">
        <f>SUMIFS(Questions!T:T,Questions!B:B,D2)</f>
        <v>70</v>
      </c>
      <c r="H2" s="55">
        <f>SUMIFS(Questions!S:S,Questions!B:B,D2)</f>
        <v>80</v>
      </c>
      <c r="I2" s="56">
        <f>G2/H2</f>
        <v>0.875</v>
      </c>
      <c r="J2" t="str">
        <f>C2</f>
        <v>Company</v>
      </c>
    </row>
    <row r="3" spans="1:11" ht="35" thickBot="1" x14ac:dyDescent="0.2">
      <c r="A3" s="3" t="s">
        <v>63</v>
      </c>
      <c r="C3" s="53" t="s">
        <v>17</v>
      </c>
      <c r="D3" s="132" t="s">
        <v>2559</v>
      </c>
      <c r="E3" s="54">
        <f>COUNTIFS(Questions!$B:B,D3,Questions!$M:M,"=1")</f>
        <v>0</v>
      </c>
      <c r="F3" s="55">
        <f>COUNTIF(Questions!$B:B,D3)</f>
        <v>11</v>
      </c>
      <c r="G3" s="55">
        <f>SUMIFS(Questions!T:T,Questions!B:B,D3)</f>
        <v>220</v>
      </c>
      <c r="H3" s="55">
        <f>SUMIFS(Questions!S:S,Questions!B:B,D3)</f>
        <v>220</v>
      </c>
      <c r="I3" s="56">
        <f t="shared" ref="I3:I17" si="0">G3/H3</f>
        <v>1</v>
      </c>
      <c r="J3" t="str">
        <f t="shared" ref="J3:J18" si="1">C3</f>
        <v>Documentation</v>
      </c>
    </row>
    <row r="4" spans="1:11" ht="18" thickBot="1" x14ac:dyDescent="0.2">
      <c r="A4" t="s">
        <v>16</v>
      </c>
      <c r="C4" s="53" t="s">
        <v>2671</v>
      </c>
      <c r="D4" s="132" t="s">
        <v>2589</v>
      </c>
      <c r="E4" s="54">
        <f>COUNTIFS(Questions!$B:B,D4,Questions!$M:M,"=1")</f>
        <v>0</v>
      </c>
      <c r="F4" s="55">
        <f>COUNTIF(Questions!$B:B,D4)</f>
        <v>9</v>
      </c>
      <c r="G4" s="55">
        <f>SUMIFS(Questions!T:T,Questions!B:B,D4)</f>
        <v>175</v>
      </c>
      <c r="H4" s="55">
        <f>SUMIFS(Questions!S:S,Questions!B:B,D4)</f>
        <v>225</v>
      </c>
      <c r="I4" s="56">
        <f t="shared" si="0"/>
        <v>0.77777777777777779</v>
      </c>
      <c r="J4" t="str">
        <f t="shared" si="1"/>
        <v>Accessibility</v>
      </c>
    </row>
    <row r="5" spans="1:11" ht="18" thickBot="1" x14ac:dyDescent="0.2">
      <c r="A5" t="s">
        <v>19</v>
      </c>
      <c r="C5" s="53" t="s">
        <v>2586</v>
      </c>
      <c r="D5" s="132" t="s">
        <v>2587</v>
      </c>
      <c r="E5" s="54">
        <f>COUNTIFS(Questions!$B:B,D5,Questions!$M:M,"=1")</f>
        <v>0</v>
      </c>
      <c r="F5" s="55">
        <f>COUNTIF(Questions!$B:B,D5)</f>
        <v>5</v>
      </c>
      <c r="G5" s="55">
        <f>IF(Questions!N19="Yes",SUMIFS(Questions!T:T,Questions!B:B,D5),0)</f>
        <v>70</v>
      </c>
      <c r="H5" s="55">
        <f>IF(Questions!N19="Yes",SUMIFS(Questions!S:S,Questions!B:B,D5),0)</f>
        <v>85</v>
      </c>
      <c r="I5" s="56">
        <f>IF(Questions!N19="Yes",G5/H5,0)</f>
        <v>0.82352941176470584</v>
      </c>
      <c r="J5" t="str">
        <f>IF(K5=1,C5,"")</f>
        <v>Third Parties</v>
      </c>
      <c r="K5">
        <f>IF(Questions!N19="Yes",1,0)</f>
        <v>1</v>
      </c>
    </row>
    <row r="6" spans="1:11" ht="18" thickBot="1" x14ac:dyDescent="0.2">
      <c r="A6" t="s">
        <v>64</v>
      </c>
      <c r="C6" s="53" t="s">
        <v>74</v>
      </c>
      <c r="D6" s="132" t="s">
        <v>2588</v>
      </c>
      <c r="E6" s="54">
        <f>COUNTIFS(Questions!$B:B,D6,Questions!$M:M,"=1")</f>
        <v>0</v>
      </c>
      <c r="F6" s="55">
        <f>COUNTIF(Questions!$B:B,D6)</f>
        <v>9</v>
      </c>
      <c r="G6" s="55">
        <f>IF(Questions!N23="Yes",SUMIFS(Questions!T:T,Questions!B:B,D6),0)</f>
        <v>75</v>
      </c>
      <c r="H6" s="55">
        <f>IF(Questions!N23="Yes",SUMIFS(Questions!S:S,Questions!B:B,D6),0)</f>
        <v>120</v>
      </c>
      <c r="I6" s="56">
        <f>IF(Questions!N23="Yes",G6/H6,0)</f>
        <v>0.625</v>
      </c>
      <c r="J6" t="str">
        <f>IF(K6=1,C6,"")</f>
        <v>Consulting</v>
      </c>
      <c r="K6">
        <f>IF(Questions!N23="Yes",1,0)</f>
        <v>1</v>
      </c>
    </row>
    <row r="7" spans="1:11" ht="35" thickBot="1" x14ac:dyDescent="0.2">
      <c r="C7" s="53" t="s">
        <v>1784</v>
      </c>
      <c r="D7" s="132" t="s">
        <v>2575</v>
      </c>
      <c r="E7" s="54">
        <f>COUNTIFS(Questions!$B:B,D7,Questions!$M:M,"=1")</f>
        <v>0</v>
      </c>
      <c r="F7" s="55">
        <f>COUNTIF(Questions!$B:B,D7)</f>
        <v>14</v>
      </c>
      <c r="G7" s="55">
        <f>SUMIFS(Questions!T:T,Questions!B:B,D7)</f>
        <v>315</v>
      </c>
      <c r="H7" s="55">
        <f>SUMIFS(Questions!S:S,Questions!B:B,D7)</f>
        <v>315</v>
      </c>
      <c r="I7" s="56">
        <f t="shared" si="0"/>
        <v>1</v>
      </c>
      <c r="J7" t="str">
        <f t="shared" si="1"/>
        <v>Application Security</v>
      </c>
    </row>
    <row r="8" spans="1:11" ht="86" thickBot="1" x14ac:dyDescent="0.2">
      <c r="A8" s="3" t="s">
        <v>65</v>
      </c>
      <c r="C8" s="53" t="s">
        <v>1763</v>
      </c>
      <c r="D8" s="132" t="s">
        <v>2578</v>
      </c>
      <c r="E8" s="54">
        <f>COUNTIFS(Questions!$B:B,D8,Questions!$M:M,"=1")</f>
        <v>2</v>
      </c>
      <c r="F8" s="55">
        <f>COUNTIF(Questions!$B:B,D8)</f>
        <v>19</v>
      </c>
      <c r="G8" s="55">
        <f>SUMIFS(Questions!T:T,Questions!B:B,D8)</f>
        <v>360</v>
      </c>
      <c r="H8" s="55">
        <f>SUMIFS(Questions!S:S,Questions!B:B,D8)</f>
        <v>445</v>
      </c>
      <c r="I8" s="56">
        <f t="shared" si="0"/>
        <v>0.8089887640449438</v>
      </c>
      <c r="J8" t="str">
        <f t="shared" si="1"/>
        <v>Authentication, Authorization, and Accounting</v>
      </c>
    </row>
    <row r="9" spans="1:11" ht="52" thickBot="1" x14ac:dyDescent="0.2">
      <c r="A9" t="s">
        <v>66</v>
      </c>
      <c r="C9" s="57" t="s">
        <v>2590</v>
      </c>
      <c r="D9" s="131" t="s">
        <v>2591</v>
      </c>
      <c r="E9" s="54">
        <f>COUNTIFS(Questions!$B:B,D9,Questions!$M:M,"=1")</f>
        <v>0</v>
      </c>
      <c r="F9" s="55">
        <f>COUNTIF(Questions!$B:B,D9)</f>
        <v>10</v>
      </c>
      <c r="G9" s="55">
        <f>IF(Questions!N20="Yes",SUMIFS(Questions!T:T,Questions!B:B,D9),0)</f>
        <v>210</v>
      </c>
      <c r="H9" s="55">
        <f>IF(Questions!N20="Yes",SUMIFS(Questions!S:S,Questions!B:B,D9),0)</f>
        <v>210</v>
      </c>
      <c r="I9" s="56">
        <f>IF(Questions!N20="Yes",G9/H9,0)</f>
        <v>1</v>
      </c>
      <c r="J9" t="str">
        <f>IF(K9=1,C9,"")</f>
        <v>Business Contituity Plan</v>
      </c>
      <c r="K9">
        <f>IF(Questions!N20="Yes",1,0)</f>
        <v>1</v>
      </c>
    </row>
    <row r="10" spans="1:11" ht="35" thickBot="1" x14ac:dyDescent="0.2">
      <c r="A10" t="s">
        <v>67</v>
      </c>
      <c r="C10" s="57" t="s">
        <v>1765</v>
      </c>
      <c r="D10" s="131" t="s">
        <v>2579</v>
      </c>
      <c r="E10" s="54">
        <f>COUNTIFS(Questions!$B:B,D10,Questions!$M:M,"=1")</f>
        <v>0</v>
      </c>
      <c r="F10" s="55">
        <f>COUNTIF(Questions!$B:B,D10)</f>
        <v>15</v>
      </c>
      <c r="G10" s="55">
        <f>SUMIFS(Questions!T:T,Questions!B:B,D10)</f>
        <v>255</v>
      </c>
      <c r="H10" s="55">
        <f>SUMIFS(Questions!S:S,Questions!B:B,D10)</f>
        <v>270</v>
      </c>
      <c r="I10" s="56">
        <f t="shared" si="0"/>
        <v>0.94444444444444442</v>
      </c>
      <c r="J10" t="str">
        <f t="shared" si="1"/>
        <v>Change Management</v>
      </c>
    </row>
    <row r="11" spans="1:11" ht="18" thickBot="1" x14ac:dyDescent="0.2">
      <c r="A11" t="s">
        <v>68</v>
      </c>
      <c r="C11" s="53" t="s">
        <v>1766</v>
      </c>
      <c r="D11" s="132" t="s">
        <v>2576</v>
      </c>
      <c r="E11" s="54">
        <f>COUNTIFS(Questions!$B:B,D11,Questions!$M:M,"=1")</f>
        <v>0</v>
      </c>
      <c r="F11" s="55">
        <f>COUNTIF(Questions!$B:B,D11)</f>
        <v>24</v>
      </c>
      <c r="G11" s="55">
        <f>SUMIFS(Questions!T:T,Questions!B:B,D11)</f>
        <v>415</v>
      </c>
      <c r="H11" s="55">
        <f>SUMIFS(Questions!S:S,Questions!B:B,D11)</f>
        <v>455</v>
      </c>
      <c r="I11" s="56">
        <f t="shared" si="0"/>
        <v>0.91208791208791207</v>
      </c>
      <c r="J11" t="str">
        <f t="shared" si="1"/>
        <v>Data</v>
      </c>
    </row>
    <row r="12" spans="1:11" ht="17" x14ac:dyDescent="0.15">
      <c r="A12" t="s">
        <v>25</v>
      </c>
      <c r="C12" s="51" t="s">
        <v>1767</v>
      </c>
      <c r="D12" s="51" t="s">
        <v>2580</v>
      </c>
      <c r="E12" s="54">
        <f>COUNTIFS(Questions!$B:B,D12,Questions!$M:M,"=1")</f>
        <v>0</v>
      </c>
      <c r="F12" s="55">
        <f>COUNTIF(Questions!$B:B,D12)</f>
        <v>17</v>
      </c>
      <c r="G12" s="55">
        <f>SUMIFS(Questions!T:T,Questions!B:B,D12)</f>
        <v>140</v>
      </c>
      <c r="H12" s="55">
        <f>SUMIFS(Questions!S:S,Questions!B:B,D12)</f>
        <v>140</v>
      </c>
      <c r="I12" s="56">
        <f t="shared" si="0"/>
        <v>1</v>
      </c>
      <c r="J12" t="str">
        <f t="shared" si="1"/>
        <v>Datacenter</v>
      </c>
    </row>
    <row r="13" spans="1:11" ht="34" x14ac:dyDescent="0.15">
      <c r="C13" s="51" t="s">
        <v>1768</v>
      </c>
      <c r="D13" s="51" t="s">
        <v>2592</v>
      </c>
      <c r="E13" s="54">
        <f>COUNTIFS(Questions!$B:B,D13,Questions!$M:M,"=1")</f>
        <v>0</v>
      </c>
      <c r="F13" s="55">
        <f>COUNTIF(Questions!$B:B,D13)</f>
        <v>11</v>
      </c>
      <c r="G13" s="55">
        <f>IF(Questions!N21="Yes",SUMIFS(Questions!T:T,Questions!B:B,D13),0)</f>
        <v>230</v>
      </c>
      <c r="H13" s="55">
        <f>IF(Questions!N21="Yes",SUMIFS(Questions!S:S,Questions!B:B,D13),0)</f>
        <v>230</v>
      </c>
      <c r="I13" s="56">
        <f>IF(Questions!N21="Yes",G13/H13,0)</f>
        <v>1</v>
      </c>
      <c r="J13" t="str">
        <f>IF(K13=1,C13,"")</f>
        <v>Disaster Recovery Plan</v>
      </c>
      <c r="K13">
        <f>IF(Questions!N21="Yes",1,0)</f>
        <v>1</v>
      </c>
    </row>
    <row r="14" spans="1:11" ht="51" x14ac:dyDescent="0.15">
      <c r="A14" s="3" t="s">
        <v>69</v>
      </c>
      <c r="C14" s="51" t="s">
        <v>1769</v>
      </c>
      <c r="D14" s="51" t="s">
        <v>2581</v>
      </c>
      <c r="E14" s="54">
        <f>COUNTIFS(Questions!$B:B,D14,Questions!$M:M,"=1")</f>
        <v>0</v>
      </c>
      <c r="F14" s="55">
        <f>COUNTIF(Questions!$B:B,D14)</f>
        <v>11</v>
      </c>
      <c r="G14" s="55">
        <f>SUMIFS(Questions!T:T,Questions!B:B,D14)</f>
        <v>195</v>
      </c>
      <c r="H14" s="55">
        <f>SUMIFS(Questions!S:S,Questions!B:B,D14)</f>
        <v>240</v>
      </c>
      <c r="I14" s="56">
        <f t="shared" si="0"/>
        <v>0.8125</v>
      </c>
      <c r="J14" t="str">
        <f t="shared" si="1"/>
        <v>Firewalls, IDS, IPS, and Networking</v>
      </c>
    </row>
    <row r="15" spans="1:11" ht="51" x14ac:dyDescent="0.15">
      <c r="A15" t="s">
        <v>70</v>
      </c>
      <c r="C15" s="51" t="s">
        <v>1770</v>
      </c>
      <c r="D15" s="51" t="s">
        <v>2582</v>
      </c>
      <c r="E15" s="54">
        <f>COUNTIFS(Questions!$B:B,D15,Questions!$M:M,"=1")</f>
        <v>0</v>
      </c>
      <c r="F15" s="55">
        <f>COUNTIF(Questions!$B:B,D15)</f>
        <v>16</v>
      </c>
      <c r="G15" s="55">
        <f>SUMIFS(Questions!T:T,Questions!B:B,D15)</f>
        <v>300</v>
      </c>
      <c r="H15" s="55">
        <f>SUMIFS(Questions!S:S,Questions!B:B,D15)</f>
        <v>300</v>
      </c>
      <c r="I15" s="56">
        <f>G15/H15</f>
        <v>1</v>
      </c>
      <c r="J15" t="str">
        <f t="shared" si="1"/>
        <v>Policies, Procedures, and Processes</v>
      </c>
    </row>
    <row r="16" spans="1:11" ht="34" x14ac:dyDescent="0.15">
      <c r="A16" t="s">
        <v>71</v>
      </c>
      <c r="C16" s="58" t="s">
        <v>2700</v>
      </c>
      <c r="D16" s="58" t="s">
        <v>3149</v>
      </c>
      <c r="E16" s="54">
        <f>COUNTIFS(Questions!$B:B,D16,Questions!$M:M,"=1")</f>
        <v>0</v>
      </c>
      <c r="F16" s="55">
        <f>COUNTIF(Questions!$B:B,D16)</f>
        <v>4</v>
      </c>
      <c r="G16" s="55">
        <f>SUMIFS(Questions!T:T,Questions!B:B,D16)</f>
        <v>45</v>
      </c>
      <c r="H16" s="55">
        <f>SUMIFS(Questions!S:S,Questions!B:B,D16)</f>
        <v>45</v>
      </c>
      <c r="I16" s="56">
        <f>G16/H16</f>
        <v>1</v>
      </c>
      <c r="J16" t="str">
        <f t="shared" si="1"/>
        <v>Incident Handling</v>
      </c>
    </row>
    <row r="17" spans="1:11" ht="34" x14ac:dyDescent="0.15">
      <c r="A17" t="s">
        <v>72</v>
      </c>
      <c r="C17" s="51" t="s">
        <v>1771</v>
      </c>
      <c r="D17" s="51" t="s">
        <v>2583</v>
      </c>
      <c r="E17" s="54">
        <f>COUNTIFS(Questions!$B:B,D17,Questions!$M:M,"=1")</f>
        <v>0</v>
      </c>
      <c r="F17" s="55">
        <f>COUNTIF(Questions!$B:B,D17)</f>
        <v>5</v>
      </c>
      <c r="G17" s="55">
        <f>SUMIFS(Questions!T:T,Questions!B:B,D17)</f>
        <v>75</v>
      </c>
      <c r="H17" s="55">
        <f>SUMIFS(Questions!S:S,Questions!B:B,D17)</f>
        <v>90</v>
      </c>
      <c r="I17" s="56">
        <f t="shared" si="0"/>
        <v>0.83333333333333337</v>
      </c>
      <c r="J17" t="str">
        <f t="shared" si="1"/>
        <v>Quality Assurance</v>
      </c>
    </row>
    <row r="18" spans="1:11" ht="34" x14ac:dyDescent="0.15">
      <c r="A18" t="s">
        <v>73</v>
      </c>
      <c r="C18" s="58" t="s">
        <v>1773</v>
      </c>
      <c r="D18" s="58" t="s">
        <v>2577</v>
      </c>
      <c r="E18" s="54">
        <f>COUNTIFS(Questions!$B:B,D18,Questions!$M:M,"=1")</f>
        <v>0</v>
      </c>
      <c r="F18" s="55">
        <f>COUNTIF(Questions!$B:B,D18)</f>
        <v>6</v>
      </c>
      <c r="G18" s="55">
        <f>SUMIFS(Questions!T:T,Questions!B:B,D18)</f>
        <v>130</v>
      </c>
      <c r="H18" s="55">
        <f>SUMIFS(Questions!S:S,Questions!B:B,D18)</f>
        <v>130</v>
      </c>
      <c r="I18" s="56">
        <f>G18/H18</f>
        <v>1</v>
      </c>
      <c r="J18" t="str">
        <f t="shared" si="1"/>
        <v>Vulnerability Scanning</v>
      </c>
    </row>
    <row r="19" spans="1:11" ht="17" x14ac:dyDescent="0.15">
      <c r="A19" t="s">
        <v>25</v>
      </c>
      <c r="C19" s="58" t="s">
        <v>439</v>
      </c>
      <c r="D19" s="58" t="s">
        <v>2584</v>
      </c>
      <c r="E19" s="54">
        <f>COUNTIFS(Questions!$B:B,D19,Questions!$M:M,"=1")</f>
        <v>0</v>
      </c>
      <c r="F19" s="55">
        <f>COUNTIF(Questions!$B:B,D19)</f>
        <v>29</v>
      </c>
      <c r="G19" s="55">
        <f>SUMIFS(Questions!T:T,Questions!B:B,D19)</f>
        <v>0</v>
      </c>
      <c r="H19" s="55">
        <f>IF(Questions!N18="Yes",SUMIFS(Questions!S:S,Questions!B:B,D19),0)</f>
        <v>0</v>
      </c>
      <c r="I19" s="56">
        <f>IF(Questions!N18="Yes",G19/H19,0)</f>
        <v>0</v>
      </c>
      <c r="J19" t="str">
        <f>IF(K19=1,C19,"")</f>
        <v/>
      </c>
      <c r="K19">
        <f>IF(Questions!N18="Yes",1,0)</f>
        <v>0</v>
      </c>
    </row>
    <row r="20" spans="1:11" ht="17" x14ac:dyDescent="0.15">
      <c r="C20" s="58" t="s">
        <v>2670</v>
      </c>
      <c r="D20" s="58" t="s">
        <v>2585</v>
      </c>
      <c r="E20" s="54">
        <f>COUNTIFS(Questions!$B:B,D20,Questions!$M:M,"=1")</f>
        <v>0</v>
      </c>
      <c r="F20" s="55">
        <f>COUNTIF(Questions!$B:B,D20)</f>
        <v>12</v>
      </c>
      <c r="G20" s="55">
        <f>SUMIFS(Questions!T:T,Questions!B:B,D20)</f>
        <v>0</v>
      </c>
      <c r="H20" s="55">
        <f>IF(Questions!N22="Yes",SUMIFS(Questions!S:S,Questions!B:B,D20),0)</f>
        <v>0</v>
      </c>
      <c r="I20" s="56">
        <f>IF(Questions!N22="Yes",G20/H20,0)</f>
        <v>0</v>
      </c>
      <c r="J20" t="str">
        <f>IF(K20=1,C20,"")</f>
        <v/>
      </c>
      <c r="K20">
        <f>IF(Questions!N22="Yes",1,0)</f>
        <v>0</v>
      </c>
    </row>
    <row r="21" spans="1:11" ht="17" x14ac:dyDescent="0.15">
      <c r="A21" s="3" t="s">
        <v>88</v>
      </c>
      <c r="C21" s="58"/>
      <c r="D21" s="58"/>
      <c r="E21" s="54">
        <f>SUM(E2:E20)</f>
        <v>2</v>
      </c>
      <c r="F21" s="54">
        <f>SUM(F2:F20)</f>
        <v>232</v>
      </c>
      <c r="G21" s="54">
        <f>SUM(G2:G20)</f>
        <v>3280</v>
      </c>
      <c r="H21" s="54">
        <f>SUM(H2:H20)</f>
        <v>3600</v>
      </c>
      <c r="I21" s="56">
        <f>G21/H21</f>
        <v>0.91111111111111109</v>
      </c>
    </row>
    <row r="22" spans="1:11" ht="17" x14ac:dyDescent="0.15">
      <c r="A22" t="s">
        <v>89</v>
      </c>
      <c r="C22" s="58"/>
      <c r="D22" s="58"/>
      <c r="E22" s="54"/>
      <c r="F22" s="55"/>
      <c r="G22" s="55"/>
      <c r="H22" s="55"/>
      <c r="I22" s="56"/>
    </row>
    <row r="23" spans="1:11" ht="17" x14ac:dyDescent="0.15">
      <c r="A23" t="s">
        <v>90</v>
      </c>
      <c r="C23" s="58"/>
      <c r="D23" s="58"/>
      <c r="E23" s="54"/>
      <c r="F23" s="55"/>
      <c r="G23" s="55"/>
      <c r="H23" s="55"/>
      <c r="I23" s="56"/>
    </row>
    <row r="25" spans="1:11" ht="34" x14ac:dyDescent="0.2">
      <c r="A25" s="3" t="s">
        <v>387</v>
      </c>
      <c r="C25" s="3" t="s">
        <v>2677</v>
      </c>
    </row>
    <row r="26" spans="1:11" ht="17" x14ac:dyDescent="0.2">
      <c r="A26" t="s">
        <v>388</v>
      </c>
      <c r="C26" t="s">
        <v>2678</v>
      </c>
    </row>
    <row r="27" spans="1:11" ht="17" x14ac:dyDescent="0.2">
      <c r="A27" t="s">
        <v>389</v>
      </c>
      <c r="C27" t="s">
        <v>2679</v>
      </c>
    </row>
    <row r="28" spans="1:11" ht="51" x14ac:dyDescent="0.2">
      <c r="C28" t="s">
        <v>2680</v>
      </c>
    </row>
    <row r="29" spans="1:11" ht="17" x14ac:dyDescent="0.2">
      <c r="A29" s="3" t="s">
        <v>390</v>
      </c>
      <c r="C29" t="s">
        <v>2681</v>
      </c>
    </row>
    <row r="30" spans="1:11" ht="17" x14ac:dyDescent="0.2">
      <c r="A30" t="s">
        <v>391</v>
      </c>
    </row>
    <row r="31" spans="1:11" ht="17" x14ac:dyDescent="0.2">
      <c r="A31" t="s">
        <v>392</v>
      </c>
    </row>
    <row r="33" spans="1:1" ht="17" x14ac:dyDescent="0.2">
      <c r="A33" s="3" t="s">
        <v>397</v>
      </c>
    </row>
    <row r="34" spans="1:1" ht="17" x14ac:dyDescent="0.2">
      <c r="A34" t="s">
        <v>398</v>
      </c>
    </row>
    <row r="35" spans="1:1" ht="17" x14ac:dyDescent="0.2">
      <c r="A35" t="s">
        <v>399</v>
      </c>
    </row>
    <row r="36" spans="1:1" ht="17" x14ac:dyDescent="0.2">
      <c r="A36" t="s">
        <v>400</v>
      </c>
    </row>
    <row r="37" spans="1:1" ht="17" x14ac:dyDescent="0.2">
      <c r="A37" t="s">
        <v>401</v>
      </c>
    </row>
    <row r="38" spans="1:1" ht="17" x14ac:dyDescent="0.2">
      <c r="A38" t="s">
        <v>64</v>
      </c>
    </row>
    <row r="40" spans="1:1" ht="17" x14ac:dyDescent="0.2">
      <c r="A40" t="s">
        <v>2571</v>
      </c>
    </row>
    <row r="42" spans="1:1" x14ac:dyDescent="0.2">
      <c r="A42">
        <v>0</v>
      </c>
    </row>
    <row r="43" spans="1:1" x14ac:dyDescent="0.2">
      <c r="A43">
        <v>5</v>
      </c>
    </row>
    <row r="44" spans="1:1" x14ac:dyDescent="0.2">
      <c r="A44">
        <v>10</v>
      </c>
    </row>
    <row r="45" spans="1:1" x14ac:dyDescent="0.2">
      <c r="A45">
        <v>15</v>
      </c>
    </row>
    <row r="46" spans="1:1" x14ac:dyDescent="0.2">
      <c r="A46">
        <v>20</v>
      </c>
    </row>
    <row r="47" spans="1:1" x14ac:dyDescent="0.2">
      <c r="A47">
        <v>25</v>
      </c>
    </row>
    <row r="48" spans="1:1" x14ac:dyDescent="0.2">
      <c r="A48">
        <v>40</v>
      </c>
    </row>
    <row r="49" spans="1:2" ht="17" x14ac:dyDescent="0.2">
      <c r="A49" t="s">
        <v>2595</v>
      </c>
    </row>
    <row r="50" spans="1:2" ht="17" x14ac:dyDescent="0.2">
      <c r="A50" t="s">
        <v>2596</v>
      </c>
    </row>
    <row r="51" spans="1:2" ht="17" x14ac:dyDescent="0.2">
      <c r="A51" t="s">
        <v>2597</v>
      </c>
    </row>
    <row r="52" spans="1:2" ht="17" x14ac:dyDescent="0.2">
      <c r="A52" t="s">
        <v>2598</v>
      </c>
    </row>
    <row r="53" spans="1:2" ht="17" x14ac:dyDescent="0.2">
      <c r="A53" t="s">
        <v>2599</v>
      </c>
    </row>
    <row r="54" spans="1:2" ht="17" x14ac:dyDescent="0.2">
      <c r="A54" t="s">
        <v>2600</v>
      </c>
    </row>
    <row r="55" spans="1:2" ht="17" x14ac:dyDescent="0.2">
      <c r="A55" t="s">
        <v>2601</v>
      </c>
    </row>
    <row r="56" spans="1:2" ht="17" x14ac:dyDescent="0.2">
      <c r="A56" t="s">
        <v>2602</v>
      </c>
    </row>
    <row r="60" spans="1:2" ht="17" x14ac:dyDescent="0.15">
      <c r="A60" s="86" t="s">
        <v>438</v>
      </c>
      <c r="B60" s="87">
        <v>4</v>
      </c>
    </row>
    <row r="61" spans="1:2" ht="17" x14ac:dyDescent="0.15">
      <c r="A61" s="86" t="s">
        <v>439</v>
      </c>
      <c r="B61" s="87">
        <v>5</v>
      </c>
    </row>
    <row r="62" spans="1:2" ht="17" x14ac:dyDescent="0.15">
      <c r="A62" s="86" t="s">
        <v>631</v>
      </c>
      <c r="B62" s="87">
        <v>6</v>
      </c>
    </row>
    <row r="63" spans="1:2" ht="17" x14ac:dyDescent="0.15">
      <c r="A63" s="86" t="s">
        <v>442</v>
      </c>
      <c r="B63" s="87">
        <v>7</v>
      </c>
    </row>
    <row r="64" spans="1:2" ht="17" x14ac:dyDescent="0.15">
      <c r="A64" s="86" t="s">
        <v>441</v>
      </c>
      <c r="B64" s="87">
        <v>8</v>
      </c>
    </row>
    <row r="65" spans="1:2" ht="17" x14ac:dyDescent="0.15">
      <c r="A65" s="86" t="s">
        <v>440</v>
      </c>
      <c r="B65" s="87">
        <v>9</v>
      </c>
    </row>
    <row r="66" spans="1:2" ht="17" x14ac:dyDescent="0.15">
      <c r="A66" s="69" t="s">
        <v>1774</v>
      </c>
      <c r="B66" s="87">
        <v>10</v>
      </c>
    </row>
  </sheetData>
  <conditionalFormatting sqref="J5">
    <cfRule type="expression" dxfId="159" priority="7" stopIfTrue="1">
      <formula>"IF($K5=""1"")"</formula>
    </cfRule>
  </conditionalFormatting>
  <conditionalFormatting sqref="J6">
    <cfRule type="expression" dxfId="158" priority="6" stopIfTrue="1">
      <formula>"IF($K5=""1"")"</formula>
    </cfRule>
  </conditionalFormatting>
  <conditionalFormatting sqref="J9">
    <cfRule type="expression" dxfId="157" priority="5" stopIfTrue="1">
      <formula>"IF($K5=""1"")"</formula>
    </cfRule>
  </conditionalFormatting>
  <conditionalFormatting sqref="J13">
    <cfRule type="expression" dxfId="156" priority="4" stopIfTrue="1">
      <formula>"IF($K5=""1"")"</formula>
    </cfRule>
  </conditionalFormatting>
  <conditionalFormatting sqref="J20">
    <cfRule type="expression" dxfId="155" priority="2" stopIfTrue="1">
      <formula>"IF($K5=""1"")"</formula>
    </cfRule>
  </conditionalFormatting>
  <conditionalFormatting sqref="J19">
    <cfRule type="expression" dxfId="154" priority="1" stopIfTrue="1">
      <formula>"IF($K5=""1"")"</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G e m i n i   x m l n s = " h t t p : / / g e m i n i / p i v o t c u s t o m i z a t i o n / T a b l e W i d g e t " > < C u s t o m C o n t e n t > & l t ; A r r a y O f D i a g r a m M a n a g e r . S e r i a l i z a b l e D i a g r a m   x m l n s = " h t t p : / / s c h e m a s . d a t a c o n t r a c t . o r g / 2 0 0 4 / 0 7 / M i c r o s o f t . A n a l y s i s S e r v i c e s . C o m m o n "   x m l n s : i = " h t t p : / / w w w . w 3 . o r g / 2 0 0 1 / X M L S c h e m a - i n s t a n c e " & g t ; & l t ; D i a g r a m M a n a g e r . S e r i a l i z a b l e D i a g r a m & g t ; & l t ; A d a p t e r   i : t y p e = " T a b l e W i d g e t V i e w M o d e l S a n d b o x A d a p t e r " & g t ; & l t ; T a b l e N a m e & g t ; T a b l e 1 & l t ; / T a b l e N a m e & g t ; & l t ; / A d a p t e r & g t ; & l t ; D i a g r a m T y p e & g t ; T a b l e W i d g e t V i e w M o d e l & l t ; / D i a g r a m T y p e & g t ; & l t ; D i s p l a y C o n t e x t   i : t y p e = " T a b l e W i d g e t D i s p l a y C o n t e x t " & g t ; & l t ; I s F i l t e r e d T a g K e y & g t ; & l t ; K e y & g t ; S t a t i c   T a g s \ H a s   F i l t e r & l t ; / K e y & g t ; & l t ; / I s F i l t e r e d T a g K e y & g t ; & l t ; I s I n T y p e B o o l e a n K e y & g t ; & l t ; K e y & g t ; S t a t i c   T a g s \ I s   B o o l e a n & l t ; / K e y & g t ; & l t ; / I s I n T y p e B o o l e a n K e y & g t ; & l t ; I s I n T y p e N u m b e r K e y & g t ; & l t ; K e y & g t ; S t a t i c   T a g s \ I s   N u m b e r & l t ; / K e y & g t ; & l t ; / I s I n T y p e N u m b e r K e y & g t ; & l t ; I s I n T y p e T e x t K e y & g t ; & l t ; K e y & g t ; S t a t i c   T a g s \ I s   T e x t & l t ; / K e y & g t ; & l t ; / I s I n T y p e T e x t K e y & g t ; & l t ; I s I n T y p e T i m e K e y & g t ; & l t ; K e y & g t ; S t a t i c   T a g s \ I s   T i m e & l t ; / K e y & g t ; & l t ; / I s I n T y p e T i m e K e y & g t ; & l t ; I s S o r t A s c e n d i n g T a g K e y & g t ; & l t ; K e y & g t ; S t a t i c   T a g s \ I s   S o r t e d   A s c e n d i n g & l t ; / K e y & g t ; & l t ; / I s S o r t A s c e n d i n g T a g K e y & g t ; & l t ; I s S o r t D e s c e n d i n g T a g K e y & g t ; & l t ; K e y & g t ; S t a t i c   T a g s \ I s   S o r t e d   D e s c e n d i n g & l t ; / K e y & g t ; & l t ; / I s S o r t D e s c e n d i n g T a g K e y & g t ; & l t ; I s S o r t a b l e T a g K e y & g t ; & l t ; K e y & g t ; S t a t i c   T a g s \ c a n   b e   s o r t e d & l t ; / K e y & g t ; & l t ; / I s S o r t a b l e T a g K e y & g t ; & l t ; / D i s p l a y C o n t e x t & g t ; & l t ; D i s p l a y T y p e & g t ; T a b l e W i d g e t P a n e l & l t ; / D i s p l a y T y p e & g t ; & l t ; K e y   i : t y p e = " S a n d b o x E d i t o r T a b l e W i d g e t V i e w M o d e l K e y " & g t ; & l t ; T a b l e N a m e & g t ; T a b l e 1 & l t ; / T a b l e N a m e & g t ; & l t ; / K e y & g t ; & l t ; M a i n t a i n e r   i : t y p e = " T a b l e W i d g e t V i e w M o d e l . T a b l e W i d g e t V i e w M o d e l M a i n t a i n e r " / & g t ; & l t ; V i e w S t a t e F a c t o r y T y p e & g t ; M i c r o s o f t . A n a l y s i s S e r v i c e s . C o m m o n . T a b l e W i d g e t V i e w S t a t e F a c t o r y & l t ; / V i e w S t a t e F a c t o r y T y p e & g t ; & l t ; V i e w S t a t e s   x m l n s : a = " h t t p : / / s c h e m a s . m i c r o s o f t . c o m / 2 0 0 3 / 1 0 / S e r i a l i z a t i o n / A r r a y s " & g t ; & l t ; a : K e y V a l u e O f D i a g r a m O b j e c t K e y a n y T y p e z b w N T n L X & g t ; & l t ; a : K e y & g t ; & l t ; K e y & g t ; T a b l e W i d g e t G r i d   M o d e l & l t ; / K e y & g t ; & l t ; / a : K e y & g t ; & l t ; a : V a l u e   i : t y p e = " T a b l e W i d g e t B a s e V i e w S t a t e " / & g t ; & l t ; / a : K e y V a l u e O f D i a g r a m O b j e c t K e y a n y T y p e z b w N T n L X & g t ; & l t ; a : K e y V a l u e O f D i a g r a m O b j e c t K e y a n y T y p e z b w N T n L X & g t ; & l t ; a : K e y & g t ; & l t ; K e y & g t ; A c t i o n s \ S o r t   A s c e n d i n g & l t ; / K e y & g t ; & l t ; / a : K e y & g t ; & l t ; a : V a l u e   i : t y p e = " T a b l e W i d g e t B a s e V i e w S t a t e " / & g t ; & l t ; / a : K e y V a l u e O f D i a g r a m O b j e c t K e y a n y T y p e z b w N T n L X & g t ; & l t ; a : K e y V a l u e O f D i a g r a m O b j e c t K e y a n y T y p e z b w N T n L X & g t ; & l t ; a : K e y & g t ; & l t ; K e y & g t ; A c t i o n s \ S o r t   D e s c e n d i n g & l t ; / K e y & g t ; & l t ; / a : K e y & g t ; & l t ; a : V a l u e   i : t y p e = " T a b l e W i d g e t B a s e V i e w S t a t e " / & g t ; & l t ; / a : K e y V a l u e O f D i a g r a m O b j e c t K e y a n y T y p e z b w N T n L X & g t ; & l t ; a : K e y V a l u e O f D i a g r a m O b j e c t K e y a n y T y p e z b w N T n L X & g t ; & l t ; a : K e y & g t ; & l t ; K e y & g t ; A c t i o n s \ C l e a r   S o r t   f r o m   t h i s   C o l u m n & l t ; / K e y & g t ; & l t ; / a : K e y & g t ; & l t ; a : V a l u e   i : t y p e = " T a b l e W i d g e t B a s e V i e w S t a t e " / & g t ; & l t ; / a : K e y V a l u e O f D i a g r a m O b j e c t K e y a n y T y p e z b w N T n L X & g t ; & l t ; a : K e y V a l u e O f D i a g r a m O b j e c t K e y a n y T y p e z b w N T n L X & g t ; & l t ; a : K e y & g t ; & l t ; K e y & g t ; A c t i o n s \ C l e a r   S o r t   f r o m   t h i s   T a b l e & l t ; / K e y & g t ; & l t ; / a : K e y & g t ; & l t ; a : V a l u e   i : t y p e = " T a b l e W i d g e t B a s e V i e w S t a t e " / & g t ; & l t ; / a : K e y V a l u e O f D i a g r a m O b j e c t K e y a n y T y p e z b w N T n L X & g t ; & l t ; a : K e y V a l u e O f D i a g r a m O b j e c t K e y a n y T y p e z b w N T n L X & g t ; & l t ; a : K e y & g t ; & l t ; K e y & g t ; A c t i o n s \ L o a d   T o p   N   D i s t i n c t   V a l u e s & l t ; / K e y & g t ; & l t ; / a : K e y & g t ; & l t ; a : V a l u e   i : t y p e = " T a b l e W i d g e t B a s e V i e w S t a t e " / & g t ; & l t ; / a : K e y V a l u e O f D i a g r a m O b j e c t K e y a n y T y p e z b w N T n L X & g t ; & l t ; a : K e y V a l u e O f D i a g r a m O b j e c t K e y a n y T y p e z b w N T n L X & g t ; & l t ; a : K e y & g t ; & l t ; K e y & g t ; T a g G r o u p s \ N o d e   T y p e s & l t ; / K e y & g t ; & l t ; / a : K e y & g t ; & l t ; a : V a l u e   i : t y p e = " T a b l e W i d g e t B a s e V i e w S t a t e " / & g t ; & l t ; / a : K e y V a l u e O f D i a g r a m O b j e c t K e y a n y T y p e z b w N T n L X & g t ; & l t ; a : K e y V a l u e O f D i a g r a m O b j e c t K e y a n y T y p e z b w N T n L X & g t ; & l t ; a : K e y & g t ; & l t ; K e y & g t ; T a g G r o u p s \ D a t a   T y p e & l t ; / K e y & g t ; & l t ; / a : K e y & g t ; & l t ; a : V a l u e   i : t y p e = " T a b l e W i d g e t B a s e V i e w S t a t e " / & g t ; & l t ; / a : K e y V a l u e O f D i a g r a m O b j e c t K e y a n y T y p e z b w N T n L X & g t ; & l t ; a : K e y V a l u e O f D i a g r a m O b j e c t K e y a n y T y p e z b w N T n L X & g t ; & l t ; a : K e y & g t ; & l t ; K e y & g t ; T a g G r o u p s \ S t a t e & l t ; / K e y & g t ; & l t ; / a : K e y & g t ; & l t ; a : V a l u e   i : t y p e = " T a b l e W i d g e t B a s e V i e w S t a t e " / & g t ; & l t ; / a : K e y V a l u e O f D i a g r a m O b j e c t K e y a n y T y p e z b w N T n L X & g t ; & l t ; a : K e y V a l u e O f D i a g r a m O b j e c t K e y a n y T y p e z b w N T n L X & g t ; & l t ; a : K e y & g t ; & l t ; K e y & g t ; S t a t i c   T a g s \ C o l u m n & l t ; / K e y & g t ; & l t ; / a : K e y & g t ; & l t ; a : V a l u e   i : t y p e = " T a b l e W i d g e t B a s e V i e w S t a t e " / & g t ; & l t ; / a : K e y V a l u e O f D i a g r a m O b j e c t K e y a n y T y p e z b w N T n L X & g t ; & l t ; a : K e y V a l u e O f D i a g r a m O b j e c t K e y a n y T y p e z b w N T n L X & g t ; & l t ; a : K e y & g t ; & l t ; K e y & g t ; S t a t i c   T a g s \ I s   B o o l e a n & l t ; / K e y & g t ; & l t ; / a : K e y & g t ; & l t ; a : V a l u e   i : t y p e = " T a b l e W i d g e t B a s e V i e w S t a t e " / & g t ; & l t ; / a : K e y V a l u e O f D i a g r a m O b j e c t K e y a n y T y p e z b w N T n L X & g t ; & l t ; a : K e y V a l u e O f D i a g r a m O b j e c t K e y a n y T y p e z b w N T n L X & g t ; & l t ; a : K e y & g t ; & l t ; K e y & g t ; S t a t i c   T a g s \ I s   N u m b e r & l t ; / K e y & g t ; & l t ; / a : K e y & g t ; & l t ; a : V a l u e   i : t y p e = " T a b l e W i d g e t B a s e V i e w S t a t e " / & g t ; & l t ; / a : K e y V a l u e O f D i a g r a m O b j e c t K e y a n y T y p e z b w N T n L X & g t ; & l t ; a : K e y V a l u e O f D i a g r a m O b j e c t K e y a n y T y p e z b w N T n L X & g t ; & l t ; a : K e y & g t ; & l t ; K e y & g t ; S t a t i c   T a g s \ I s   T e x t & l t ; / K e y & g t ; & l t ; / a : K e y & g t ; & l t ; a : V a l u e   i : t y p e = " T a b l e W i d g e t B a s e V i e w S t a t e " / & g t ; & l t ; / a : K e y V a l u e O f D i a g r a m O b j e c t K e y a n y T y p e z b w N T n L X & g t ; & l t ; a : K e y V a l u e O f D i a g r a m O b j e c t K e y a n y T y p e z b w N T n L X & g t ; & l t ; a : K e y & g t ; & l t ; K e y & g t ; S t a t i c   T a g s \ I s   T i m e & l t ; / K e y & g t ; & l t ; / a : K e y & g t ; & l t ; a : V a l u e   i : t y p e = " T a b l e W i d g e t B a s e V i e w S t a t e " / & g t ; & l t ; / a : K e y V a l u e O f D i a g r a m O b j e c t K e y a n y T y p e z b w N T n L X & g t ; & l t ; a : K e y V a l u e O f D i a g r a m O b j e c t K e y a n y T y p e z b w N T n L X & g t ; & l t ; a : K e y & g t ; & l t ; K e y & g t ; S t a t i c   T a g s \ c a n   b e   s o r t e d & l t ; / K e y & g t ; & l t ; / a : K e y & g t ; & l t ; a : V a l u e   i : t y p e = " T a b l e W i d g e t B a s e V i e w S t a t e " / & g t ; & l t ; / a : K e y V a l u e O f D i a g r a m O b j e c t K e y a n y T y p e z b w N T n L X & g t ; & l t ; a : K e y V a l u e O f D i a g r a m O b j e c t K e y a n y T y p e z b w N T n L X & g t ; & l t ; a : K e y & g t ; & l t ; K e y & g t ; S t a t i c   T a g s \ I s   S o r t e d   A s c e n d i n g & l t ; / K e y & g t ; & l t ; / a : K e y & g t ; & l t ; a : V a l u e   i : t y p e = " T a b l e W i d g e t B a s e V i e w S t a t e " / & g t ; & l t ; / a : K e y V a l u e O f D i a g r a m O b j e c t K e y a n y T y p e z b w N T n L X & g t ; & l t ; a : K e y V a l u e O f D i a g r a m O b j e c t K e y a n y T y p e z b w N T n L X & g t ; & l t ; a : K e y & g t ; & l t ; K e y & g t ; S t a t i c   T a g s \ I s   S o r t e d   D e s c e n d i n g & l t ; / K e y & g t ; & l t ; / a : K e y & g t ; & l t ; a : V a l u e   i : t y p e = " T a b l e W i d g e t B a s e V i e w S t a t e " / & g t ; & l t ; / a : K e y V a l u e O f D i a g r a m O b j e c t K e y a n y T y p e z b w N T n L X & g t ; & l t ; a : K e y V a l u e O f D i a g r a m O b j e c t K e y a n y T y p e z b w N T n L X & g t ; & l t ; a : K e y & g t ; & l t ; K e y & g t ; S t a t i c   T a g s \ H a s   F i l t e r & l t ; / K e y & g t ; & l t ; / a : K e y & g t ; & l t ; a : V a l u e   i : t y p e = " T a b l e W i d g e t B a s e V i e w S t a t e " / & g t ; & l t ; / a : K e y V a l u e O f D i a g r a m O b j e c t K e y a n y T y p e z b w N T n L X & g t ; & l t ; a : K e y V a l u e O f D i a g r a m O b j e c t K e y a n y T y p e z b w N T n L X & g t ; & l t ; a : K e y & g t ; & l t ; K e y & g t ; S t a t i c   T a g s \     & l t ; / K e y & g t ; & l t ; / a : K e y & g t ; & l t ; a : V a l u e   i : t y p e = " T a b l e W i d g e t B a s e V i e w S t a t e " / & g t ; & l t ; / a : K e y V a l u e O f D i a g r a m O b j e c t K e y a n y T y p e z b w N T n L X & g t ; & l t ; a : K e y V a l u e O f D i a g r a m O b j e c t K e y a n y T y p e z b w N T n L X & g t ; & l t ; a : K e y & g t ; & l t ; K e y & g t ; S t a t i c   T a g s \ I s   P r i v a t e & l t ; / K e y & g t ; & l t ; / a : K e y & g t ; & l t ; a : V a l u e   i : t y p e = " T a b l e W i d g e t B a s e V i e w S t a t e " / & g t ; & l t ; / a : K e y V a l u e O f D i a g r a m O b j e c t K e y a n y T y p e z b w N T n L X & g t ; & l t ; a : K e y V a l u e O f D i a g r a m O b j e c t K e y a n y T y p e z b w N T n L X & g t ; & l t ; a : K e y & g t ; & l t ; K e y & g t ; C o l u m n s \ C o l u m n 1 & l t ; / K e y & g t ; & l t ; / a : K e y & g t ; & l t ; a : V a l u e   i : t y p e = " T a b l e W i d g e t B a s e V i e w S t a t e " / & g t ; & l t ; / a : K e y V a l u e O f D i a g r a m O b j e c t K e y a n y T y p e z b w N T n L X & g t ; & l t ; a : K e y V a l u e O f D i a g r a m O b j e c t K e y a n y T y p e z b w N T n L X & g t ; & l t ; a : K e y & g t ; & l t ; K e y & g t ; C o l u m n s \ C o l u m n 2 & l t ; / K e y & g t ; & l t ; / a : K e y & g t ; & l t ; a : V a l u e   i : t y p e = " T a b l e W i d g e t B a s e V i e w S t a t e " / & g t ; & l t ; / a : K e y V a l u e O f D i a g r a m O b j e c t K e y a n y T y p e z b w N T n L X & g t ; & l t ; a : K e y V a l u e O f D i a g r a m O b j e c t K e y a n y T y p e z b w N T n L X & g t ; & l t ; a : K e y & g t ; & l t ; K e y & g t ; C o l u m n s \ C o l u m n 3 & l t ; / K e y & g t ; & l t ; / a : K e y & g t ; & l t ; a : V a l u e   i : t y p e = " T a b l e W i d g e t B a s e V i e w S t a t e " / & g t ; & l t ; / a : K e y V a l u e O f D i a g r a m O b j e c t K e y a n y T y p e z b w N T n L X & g t ; & l t ; a : K e y V a l u e O f D i a g r a m O b j e c t K e y a n y T y p e z b w N T n L X & g t ; & l t ; a : K e y & g t ; & l t ; K e y & g t ; C o l u m n s \ C o l u m n 4 & l t ; / K e y & g t ; & l t ; / a : K e y & g t ; & l t ; a : V a l u e   i : t y p e = " T a b l e W i d g e t B a s e V i e w S t a t e " / & g t ; & l t ; / a : K e y V a l u e O f D i a g r a m O b j e c t K e y a n y T y p e z b w N T n L X & g t ; & l t ; a : K e y V a l u e O f D i a g r a m O b j e c t K e y a n y T y p e z b w N T n L X & g t ; & l t ; a : K e y & g t ; & l t ; K e y & g t ; C o l u m n s \ C o l u m n 5 & l t ; / K e y & g t ; & l t ; / a : K e y & g t ; & l t ; a : V a l u e   i : t y p e = " T a b l e W i d g e t B a s e V i e w S t a t e " / & g t ; & l t ; / a : K e y V a l u e O f D i a g r a m O b j e c t K e y a n y T y p e z b w N T n L X & g t ; & l t ; a : K e y V a l u e O f D i a g r a m O b j e c t K e y a n y T y p e z b w N T n L X & g t ; & l t ; a : K e y & g t ; & l t ; K e y & g t ; C o l u m n s \ C o l u m n 6 & l t ; / K e y & g t ; & l t ; / a : K e y & g t ; & l t ; a : V a l u e   i : t y p e = " T a b l e W i d g e t B a s e V i e w S t a t e " / & g t ; & l t ; / a : K e y V a l u e O f D i a g r a m O b j e c t K e y a n y T y p e z b w N T n L X & g t ; & l t ; a : K e y V a l u e O f D i a g r a m O b j e c t K e y a n y T y p e z b w N T n L X & g t ; & l t ; a : K e y & g t ; & l t ; K e y & g t ; C o l u m n s \ C o l u m n 7 & l t ; / K e y & g t ; & l t ; / a : K e y & g t ; & l t ; a : V a l u e   i : t y p e = " T a b l e W i d g e t B a s e V i e w S t a t e " / & g t ; & l t ; / a : K e y V a l u e O f D i a g r a m O b j e c t K e y a n y T y p e z b w N T n L X & g t ; & l t ; a : K e y V a l u e O f D i a g r a m O b j e c t K e y a n y T y p e z b w N T n L X & g t ; & l t ; a : K e y & g t ; & l t ; K e y & g t ; C o l u m n s \ C o l u m n 8 & l t ; / K e y & g t ; & l t ; / a : K e y & g t ; & l t ; a : V a l u e   i : t y p e = " T a b l e W i d g e t B a s e V i e w S t a t e " / & g t ; & l t ; / a : K e y V a l u e O f D i a g r a m O b j e c t K e y a n y T y p e z b w N T n L X & g t ; & l t ; a : K e y V a l u e O f D i a g r a m O b j e c t K e y a n y T y p e z b w N T n L X & g t ; & l t ; a : K e y & g t ; & l t ; K e y & g t ; C o l u m n s \ C o l u m n 9 & l t ; / K e y & g t ; & l t ; / a : K e y & g t ; & l t ; a : V a l u e   i : t y p e = " T a b l e W i d g e t B a s e V i e w S t a t e " / & g t ; & l t ; / a : K e y V a l u e O f D i a g r a m O b j e c t K e y a n y T y p e z b w N T n L X & g t ; & l t ; a : K e y V a l u e O f D i a g r a m O b j e c t K e y a n y T y p e z b w N T n L X & g t ; & l t ; a : K e y & g t ; & l t ; K e y & g t ; C o l u m n s \ C o l u m n 1 0 & l t ; / K e y & g t ; & l t ; / a : K e y & g t ; & l t ; a : V a l u e   i : t y p e = " T a b l e W i d g e t B a s e V i e w S t a t e " / & g t ; & l t ; / a : K e y V a l u e O f D i a g r a m O b j e c t K e y a n y T y p e z b w N T n L X & g t ; & l t ; a : K e y V a l u e O f D i a g r a m O b j e c t K e y a n y T y p e z b w N T n L X & g t ; & l t ; a : K e y & g t ; & l t ; K e y & g t ; C o l u m n s \ C o l u m n 1 1 & l t ; / K e y & g t ; & l t ; / a : K e y & g t ; & l t ; a : V a l u e   i : t y p e = " T a b l e W i d g e t B a s e V i e w S t a t e " / & g t ; & l t ; / a : K e y V a l u e O f D i a g r a m O b j e c t K e y a n y T y p e z b w N T n L X & g t ; & l t ; a : K e y V a l u e O f D i a g r a m O b j e c t K e y a n y T y p e z b w N T n L X & g t ; & l t ; a : K e y & g t ; & l t ; K e y & g t ; C o l u m n s \ C o l u m n 1 2 & l t ; / K e y & g t ; & l t ; / a : K e y & g t ; & l t ; a : V a l u e   i : t y p e = " T a b l e W i d g e t B a s e V i e w S t a t e " / & g t ; & l t ; / a : K e y V a l u e O f D i a g r a m O b j e c t K e y a n y T y p e z b w N T n L X & g t ; & l t ; a : K e y V a l u e O f D i a g r a m O b j e c t K e y a n y T y p e z b w N T n L X & g t ; & l t ; a : K e y & g t ; & l t ; K e y & g t ; C o l u m n s \ C o l u m n 1 3 & l t ; / K e y & g t ; & l t ; / a : K e y & g t ; & l t ; a : V a l u e   i : t y p e = " T a b l e W i d g e t B a s e V i e w S t a t e " / & g t ; & l t ; / a : K e y V a l u e O f D i a g r a m O b j e c t K e y a n y T y p e z b w N T n L X & g t ; & l t ; a : K e y V a l u e O f D i a g r a m O b j e c t K e y a n y T y p e z b w N T n L X & g t ; & l t ; a : K e y & g t ; & l t ; K e y & g t ; C o l u m n s \ C o l u m n 1 4 & l t ; / K e y & g t ; & l t ; / a : K e y & g t ; & l t ; a : V a l u e   i : t y p e = " T a b l e W i d g e t B a s e V i e w S t a t e " / & g t ; & l t ; / a : K e y V a l u e O f D i a g r a m O b j e c t K e y a n y T y p e z b w N T n L X & g t ; & l t ; a : K e y V a l u e O f D i a g r a m O b j e c t K e y a n y T y p e z b w N T n L X & g t ; & l t ; a : K e y & g t ; & l t ; K e y & g t ; C o l u m n s \ C o l u m n 1 5 & l t ; / K e y & g t ; & l t ; / a : K e y & g t ; & l t ; a : V a l u e   i : t y p e = " T a b l e W i d g e t B a s e V i e w S t a t e " / & g t ; & l t ; / a : K e y V a l u e O f D i a g r a m O b j e c t K e y a n y T y p e z b w N T n L X & g t ; & l t ; a : K e y V a l u e O f D i a g r a m O b j e c t K e y a n y T y p e z b w N T n L X & g t ; & l t ; a : K e y & g t ; & l t ; K e y & g t ; C o l u m n s \ C o l u m n 1 6 & l t ; / K e y & g t ; & l t ; / a : K e y & g t ; & l t ; a : V a l u e   i : t y p e = " T a b l e W i d g e t B a s e V i e w S t a t e " / & g t ; & l t ; / a : K e y V a l u e O f D i a g r a m O b j e c t K e y a n y T y p e z b w N T n L X & g t ; & l t ; a : K e y V a l u e O f D i a g r a m O b j e c t K e y a n y T y p e z b w N T n L X & g t ; & l t ; a : K e y & g t ; & l t ; K e y & g t ; C o l u m n s \ C o l u m n 1 7 & l t ; / K e y & g t ; & l t ; / a : K e y & g t ; & l t ; a : V a l u e   i : t y p e = " T a b l e W i d g e t B a s e V i e w S t a t e " / & g t ; & l t ; / a : K e y V a l u e O f D i a g r a m O b j e c t K e y a n y T y p e z b w N T n L X & g t ; & l t ; a : K e y V a l u e O f D i a g r a m O b j e c t K e y a n y T y p e z b w N T n L X & g t ; & l t ; a : K e y & g t ; & l t ; K e y & g t ; C o l u m n s \ C o l u m n 1 8 & l t ; / K e y & g t ; & l t ; / a : K e y & g t ; & l t ; a : V a l u e   i : t y p e = " T a b l e W i d g e t B a s e V i e w S t a t e " / & g t ; & l t ; / a : K e y V a l u e O f D i a g r a m O b j e c t K e y a n y T y p e z b w N T n L X & g t ; & l t ; a : K e y V a l u e O f D i a g r a m O b j e c t K e y a n y T y p e z b w N T n L X & g t ; & l t ; a : K e y & g t ; & l t ; K e y & g t ; C o l u m n s \ C o l u m n 2 5 & l t ; / K e y & g t ; & l t ; / a : K e y & g t ; & l t ; a : V a l u e   i : t y p e = " T a b l e W i d g e t B a s e V i e w S t a t e " / & g t ; & l t ; / a : K e y V a l u e O f D i a g r a m O b j e c t K e y a n y T y p e z b w N T n L X & g t ; & l t ; a : K e y V a l u e O f D i a g r a m O b j e c t K e y a n y T y p e z b w N T n L X & g t ; & l t ; a : K e y & g t ; & l t ; K e y & g t ; C o l u m n s \ A d d   C o l u m n 2 & l t ; / K e y & g t ; & l t ; / a : K e y & g t ; & l t ; a : V a l u e   i : t y p e = " T a b l e W i d g e t B a s e V i e w S t a t e " / & g t ; & l t ; / a : K e y V a l u e O f D i a g r a m O b j e c t K e y a n y T y p e z b w N T n L X & g t ; & l t ; a : K e y V a l u e O f D i a g r a m O b j e c t K e y a n y T y p e z b w N T n L X & g t ; & l t ; a : K e y & g t ; & l t ; K e y & g t ; C o l u m n s \     & l t ; / K e y & g t ; & l t ; / a : K e y & g t ; & l t ; a : V a l u e   i : t y p e = " T a b l e W i d g e t B a s e V i e w S t a t e " / & g t ; & l t ; / a : K e y V a l u e O f D i a g r a m O b j e c t K e y a n y T y p e z b w N T n L X & g t ; & l t ; / V i e w S t a t e s & g t ; & l t ; / D i a g r a m M a n a g e r . S e r i a l i z a b l e D i a g r a m & g t ; & l t ; / A r r a y O f D i a g r a m M a n a g e r . S e r i a l i z a b l e D i a g r a m & g t ; < / C u s t o m C o n t e n t > < / G e m i n i > 
</file>

<file path=customXml/item2.xml>��< ? x m l   v e r s i o n = " 1 . 0 "   e n c o d i n g = " U T F - 1 6 " ? > < G e m i n i   x m l n s = " h t t p : / / g e m i n i / p i v o t c u s t o m i z a t i o n / L i n k e d T a b l e s " > < C u s t o m C o n t e n t > < ! [ C D A T A [ < L i n k e d T a b l e s   x m l n s : x s i = " h t t p : / / w w w . w 3 . o r g / 2 0 0 1 / X M L S c h e m a - i n s t a n c e "   x m l n s : x s d = " h t t p : / / w w w . w 3 . o r g / 2 0 0 1 / X M L S c h e m a " > < L i n k e d T a b l e L i s t > < L i n k e d T a b l e I n f o > < E x c e l T a b l e N a m e > T a b l e 1 < / E x c e l T a b l e N a m e > < G e m i n i T a b l e I d > T a b l e 1 < / G e m i n i T a b l e I d > < L i n k e d C o l u m n L i s t   / > < U p d a t e N e e d e d > f a l s e < / U p d a t e N e e d e d > < R o w C o u n t > 0 < / R o w C o u n t > < / L i n k e d T a b l e I n f o > < / L i n k e d T a b l e L i s t > < / L i n k e d T a b l e s > ] ] > < / 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4.xml>��< ? x m l   v e r s i o n = " 1 . 0 "   e n c o d i n g = " U T F - 1 6 " ? > < G e m i n i   x m l n s = " h t t p : / / g e m i n i / p i v o t c u s t o m i z a t i o n / T a b l e X M L _ T a b l e 1 " > < 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C o l u m n 1 & l t ; / s t r i n g & g t ; & l t ; / k e y & g t ; & l t ; v a l u e & g t ; & l t ; i n t & g t ; 9 1 & l t ; / i n t & g t ; & l t ; / v a l u e & g t ; & l t ; / i t e m & g t ; & l t ; i t e m & g t ; & l t ; k e y & g t ; & l t ; s t r i n g & g t ; C o l u m n 2 & l t ; / s t r i n g & g t ; & l t ; / k e y & g t ; & l t ; v a l u e & g t ; & l t ; i n t & g t ; 9 1 & l t ; / i n t & g t ; & l t ; / v a l u e & g t ; & l t ; / i t e m & g t ; & l t ; i t e m & g t ; & l t ; k e y & g t ; & l t ; s t r i n g & g t ; C o l u m n 3 & l t ; / s t r i n g & g t ; & l t ; / k e y & g t ; & l t ; v a l u e & g t ; & l t ; i n t & g t ; 9 1 & l t ; / i n t & g t ; & l t ; / v a l u e & g t ; & l t ; / i t e m & g t ; & l t ; i t e m & g t ; & l t ; k e y & g t ; & l t ; s t r i n g & g t ; C o l u m n 4 & l t ; / s t r i n g & g t ; & l t ; / k e y & g t ; & l t ; v a l u e & g t ; & l t ; i n t & g t ; 9 1 & l t ; / i n t & g t ; & l t ; / v a l u e & g t ; & l t ; / i t e m & g t ; & l t ; i t e m & g t ; & l t ; k e y & g t ; & l t ; s t r i n g & g t ; C o l u m n 5 & l t ; / s t r i n g & g t ; & l t ; / k e y & g t ; & l t ; v a l u e & g t ; & l t ; i n t & g t ; 9 1 & l t ; / i n t & g t ; & l t ; / v a l u e & g t ; & l t ; / i t e m & g t ; & l t ; i t e m & g t ; & l t ; k e y & g t ; & l t ; s t r i n g & g t ; C o l u m n 6 & l t ; / s t r i n g & g t ; & l t ; / k e y & g t ; & l t ; v a l u e & g t ; & l t ; i n t & g t ; 9 1 & l t ; / i n t & g t ; & l t ; / v a l u e & g t ; & l t ; / i t e m & g t ; & l t ; i t e m & g t ; & l t ; k e y & g t ; & l t ; s t r i n g & g t ; C o l u m n 7 & l t ; / s t r i n g & g t ; & l t ; / k e y & g t ; & l t ; v a l u e & g t ; & l t ; i n t & g t ; 9 1 & l t ; / i n t & g t ; & l t ; / v a l u e & g t ; & l t ; / i t e m & g t ; & l t ; i t e m & g t ; & l t ; k e y & g t ; & l t ; s t r i n g & g t ; C o l u m n 8 & l t ; / s t r i n g & g t ; & l t ; / k e y & g t ; & l t ; v a l u e & g t ; & l t ; i n t & g t ; 9 1 & l t ; / i n t & g t ; & l t ; / v a l u e & g t ; & l t ; / i t e m & g t ; & l t ; i t e m & g t ; & l t ; k e y & g t ; & l t ; s t r i n g & g t ; C o l u m n 9 & l t ; / s t r i n g & g t ; & l t ; / k e y & g t ; & l t ; v a l u e & g t ; & l t ; i n t & g t ; 9 1 & l t ; / i n t & g t ; & l t ; / v a l u e & g t ; & l t ; / i t e m & g t ; & l t ; i t e m & g t ; & l t ; k e y & g t ; & l t ; s t r i n g & g t ; C o l u m n 1 0 & l t ; / s t r i n g & g t ; & l t ; / k e y & g t ; & l t ; v a l u e & g t ; & l t ; i n t & g t ; 9 8 & l t ; / i n t & g t ; & l t ; / v a l u e & g t ; & l t ; / i t e m & g t ; & l t ; i t e m & g t ; & l t ; k e y & g t ; & l t ; s t r i n g & g t ; C o l u m n 1 1 & l t ; / s t r i n g & g t ; & l t ; / k e y & g t ; & l t ; v a l u e & g t ; & l t ; i n t & g t ; 9 8 & l t ; / i n t & g t ; & l t ; / v a l u e & g t ; & l t ; / i t e m & g t ; & l t ; i t e m & g t ; & l t ; k e y & g t ; & l t ; s t r i n g & g t ; C o l u m n 1 2 & l t ; / s t r i n g & g t ; & l t ; / k e y & g t ; & l t ; v a l u e & g t ; & l t ; i n t & g t ; 9 8 & l t ; / i n t & g t ; & l t ; / v a l u e & g t ; & l t ; / i t e m & g t ; & l t ; i t e m & g t ; & l t ; k e y & g t ; & l t ; s t r i n g & g t ; C o l u m n 1 3 & l t ; / s t r i n g & g t ; & l t ; / k e y & g t ; & l t ; v a l u e & g t ; & l t ; i n t & g t ; 9 8 & l t ; / i n t & g t ; & l t ; / v a l u e & g t ; & l t ; / i t e m & g t ; & l t ; i t e m & g t ; & l t ; k e y & g t ; & l t ; s t r i n g & g t ; C o l u m n 1 4 & l t ; / s t r i n g & g t ; & l t ; / k e y & g t ; & l t ; v a l u e & g t ; & l t ; i n t & g t ; 9 8 & l t ; / i n t & g t ; & l t ; / v a l u e & g t ; & l t ; / i t e m & g t ; & l t ; i t e m & g t ; & l t ; k e y & g t ; & l t ; s t r i n g & g t ; C o l u m n 1 5 & l t ; / s t r i n g & g t ; & l t ; / k e y & g t ; & l t ; v a l u e & g t ; & l t ; i n t & g t ; 9 8 & l t ; / i n t & g t ; & l t ; / v a l u e & g t ; & l t ; / i t e m & g t ; & l t ; i t e m & g t ; & l t ; k e y & g t ; & l t ; s t r i n g & g t ; C o l u m n 1 6 & l t ; / s t r i n g & g t ; & l t ; / k e y & g t ; & l t ; v a l u e & g t ; & l t ; i n t & g t ; 9 8 & l t ; / i n t & g t ; & l t ; / v a l u e & g t ; & l t ; / i t e m & g t ; & l t ; i t e m & g t ; & l t ; k e y & g t ; & l t ; s t r i n g & g t ; C o l u m n 1 7 & l t ; / s t r i n g & g t ; & l t ; / k e y & g t ; & l t ; v a l u e & g t ; & l t ; i n t & g t ; 9 8 & l t ; / i n t & g t ; & l t ; / v a l u e & g t ; & l t ; / i t e m & g t ; & l t ; i t e m & g t ; & l t ; k e y & g t ; & l t ; s t r i n g & g t ; C o l u m n 1 8 & l t ; / s t r i n g & g t ; & l t ; / k e y & g t ; & l t ; v a l u e & g t ; & l t ; i n t & g t ; 9 8 & l t ; / i n t & g t ; & l t ; / v a l u e & g t ; & l t ; / i t e m & g t ; & l t ; i t e m & g t ; & l t ; k e y & g t ; & l t ; s t r i n g & g t ; C o l u m n 2 5 & l t ; / s t r i n g & g t ; & l t ; / k e y & g t ; & l t ; v a l u e & g t ; & l t ; i n t & g t ; 1 3 6 & l t ; / i n t & g t ; & l t ; / v a l u e & g t ; & l t ; / i t e m & g t ; & l t ; i t e m & g t ; & l t ; k e y & g t ; & l t ; s t r i n g & g t ; A d d   C o l u m n 2 & l t ; / s t r i n g & g t ; & l t ; / k e y & g t ; & l t ; v a l u e & g t ; & l t ; i n t & g t ; 1 1 9 & l t ; / i n t & g t ; & l t ; / v a l u e & g t ; & l t ; / i t e m & g t ; & l t ; / C o l u m n W i d t h s & g t ; & l t ; C o l u m n D i s p l a y I n d e x & g t ; & l t ; i t e m & g t ; & l t ; k e y & g t ; & l t ; s t r i n g & g t ; C o l u m n 1 & l t ; / s t r i n g & g t ; & l t ; / k e y & g t ; & l t ; v a l u e & g t ; & l t ; i n t & g t ; 0 & l t ; / i n t & g t ; & l t ; / v a l u e & g t ; & l t ; / i t e m & g t ; & l t ; i t e m & g t ; & l t ; k e y & g t ; & l t ; s t r i n g & g t ; C o l u m n 2 & l t ; / s t r i n g & g t ; & l t ; / k e y & g t ; & l t ; v a l u e & g t ; & l t ; i n t & g t ; 1 & l t ; / i n t & g t ; & l t ; / v a l u e & g t ; & l t ; / i t e m & g t ; & l t ; i t e m & g t ; & l t ; k e y & g t ; & l t ; s t r i n g & g t ; C o l u m n 3 & l t ; / s t r i n g & g t ; & l t ; / k e y & g t ; & l t ; v a l u e & g t ; & l t ; i n t & g t ; 2 & l t ; / i n t & g t ; & l t ; / v a l u e & g t ; & l t ; / i t e m & g t ; & l t ; i t e m & g t ; & l t ; k e y & g t ; & l t ; s t r i n g & g t ; C o l u m n 4 & l t ; / s t r i n g & g t ; & l t ; / k e y & g t ; & l t ; v a l u e & g t ; & l t ; i n t & g t ; 3 & l t ; / i n t & g t ; & l t ; / v a l u e & g t ; & l t ; / i t e m & g t ; & l t ; i t e m & g t ; & l t ; k e y & g t ; & l t ; s t r i n g & g t ; C o l u m n 5 & l t ; / s t r i n g & g t ; & l t ; / k e y & g t ; & l t ; v a l u e & g t ; & l t ; i n t & g t ; 4 & l t ; / i n t & g t ; & l t ; / v a l u e & g t ; & l t ; / i t e m & g t ; & l t ; i t e m & g t ; & l t ; k e y & g t ; & l t ; s t r i n g & g t ; C o l u m n 6 & l t ; / s t r i n g & g t ; & l t ; / k e y & g t ; & l t ; v a l u e & g t ; & l t ; i n t & g t ; 5 & l t ; / i n t & g t ; & l t ; / v a l u e & g t ; & l t ; / i t e m & g t ; & l t ; i t e m & g t ; & l t ; k e y & g t ; & l t ; s t r i n g & g t ; C o l u m n 7 & l t ; / s t r i n g & g t ; & l t ; / k e y & g t ; & l t ; v a l u e & g t ; & l t ; i n t & g t ; 6 & l t ; / i n t & g t ; & l t ; / v a l u e & g t ; & l t ; / i t e m & g t ; & l t ; i t e m & g t ; & l t ; k e y & g t ; & l t ; s t r i n g & g t ; C o l u m n 8 & l t ; / s t r i n g & g t ; & l t ; / k e y & g t ; & l t ; v a l u e & g t ; & l t ; i n t & g t ; 7 & l t ; / i n t & g t ; & l t ; / v a l u e & g t ; & l t ; / i t e m & g t ; & l t ; i t e m & g t ; & l t ; k e y & g t ; & l t ; s t r i n g & g t ; C o l u m n 9 & l t ; / s t r i n g & g t ; & l t ; / k e y & g t ; & l t ; v a l u e & g t ; & l t ; i n t & g t ; 8 & l t ; / i n t & g t ; & l t ; / v a l u e & g t ; & l t ; / i t e m & g t ; & l t ; i t e m & g t ; & l t ; k e y & g t ; & l t ; s t r i n g & g t ; C o l u m n 1 0 & l t ; / s t r i n g & g t ; & l t ; / k e y & g t ; & l t ; v a l u e & g t ; & l t ; i n t & g t ; 9 & l t ; / i n t & g t ; & l t ; / v a l u e & g t ; & l t ; / i t e m & g t ; & l t ; i t e m & g t ; & l t ; k e y & g t ; & l t ; s t r i n g & g t ; C o l u m n 1 1 & l t ; / s t r i n g & g t ; & l t ; / k e y & g t ; & l t ; v a l u e & g t ; & l t ; i n t & g t ; 1 0 & l t ; / i n t & g t ; & l t ; / v a l u e & g t ; & l t ; / i t e m & g t ; & l t ; i t e m & g t ; & l t ; k e y & g t ; & l t ; s t r i n g & g t ; C o l u m n 1 2 & l t ; / s t r i n g & g t ; & l t ; / k e y & g t ; & l t ; v a l u e & g t ; & l t ; i n t & g t ; 1 1 & l t ; / i n t & g t ; & l t ; / v a l u e & g t ; & l t ; / i t e m & g t ; & l t ; i t e m & g t ; & l t ; k e y & g t ; & l t ; s t r i n g & g t ; C o l u m n 1 3 & l t ; / s t r i n g & g t ; & l t ; / k e y & g t ; & l t ; v a l u e & g t ; & l t ; i n t & g t ; 1 2 & l t ; / i n t & g t ; & l t ; / v a l u e & g t ; & l t ; / i t e m & g t ; & l t ; i t e m & g t ; & l t ; k e y & g t ; & l t ; s t r i n g & g t ; C o l u m n 1 4 & l t ; / s t r i n g & g t ; & l t ; / k e y & g t ; & l t ; v a l u e & g t ; & l t ; i n t & g t ; 1 3 & l t ; / i n t & g t ; & l t ; / v a l u e & g t ; & l t ; / i t e m & g t ; & l t ; i t e m & g t ; & l t ; k e y & g t ; & l t ; s t r i n g & g t ; C o l u m n 1 5 & l t ; / s t r i n g & g t ; & l t ; / k e y & g t ; & l t ; v a l u e & g t ; & l t ; i n t & g t ; 1 4 & l t ; / i n t & g t ; & l t ; / v a l u e & g t ; & l t ; / i t e m & g t ; & l t ; i t e m & g t ; & l t ; k e y & g t ; & l t ; s t r i n g & g t ; C o l u m n 1 6 & l t ; / s t r i n g & g t ; & l t ; / k e y & g t ; & l t ; v a l u e & g t ; & l t ; i n t & g t ; 1 5 & l t ; / i n t & g t ; & l t ; / v a l u e & g t ; & l t ; / i t e m & g t ; & l t ; i t e m & g t ; & l t ; k e y & g t ; & l t ; s t r i n g & g t ; C o l u m n 1 7 & l t ; / s t r i n g & g t ; & l t ; / k e y & g t ; & l t ; v a l u e & g t ; & l t ; i n t & g t ; 1 6 & l t ; / i n t & g t ; & l t ; / v a l u e & g t ; & l t ; / i t e m & g t ; & l t ; i t e m & g t ; & l t ; k e y & g t ; & l t ; s t r i n g & g t ; C o l u m n 1 8 & l t ; / s t r i n g & g t ; & l t ; / k e y & g t ; & l t ; v a l u e & g t ; & l t ; i n t & g t ; 1 7 & l t ; / i n t & g t ; & l t ; / v a l u e & g t ; & l t ; / i t e m & g t ; & l t ; i t e m & g t ; & l t ; k e y & g t ; & l t ; s t r i n g & g t ; C o l u m n 2 5 & l t ; / s t r i n g & g t ; & l t ; / k e y & g t ; & l t ; v a l u e & g t ; & l t ; i n t & g t ; 1 8 & l t ; / i n t & g t ; & l t ; / v a l u e & g t ; & l t ; / i t e m & g t ; & l t ; i t e m & g t ; & l t ; k e y & g t ; & l t ; s t r i n g & g t ; A d d   C o l u m n 2 & l t ; / s t r i n g & g t ; & l t ; / k e y & g t ; & l t ; v a l u e & g t ; & l t ; i n t & g t ; 1 9 & 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1554491F-3BFF-4ED7-862A-0A7D03F1AAE6}">
  <ds:schemaRefs>
    <ds:schemaRef ds:uri="http://gemini/pivotcustomization/TableWidget"/>
  </ds:schemaRefs>
</ds:datastoreItem>
</file>

<file path=customXml/itemProps2.xml><?xml version="1.0" encoding="utf-8"?>
<ds:datastoreItem xmlns:ds="http://schemas.openxmlformats.org/officeDocument/2006/customXml" ds:itemID="{E9320E59-5627-4BDC-BA61-A43AF67D29D1}">
  <ds:schemaRefs/>
</ds:datastoreItem>
</file>

<file path=customXml/itemProps3.xml><?xml version="1.0" encoding="utf-8"?>
<ds:datastoreItem xmlns:ds="http://schemas.openxmlformats.org/officeDocument/2006/customXml" ds:itemID="{B2E70906-DA20-4668-BD41-F628989743D5}">
  <ds:schemaRefs>
    <ds:schemaRef ds:uri="http://gemini/pivotcustomization/FormulaBarState"/>
  </ds:schemaRefs>
</ds:datastoreItem>
</file>

<file path=customXml/itemProps4.xml><?xml version="1.0" encoding="utf-8"?>
<ds:datastoreItem xmlns:ds="http://schemas.openxmlformats.org/officeDocument/2006/customXml" ds:itemID="{99C64EA6-64AB-43FD-B8B2-F766C9A9B7EA}">
  <ds:schemaRefs>
    <ds:schemaRef ds:uri="http://gemini/pivotcustomization/TableXML_Table1"/>
  </ds:schemaRefs>
</ds:datastoreItem>
</file>

<file path=docProps/app.xml><?xml version="1.0" encoding="utf-8"?>
<Properties xmlns="http://schemas.openxmlformats.org/officeDocument/2006/extended-properties" xmlns:vt="http://schemas.openxmlformats.org/officeDocument/2006/docPropsVTypes">
  <Template/>
  <Application>Microsoft Macintosh Excel</Application>
  <DocSecurity>0</DocSecurity>
  <ScaleCrop>false</ScaleCrop>
  <HeadingPairs>
    <vt:vector size="4" baseType="variant">
      <vt:variant>
        <vt:lpstr>Worksheets</vt:lpstr>
      </vt:variant>
      <vt:variant>
        <vt:i4>13</vt:i4>
      </vt:variant>
      <vt:variant>
        <vt:lpstr>Named Ranges</vt:lpstr>
      </vt:variant>
      <vt:variant>
        <vt:i4>11</vt:i4>
      </vt:variant>
    </vt:vector>
  </HeadingPairs>
  <TitlesOfParts>
    <vt:vector size="24" baseType="lpstr">
      <vt:lpstr>Introduction</vt:lpstr>
      <vt:lpstr>Instructions</vt:lpstr>
      <vt:lpstr>HECVAT - Full | Vendor Response</vt:lpstr>
      <vt:lpstr>Analyst Report</vt:lpstr>
      <vt:lpstr>Analyst Reference</vt:lpstr>
      <vt:lpstr>Summary Report</vt:lpstr>
      <vt:lpstr>Crosswalk Detail</vt:lpstr>
      <vt:lpstr>Questions</vt:lpstr>
      <vt:lpstr>Values</vt:lpstr>
      <vt:lpstr>High Risk Non-Compliant</vt:lpstr>
      <vt:lpstr>Standards Crosswalk</vt:lpstr>
      <vt:lpstr>Acknowledgments</vt:lpstr>
      <vt:lpstr>ChangeLog</vt:lpstr>
      <vt:lpstr>Instructions!_ftn1</vt:lpstr>
      <vt:lpstr>Instructions!_ftnref1</vt:lpstr>
      <vt:lpstr>dr</vt:lpstr>
      <vt:lpstr>drpt</vt:lpstr>
      <vt:lpstr>sharedassessments</vt:lpstr>
      <vt:lpstr>sharedassessmentslisting</vt:lpstr>
      <vt:lpstr>Acknowledgments!uptime</vt:lpstr>
      <vt:lpstr>uptime</vt:lpstr>
      <vt:lpstr>Acknowledgments!yes</vt:lpstr>
      <vt:lpstr>yes</vt:lpstr>
      <vt:lpstr>yesna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josh.callahan@humboldt.edu</dc:creator>
  <cp:keywords/>
  <dc:description/>
  <cp:lastModifiedBy>Gary Denne</cp:lastModifiedBy>
  <dcterms:created xsi:type="dcterms:W3CDTF">2015-03-06T14:56:12Z</dcterms:created>
  <dcterms:modified xsi:type="dcterms:W3CDTF">2023-03-29T00:52:12Z</dcterms:modified>
  <cp:category/>
</cp:coreProperties>
</file>