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mc:AlternateContent xmlns:mc="http://schemas.openxmlformats.org/markup-compatibility/2006">
    <mc:Choice Requires="x15">
      <x15ac:absPath xmlns:x15ac="http://schemas.microsoft.com/office/spreadsheetml/2010/11/ac" url="/Users/gary.denne/Documents/GitHub/instructure-security-package/Canvas Credentials/"/>
    </mc:Choice>
  </mc:AlternateContent>
  <xr:revisionPtr revIDLastSave="0" documentId="13_ncr:1_{B9589D82-385F-7A4B-8EA2-EDA4839FC4CE}" xr6:coauthVersionLast="47" xr6:coauthVersionMax="47" xr10:uidLastSave="{00000000-0000-0000-0000-000000000000}"/>
  <bookViews>
    <workbookView xWindow="2000" yWindow="2040" windowWidth="33160" windowHeight="1638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C54" i="12"/>
  <c r="B54" i="12"/>
  <c r="A54" i="12"/>
  <c r="D54" i="12" s="1"/>
  <c r="E54" i="12" s="1"/>
  <c r="B53" i="12"/>
  <c r="A53" i="12"/>
  <c r="D53" i="12" s="1"/>
  <c r="E53" i="12" s="1"/>
  <c r="D52" i="12"/>
  <c r="E52" i="12" s="1"/>
  <c r="C52" i="12"/>
  <c r="B52" i="12"/>
  <c r="A52" i="12"/>
  <c r="B51" i="12"/>
  <c r="A51" i="12"/>
  <c r="D51" i="12" s="1"/>
  <c r="E51" i="12" s="1"/>
  <c r="B50" i="12"/>
  <c r="A50" i="12"/>
  <c r="D50" i="12" s="1"/>
  <c r="E50" i="12" s="1"/>
  <c r="B49" i="12"/>
  <c r="A49" i="12"/>
  <c r="D49" i="12" s="1"/>
  <c r="E49" i="12" s="1"/>
  <c r="B48" i="12"/>
  <c r="A48" i="12"/>
  <c r="D48" i="12" s="1"/>
  <c r="E48" i="12" s="1"/>
  <c r="B47" i="12"/>
  <c r="A47" i="12"/>
  <c r="B46" i="12"/>
  <c r="A46" i="12"/>
  <c r="D46" i="12" s="1"/>
  <c r="E46" i="12" s="1"/>
  <c r="B45" i="12"/>
  <c r="A45" i="12"/>
  <c r="D45" i="12" s="1"/>
  <c r="E45" i="12" s="1"/>
  <c r="B44" i="12"/>
  <c r="A44" i="12"/>
  <c r="B43" i="12"/>
  <c r="A43" i="12"/>
  <c r="D43" i="12" s="1"/>
  <c r="E43" i="12" s="1"/>
  <c r="B42" i="12"/>
  <c r="A42" i="12"/>
  <c r="D42" i="12" s="1"/>
  <c r="E42" i="12" s="1"/>
  <c r="B41" i="12"/>
  <c r="A41" i="12"/>
  <c r="D41" i="12" s="1"/>
  <c r="E41" i="12" s="1"/>
  <c r="B40" i="12"/>
  <c r="A40" i="12"/>
  <c r="B39" i="12"/>
  <c r="A39" i="12"/>
  <c r="B38" i="12"/>
  <c r="A38" i="12"/>
  <c r="D38" i="12" s="1"/>
  <c r="E38" i="12" s="1"/>
  <c r="B37" i="12"/>
  <c r="A37" i="12"/>
  <c r="B36" i="12"/>
  <c r="A36" i="12"/>
  <c r="B35" i="12"/>
  <c r="A35" i="12"/>
  <c r="B34" i="12"/>
  <c r="A34" i="12"/>
  <c r="D34" i="12" s="1"/>
  <c r="E34" i="12" s="1"/>
  <c r="B33" i="12"/>
  <c r="A33" i="12"/>
  <c r="D33" i="12" s="1"/>
  <c r="E33" i="12" s="1"/>
  <c r="B32" i="12"/>
  <c r="A32" i="12"/>
  <c r="B31" i="12"/>
  <c r="A31" i="12"/>
  <c r="B30" i="12"/>
  <c r="A30" i="12"/>
  <c r="D30" i="12" s="1"/>
  <c r="E30" i="12" s="1"/>
  <c r="B29" i="12"/>
  <c r="A29" i="12"/>
  <c r="B28" i="12"/>
  <c r="A28" i="12"/>
  <c r="B27" i="12"/>
  <c r="A27" i="12"/>
  <c r="B26" i="12"/>
  <c r="A26" i="12"/>
  <c r="D26" i="12" s="1"/>
  <c r="E26" i="12" s="1"/>
  <c r="B25" i="12"/>
  <c r="A25" i="12"/>
  <c r="D25" i="12" s="1"/>
  <c r="E25" i="12" s="1"/>
  <c r="C24" i="12"/>
  <c r="B24" i="12"/>
  <c r="A24" i="12"/>
  <c r="B23" i="12"/>
  <c r="A23" i="12"/>
  <c r="C23" i="12" s="1"/>
  <c r="E22" i="12"/>
  <c r="D37" i="12" s="1"/>
  <c r="E37"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A36" i="6"/>
  <c r="B35" i="6"/>
  <c r="A35" i="6"/>
  <c r="A34" i="6"/>
  <c r="A33" i="6"/>
  <c r="B33" i="6" s="1"/>
  <c r="A32" i="6"/>
  <c r="B31" i="6"/>
  <c r="A31" i="6"/>
  <c r="A29" i="6"/>
  <c r="A28" i="6"/>
  <c r="A27" i="6"/>
  <c r="B26" i="6"/>
  <c r="A26" i="6"/>
  <c r="A25" i="6"/>
  <c r="A24" i="6"/>
  <c r="A23" i="6"/>
  <c r="D22" i="6"/>
  <c r="C22" i="6"/>
  <c r="N95" i="5"/>
  <c r="D95" i="5"/>
  <c r="N94" i="5"/>
  <c r="D94" i="5"/>
  <c r="N93" i="5"/>
  <c r="D93" i="5"/>
  <c r="N92" i="5"/>
  <c r="D92" i="5"/>
  <c r="N91" i="5"/>
  <c r="D91" i="5"/>
  <c r="N90" i="5"/>
  <c r="D90" i="5"/>
  <c r="C45" i="12" s="1"/>
  <c r="N89" i="5"/>
  <c r="D89" i="5"/>
  <c r="N88" i="5"/>
  <c r="D88" i="5"/>
  <c r="C40" i="12" s="1"/>
  <c r="N87" i="5"/>
  <c r="D87" i="5"/>
  <c r="N86" i="5"/>
  <c r="D86" i="5"/>
  <c r="N85" i="5"/>
  <c r="D85" i="5"/>
  <c r="N84" i="5"/>
  <c r="D84" i="5"/>
  <c r="N83" i="5"/>
  <c r="D83" i="5"/>
  <c r="N82" i="5"/>
  <c r="D82" i="5"/>
  <c r="N81" i="5"/>
  <c r="D81" i="5"/>
  <c r="N80" i="5"/>
  <c r="D80" i="5"/>
  <c r="N79" i="5"/>
  <c r="D79" i="5"/>
  <c r="N78" i="5"/>
  <c r="D78" i="5"/>
  <c r="N77" i="5"/>
  <c r="D77" i="5"/>
  <c r="C37" i="12" s="1"/>
  <c r="N76" i="5"/>
  <c r="Q76" i="5" s="1"/>
  <c r="H95" i="4" s="1"/>
  <c r="D76" i="5"/>
  <c r="C36" i="12" s="1"/>
  <c r="N75" i="5"/>
  <c r="D75" i="5"/>
  <c r="N74" i="5"/>
  <c r="D74" i="5"/>
  <c r="N73" i="5"/>
  <c r="D73" i="5"/>
  <c r="N72" i="5"/>
  <c r="D72" i="5"/>
  <c r="N71" i="5"/>
  <c r="D71" i="5"/>
  <c r="N70" i="5"/>
  <c r="D70" i="5"/>
  <c r="O69" i="5"/>
  <c r="N69" i="5"/>
  <c r="Q69" i="5" s="1"/>
  <c r="D69" i="5"/>
  <c r="N68" i="5"/>
  <c r="D68" i="5"/>
  <c r="N67" i="5"/>
  <c r="D67" i="5"/>
  <c r="N66" i="5"/>
  <c r="D66" i="5"/>
  <c r="N65" i="5"/>
  <c r="D65" i="5"/>
  <c r="N64" i="5"/>
  <c r="D64" i="5"/>
  <c r="N63" i="5"/>
  <c r="D63" i="5"/>
  <c r="O62" i="5"/>
  <c r="N62" i="5"/>
  <c r="D62" i="5"/>
  <c r="N61" i="5"/>
  <c r="D61" i="5"/>
  <c r="N60" i="5"/>
  <c r="D60" i="5"/>
  <c r="N59" i="5"/>
  <c r="D59" i="5"/>
  <c r="N58" i="5"/>
  <c r="D58" i="5"/>
  <c r="N57" i="5"/>
  <c r="D57" i="5"/>
  <c r="N56" i="5"/>
  <c r="D56" i="5"/>
  <c r="N55" i="5"/>
  <c r="D55" i="5"/>
  <c r="N54" i="5"/>
  <c r="D54" i="5"/>
  <c r="O53" i="5"/>
  <c r="N53" i="5"/>
  <c r="D53" i="5"/>
  <c r="N52" i="5"/>
  <c r="D52" i="5"/>
  <c r="N51" i="5"/>
  <c r="D51" i="5"/>
  <c r="N50" i="5"/>
  <c r="D50" i="5"/>
  <c r="N49" i="5"/>
  <c r="D49" i="5"/>
  <c r="N48" i="5"/>
  <c r="D48" i="5"/>
  <c r="N47" i="5"/>
  <c r="D47" i="5"/>
  <c r="O46" i="5"/>
  <c r="N46" i="5"/>
  <c r="D46" i="5"/>
  <c r="N45" i="5"/>
  <c r="D45" i="5"/>
  <c r="N44" i="5"/>
  <c r="D44" i="5"/>
  <c r="N43" i="5"/>
  <c r="D43" i="5"/>
  <c r="N42" i="5"/>
  <c r="D42" i="5"/>
  <c r="N41" i="5"/>
  <c r="D41" i="5"/>
  <c r="N40" i="5"/>
  <c r="D40" i="5"/>
  <c r="N39" i="5"/>
  <c r="D39" i="5"/>
  <c r="N38" i="5"/>
  <c r="D38" i="5"/>
  <c r="N37" i="5"/>
  <c r="D37" i="5"/>
  <c r="C28" i="12" s="1"/>
  <c r="N36" i="5"/>
  <c r="D36" i="5"/>
  <c r="O35" i="5"/>
  <c r="N35" i="5"/>
  <c r="D35" i="5"/>
  <c r="N34" i="5"/>
  <c r="D34" i="5"/>
  <c r="N33" i="5"/>
  <c r="D33" i="5"/>
  <c r="N32" i="5"/>
  <c r="D32" i="5"/>
  <c r="N31" i="5"/>
  <c r="D31" i="5"/>
  <c r="N30" i="5"/>
  <c r="D30" i="5"/>
  <c r="N29" i="5"/>
  <c r="D29" i="5"/>
  <c r="N28" i="5"/>
  <c r="D28" i="5"/>
  <c r="C25" i="12" s="1"/>
  <c r="N27" i="5"/>
  <c r="D27" i="5"/>
  <c r="N26" i="5"/>
  <c r="D26" i="5"/>
  <c r="N25" i="5"/>
  <c r="D25" i="5"/>
  <c r="N24" i="5"/>
  <c r="D24" i="5"/>
  <c r="N23" i="5"/>
  <c r="D23" i="5"/>
  <c r="N22" i="5"/>
  <c r="D22" i="5"/>
  <c r="N21" i="5"/>
  <c r="D21" i="5"/>
  <c r="N20" i="5"/>
  <c r="D20" i="5"/>
  <c r="N19" i="5"/>
  <c r="D19" i="5"/>
  <c r="N18" i="5"/>
  <c r="D18" i="5"/>
  <c r="D118" i="4"/>
  <c r="C118" i="4"/>
  <c r="B118" i="4"/>
  <c r="A118" i="4"/>
  <c r="F117" i="4"/>
  <c r="D117" i="4"/>
  <c r="C117" i="4"/>
  <c r="B117" i="4"/>
  <c r="A117" i="4"/>
  <c r="F116" i="4"/>
  <c r="D116" i="4"/>
  <c r="C116" i="4"/>
  <c r="A116" i="4"/>
  <c r="D115" i="4"/>
  <c r="C115" i="4"/>
  <c r="B115" i="4"/>
  <c r="A115" i="4"/>
  <c r="F115" i="4" s="1"/>
  <c r="A114" i="4"/>
  <c r="F113" i="4"/>
  <c r="D113" i="4"/>
  <c r="C113" i="4"/>
  <c r="A113" i="4"/>
  <c r="H113" i="4" s="1"/>
  <c r="D112" i="4"/>
  <c r="C112" i="4"/>
  <c r="A112" i="4"/>
  <c r="H111" i="4"/>
  <c r="F111" i="4"/>
  <c r="D111" i="4"/>
  <c r="C111" i="4"/>
  <c r="A111" i="4"/>
  <c r="A110" i="4"/>
  <c r="H109" i="4"/>
  <c r="F109" i="4"/>
  <c r="D109" i="4"/>
  <c r="C109" i="4"/>
  <c r="A109" i="4"/>
  <c r="H108" i="4"/>
  <c r="D108" i="4"/>
  <c r="C108" i="4"/>
  <c r="A108" i="4"/>
  <c r="F108" i="4" s="1"/>
  <c r="D107" i="4"/>
  <c r="C107" i="4"/>
  <c r="B107" i="4"/>
  <c r="A107" i="4"/>
  <c r="H106" i="4"/>
  <c r="F106" i="4"/>
  <c r="D106" i="4"/>
  <c r="C106" i="4"/>
  <c r="A106" i="4"/>
  <c r="H105" i="4"/>
  <c r="F105" i="4"/>
  <c r="D105" i="4"/>
  <c r="C105" i="4"/>
  <c r="A105" i="4"/>
  <c r="A104" i="4"/>
  <c r="F103" i="4"/>
  <c r="D103" i="4"/>
  <c r="C103" i="4"/>
  <c r="A103" i="4"/>
  <c r="H103" i="4" s="1"/>
  <c r="D102" i="4"/>
  <c r="C102" i="4"/>
  <c r="A102" i="4"/>
  <c r="H102" i="4" s="1"/>
  <c r="D101" i="4"/>
  <c r="C101" i="4"/>
  <c r="A101" i="4"/>
  <c r="D100" i="4"/>
  <c r="C100" i="4"/>
  <c r="A100" i="4"/>
  <c r="H100" i="4" s="1"/>
  <c r="F99" i="4"/>
  <c r="D99" i="4"/>
  <c r="C99" i="4"/>
  <c r="A99" i="4"/>
  <c r="H99" i="4" s="1"/>
  <c r="A98" i="4"/>
  <c r="H97" i="4"/>
  <c r="D97" i="4"/>
  <c r="C97" i="4"/>
  <c r="A97" i="4"/>
  <c r="F97" i="4" s="1"/>
  <c r="D96" i="4"/>
  <c r="C96" i="4"/>
  <c r="A96" i="4"/>
  <c r="F95" i="4"/>
  <c r="D95" i="4"/>
  <c r="C95" i="4"/>
  <c r="A95" i="4"/>
  <c r="H94" i="4"/>
  <c r="F94" i="4"/>
  <c r="D94" i="4"/>
  <c r="C94" i="4"/>
  <c r="A94" i="4"/>
  <c r="H93" i="4"/>
  <c r="D93" i="4"/>
  <c r="C93" i="4"/>
  <c r="B93" i="4"/>
  <c r="A93" i="4"/>
  <c r="F93" i="4" s="1"/>
  <c r="A92" i="4"/>
  <c r="F91" i="4"/>
  <c r="D91" i="4"/>
  <c r="C91" i="4"/>
  <c r="A91" i="4"/>
  <c r="H91" i="4" s="1"/>
  <c r="D90" i="4"/>
  <c r="C90" i="4"/>
  <c r="A90" i="4"/>
  <c r="H89" i="4"/>
  <c r="F89" i="4"/>
  <c r="D89" i="4"/>
  <c r="C89" i="4"/>
  <c r="A89" i="4"/>
  <c r="F88" i="4"/>
  <c r="D88" i="4"/>
  <c r="C88" i="4"/>
  <c r="A88" i="4"/>
  <c r="H88" i="4" s="1"/>
  <c r="F87" i="4"/>
  <c r="D87" i="4"/>
  <c r="C87" i="4"/>
  <c r="B87" i="4"/>
  <c r="A87" i="4"/>
  <c r="D86" i="4"/>
  <c r="C86" i="4"/>
  <c r="A86" i="4"/>
  <c r="H85" i="4"/>
  <c r="F85" i="4"/>
  <c r="D85" i="4"/>
  <c r="C85" i="4"/>
  <c r="A85" i="4"/>
  <c r="A84" i="4"/>
  <c r="H83" i="4"/>
  <c r="F83" i="4"/>
  <c r="D83" i="4"/>
  <c r="C83" i="4"/>
  <c r="A83" i="4"/>
  <c r="H82" i="4"/>
  <c r="D82" i="4"/>
  <c r="C82" i="4"/>
  <c r="A82" i="4"/>
  <c r="F82" i="4" s="1"/>
  <c r="D81" i="4"/>
  <c r="C81" i="4"/>
  <c r="A81" i="4"/>
  <c r="H80" i="4"/>
  <c r="F80" i="4"/>
  <c r="D80" i="4"/>
  <c r="C80" i="4"/>
  <c r="B80" i="4"/>
  <c r="A80" i="4"/>
  <c r="H79" i="4"/>
  <c r="F79" i="4"/>
  <c r="D79" i="4"/>
  <c r="C79" i="4"/>
  <c r="A79" i="4"/>
  <c r="A78" i="4"/>
  <c r="F77" i="4"/>
  <c r="D77" i="4"/>
  <c r="C77" i="4"/>
  <c r="A77" i="4"/>
  <c r="H77" i="4" s="1"/>
  <c r="D76" i="4"/>
  <c r="C76" i="4"/>
  <c r="A76" i="4"/>
  <c r="H76" i="4" s="1"/>
  <c r="D75" i="4"/>
  <c r="C75" i="4"/>
  <c r="A75" i="4"/>
  <c r="D74" i="4"/>
  <c r="C74" i="4"/>
  <c r="A74" i="4"/>
  <c r="O65" i="5" s="1"/>
  <c r="F73" i="4"/>
  <c r="D73" i="4"/>
  <c r="C73" i="4"/>
  <c r="A73" i="4"/>
  <c r="H73" i="4" s="1"/>
  <c r="D72" i="4"/>
  <c r="C72" i="4"/>
  <c r="A72" i="4"/>
  <c r="H72" i="4" s="1"/>
  <c r="D71" i="4"/>
  <c r="C71" i="4"/>
  <c r="A71" i="4"/>
  <c r="D70" i="4"/>
  <c r="C70" i="4"/>
  <c r="A70" i="4"/>
  <c r="H70" i="4" s="1"/>
  <c r="F69" i="4"/>
  <c r="D69" i="4"/>
  <c r="C69" i="4"/>
  <c r="A69" i="4"/>
  <c r="H69" i="4" s="1"/>
  <c r="A68" i="4"/>
  <c r="H67" i="4"/>
  <c r="D67" i="4"/>
  <c r="C67" i="4"/>
  <c r="A67" i="4"/>
  <c r="F67" i="4" s="1"/>
  <c r="D66" i="4"/>
  <c r="C66" i="4"/>
  <c r="A66" i="4"/>
  <c r="H65" i="4"/>
  <c r="F65" i="4"/>
  <c r="D65" i="4"/>
  <c r="C65" i="4"/>
  <c r="A65" i="4"/>
  <c r="H64" i="4"/>
  <c r="F64" i="4"/>
  <c r="D64" i="4"/>
  <c r="C64" i="4"/>
  <c r="A64" i="4"/>
  <c r="H63" i="4"/>
  <c r="D63" i="4"/>
  <c r="C63" i="4"/>
  <c r="A63" i="4"/>
  <c r="F63" i="4" s="1"/>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B53" i="4"/>
  <c r="H52" i="4"/>
  <c r="F52" i="4"/>
  <c r="D52" i="4"/>
  <c r="C52" i="4"/>
  <c r="A51" i="4"/>
  <c r="H50" i="4"/>
  <c r="F50" i="4"/>
  <c r="D50" i="4"/>
  <c r="C50" i="4"/>
  <c r="A50" i="4"/>
  <c r="H49" i="4"/>
  <c r="D49" i="4"/>
  <c r="C49" i="4"/>
  <c r="B49" i="4"/>
  <c r="A49" i="4"/>
  <c r="F49" i="4" s="1"/>
  <c r="D48" i="4"/>
  <c r="C48" i="4"/>
  <c r="A48" i="4"/>
  <c r="H47" i="4"/>
  <c r="F47" i="4"/>
  <c r="D47" i="4"/>
  <c r="C47" i="4"/>
  <c r="A47" i="4"/>
  <c r="H46" i="4"/>
  <c r="F46" i="4"/>
  <c r="D46" i="4"/>
  <c r="C46" i="4"/>
  <c r="A46" i="4"/>
  <c r="H45" i="4"/>
  <c r="D45" i="4"/>
  <c r="C45" i="4"/>
  <c r="A45" i="4"/>
  <c r="F45" i="4" s="1"/>
  <c r="D44" i="4"/>
  <c r="C44" i="4"/>
  <c r="B44" i="4"/>
  <c r="A44" i="4"/>
  <c r="H43" i="4"/>
  <c r="F43" i="4"/>
  <c r="D43" i="4"/>
  <c r="C43" i="4"/>
  <c r="A43" i="4"/>
  <c r="H42" i="4"/>
  <c r="F42" i="4"/>
  <c r="D42" i="4"/>
  <c r="C42" i="4"/>
  <c r="A42" i="4"/>
  <c r="D41" i="4"/>
  <c r="C41" i="4"/>
  <c r="B41" i="4"/>
  <c r="A41" i="4"/>
  <c r="F41" i="4" s="1"/>
  <c r="D40" i="4"/>
  <c r="C40" i="4"/>
  <c r="A40" i="4"/>
  <c r="H39" i="4"/>
  <c r="F39" i="4"/>
  <c r="D39" i="4"/>
  <c r="C39" i="4"/>
  <c r="A39" i="4"/>
  <c r="H38" i="4"/>
  <c r="F38" i="4"/>
  <c r="D38" i="4"/>
  <c r="C38" i="4"/>
  <c r="A38" i="4"/>
  <c r="A37" i="4"/>
  <c r="C36" i="4"/>
  <c r="A36" i="4"/>
  <c r="H36" i="4" s="1"/>
  <c r="D35" i="4"/>
  <c r="C35" i="4"/>
  <c r="B35" i="4"/>
  <c r="A35" i="4"/>
  <c r="H34" i="4"/>
  <c r="F34" i="4"/>
  <c r="D34" i="4"/>
  <c r="C34" i="4"/>
  <c r="A34" i="4"/>
  <c r="H33" i="4"/>
  <c r="F33" i="4"/>
  <c r="D33" i="4"/>
  <c r="C33" i="4"/>
  <c r="A33" i="4"/>
  <c r="D32" i="4"/>
  <c r="C32" i="4"/>
  <c r="A32" i="4"/>
  <c r="F32" i="4" s="1"/>
  <c r="C31" i="4"/>
  <c r="A31" i="4"/>
  <c r="H30" i="4"/>
  <c r="R18" i="5" s="1"/>
  <c r="S18" i="5" s="1"/>
  <c r="F30" i="4"/>
  <c r="C30" i="4"/>
  <c r="A30" i="4"/>
  <c r="A29" i="4"/>
  <c r="C24" i="4"/>
  <c r="C23" i="4"/>
  <c r="C22" i="4"/>
  <c r="C21" i="4"/>
  <c r="C20" i="4"/>
  <c r="C19" i="4"/>
  <c r="C18" i="4"/>
  <c r="C17" i="4"/>
  <c r="C16" i="4"/>
  <c r="G15" i="4"/>
  <c r="C15" i="4"/>
  <c r="C14" i="4"/>
  <c r="C13" i="4"/>
  <c r="C10" i="4"/>
  <c r="G8" i="4"/>
  <c r="B8" i="4"/>
  <c r="B7" i="4"/>
  <c r="G6" i="4"/>
  <c r="B6" i="4"/>
  <c r="G5" i="4"/>
  <c r="B5" i="4"/>
  <c r="I1" i="4"/>
  <c r="E112" i="3"/>
  <c r="B112" i="3"/>
  <c r="E111" i="3"/>
  <c r="B111" i="3"/>
  <c r="E110" i="3"/>
  <c r="B110" i="3"/>
  <c r="B116" i="4" s="1"/>
  <c r="E109" i="3"/>
  <c r="B109" i="3"/>
  <c r="F108" i="3"/>
  <c r="E107" i="3"/>
  <c r="B107" i="3"/>
  <c r="B90" i="11" s="1"/>
  <c r="E106" i="3"/>
  <c r="B106" i="3"/>
  <c r="B89" i="11" s="1"/>
  <c r="E105" i="3"/>
  <c r="B105" i="3"/>
  <c r="B88" i="11" s="1"/>
  <c r="F104" i="3"/>
  <c r="E103" i="3"/>
  <c r="B103" i="3"/>
  <c r="B109" i="4" s="1"/>
  <c r="E102" i="3"/>
  <c r="B102" i="3"/>
  <c r="B108" i="4" s="1"/>
  <c r="E101" i="3"/>
  <c r="B101" i="3"/>
  <c r="E100" i="3"/>
  <c r="B100" i="3"/>
  <c r="B106" i="4" s="1"/>
  <c r="E99" i="3"/>
  <c r="B99" i="3"/>
  <c r="B105" i="4" s="1"/>
  <c r="F98" i="3"/>
  <c r="F97" i="3"/>
  <c r="E97" i="3"/>
  <c r="B97" i="3"/>
  <c r="B103" i="4" s="1"/>
  <c r="E96" i="3"/>
  <c r="B96" i="3"/>
  <c r="B102" i="4" s="1"/>
  <c r="E95" i="3"/>
  <c r="B95" i="3"/>
  <c r="B101" i="4" s="1"/>
  <c r="F94" i="3"/>
  <c r="E94" i="3"/>
  <c r="B94" i="3"/>
  <c r="B100" i="4" s="1"/>
  <c r="E93" i="3"/>
  <c r="B93" i="3"/>
  <c r="B99" i="4" s="1"/>
  <c r="F92" i="3"/>
  <c r="E91" i="3"/>
  <c r="B91" i="3"/>
  <c r="B97" i="4" s="1"/>
  <c r="E90" i="3"/>
  <c r="B90" i="3"/>
  <c r="B74" i="11" s="1"/>
  <c r="E89" i="3"/>
  <c r="B89" i="3"/>
  <c r="B73" i="11" s="1"/>
  <c r="E88" i="3"/>
  <c r="B88" i="3"/>
  <c r="E87" i="3"/>
  <c r="B87" i="3"/>
  <c r="B71" i="11" s="1"/>
  <c r="F86" i="3"/>
  <c r="E85" i="3"/>
  <c r="B85" i="3"/>
  <c r="B91" i="4" s="1"/>
  <c r="E84" i="3"/>
  <c r="B84" i="3"/>
  <c r="E83" i="3"/>
  <c r="B83" i="3"/>
  <c r="E82" i="3"/>
  <c r="B82" i="3"/>
  <c r="E81" i="3"/>
  <c r="B81" i="3"/>
  <c r="B63" i="11" s="1"/>
  <c r="E80" i="3"/>
  <c r="B80" i="3"/>
  <c r="E79" i="3"/>
  <c r="B79" i="3"/>
  <c r="B61" i="11" s="1"/>
  <c r="F78" i="3"/>
  <c r="E77" i="3"/>
  <c r="B77" i="3"/>
  <c r="B83" i="4" s="1"/>
  <c r="E76" i="3"/>
  <c r="B76" i="3"/>
  <c r="B82" i="4" s="1"/>
  <c r="E75" i="3"/>
  <c r="B75" i="3"/>
  <c r="B81" i="4" s="1"/>
  <c r="E74" i="3"/>
  <c r="B74" i="3"/>
  <c r="B94" i="11" s="1"/>
  <c r="E73" i="3"/>
  <c r="B73" i="3"/>
  <c r="F72" i="3"/>
  <c r="E71" i="3"/>
  <c r="B71" i="3"/>
  <c r="B77" i="4" s="1"/>
  <c r="E70" i="3"/>
  <c r="B70" i="3"/>
  <c r="B76" i="4" s="1"/>
  <c r="E69" i="3"/>
  <c r="B69" i="3"/>
  <c r="B75" i="4" s="1"/>
  <c r="E68" i="3"/>
  <c r="B68" i="3"/>
  <c r="B74" i="4" s="1"/>
  <c r="E67" i="3"/>
  <c r="B67" i="3"/>
  <c r="E66" i="3"/>
  <c r="B66" i="3"/>
  <c r="B48" i="11" s="1"/>
  <c r="F65" i="3"/>
  <c r="E65" i="3"/>
  <c r="B65" i="3"/>
  <c r="E64" i="3"/>
  <c r="B64" i="3"/>
  <c r="E63" i="3"/>
  <c r="B63" i="3"/>
  <c r="F62" i="3"/>
  <c r="E61" i="3"/>
  <c r="B61" i="3"/>
  <c r="B43" i="11" s="1"/>
  <c r="E60" i="3"/>
  <c r="B60" i="3"/>
  <c r="B42" i="11" s="1"/>
  <c r="F59" i="3"/>
  <c r="E59" i="3"/>
  <c r="B59" i="3"/>
  <c r="B41" i="11" s="1"/>
  <c r="E58" i="3"/>
  <c r="B58" i="3"/>
  <c r="E57" i="3"/>
  <c r="B57" i="3"/>
  <c r="B39" i="11" s="1"/>
  <c r="E56" i="3"/>
  <c r="B56" i="3"/>
  <c r="B38" i="11" s="1"/>
  <c r="F55" i="3"/>
  <c r="E54" i="3"/>
  <c r="B54" i="3"/>
  <c r="B60" i="4" s="1"/>
  <c r="F53" i="3"/>
  <c r="E53" i="3"/>
  <c r="B53" i="3"/>
  <c r="B59" i="4" s="1"/>
  <c r="E52" i="3"/>
  <c r="B52" i="3"/>
  <c r="B58" i="4" s="1"/>
  <c r="E51" i="3"/>
  <c r="B51" i="3"/>
  <c r="B57" i="4" s="1"/>
  <c r="E50" i="3"/>
  <c r="B50" i="3"/>
  <c r="B56" i="4" s="1"/>
  <c r="E49" i="3"/>
  <c r="B49" i="3"/>
  <c r="B55" i="4" s="1"/>
  <c r="E48" i="3"/>
  <c r="B48" i="3"/>
  <c r="B54" i="4" s="1"/>
  <c r="E47" i="3"/>
  <c r="B47" i="3"/>
  <c r="E46" i="3"/>
  <c r="B46" i="3"/>
  <c r="B52" i="4" s="1"/>
  <c r="F45" i="3"/>
  <c r="E44" i="3"/>
  <c r="B44" i="3"/>
  <c r="B50" i="4" s="1"/>
  <c r="E43" i="3"/>
  <c r="B43" i="3"/>
  <c r="E42" i="3"/>
  <c r="B42" i="3"/>
  <c r="B48" i="4" s="1"/>
  <c r="E41" i="3"/>
  <c r="B41" i="3"/>
  <c r="B47" i="4" s="1"/>
  <c r="E40" i="3"/>
  <c r="B40" i="3"/>
  <c r="B46" i="4" s="1"/>
  <c r="F39" i="3"/>
  <c r="E39" i="3"/>
  <c r="B39" i="3"/>
  <c r="B45" i="4" s="1"/>
  <c r="E38" i="3"/>
  <c r="B38" i="3"/>
  <c r="E37" i="3"/>
  <c r="B37" i="3"/>
  <c r="B28" i="11" s="1"/>
  <c r="E36" i="3"/>
  <c r="B36" i="3"/>
  <c r="E35" i="3"/>
  <c r="B35" i="3"/>
  <c r="B26" i="11" s="1"/>
  <c r="E34" i="3"/>
  <c r="B34" i="3"/>
  <c r="B25" i="11" s="1"/>
  <c r="E33" i="3"/>
  <c r="B33" i="3"/>
  <c r="B24" i="11" s="1"/>
  <c r="E32" i="3"/>
  <c r="B32" i="3"/>
  <c r="F31" i="3"/>
  <c r="E30" i="3"/>
  <c r="B30" i="3"/>
  <c r="B36" i="4" s="1"/>
  <c r="E29" i="3"/>
  <c r="B29" i="3"/>
  <c r="E28" i="3"/>
  <c r="B28" i="3"/>
  <c r="B34" i="4" s="1"/>
  <c r="E27" i="3"/>
  <c r="B27" i="3"/>
  <c r="B33" i="4" s="1"/>
  <c r="E26" i="3"/>
  <c r="B26" i="3"/>
  <c r="B32" i="4" s="1"/>
  <c r="F25" i="3"/>
  <c r="E25" i="3"/>
  <c r="B25" i="3"/>
  <c r="B31" i="4" s="1"/>
  <c r="F24" i="3"/>
  <c r="E24" i="3"/>
  <c r="B24" i="3"/>
  <c r="B30" i="4" s="1"/>
  <c r="C27" i="12" l="1"/>
  <c r="C31" i="12"/>
  <c r="C35" i="12"/>
  <c r="C39" i="12"/>
  <c r="C47" i="12"/>
  <c r="P35" i="5"/>
  <c r="P65" i="5"/>
  <c r="P69" i="5"/>
  <c r="P62" i="5"/>
  <c r="P53" i="5"/>
  <c r="R61" i="5"/>
  <c r="S61" i="5" s="1"/>
  <c r="J61" i="5" s="1"/>
  <c r="P46" i="5"/>
  <c r="J18" i="5"/>
  <c r="H35" i="4"/>
  <c r="R23" i="5" s="1"/>
  <c r="S23" i="5" s="1"/>
  <c r="J23" i="5" s="1"/>
  <c r="F35" i="4"/>
  <c r="O19" i="5"/>
  <c r="P19" i="5" s="1"/>
  <c r="R22" i="5"/>
  <c r="S22" i="5" s="1"/>
  <c r="J22" i="5" s="1"/>
  <c r="O27" i="5"/>
  <c r="P27" i="5" s="1"/>
  <c r="F74" i="3"/>
  <c r="F84" i="3"/>
  <c r="O44" i="5"/>
  <c r="P44" i="5" s="1"/>
  <c r="R46" i="5"/>
  <c r="S46" i="5" s="1"/>
  <c r="J46" i="5" s="1"/>
  <c r="O60" i="5"/>
  <c r="P60" i="5" s="1"/>
  <c r="F37" i="3"/>
  <c r="F51" i="3"/>
  <c r="B64" i="11"/>
  <c r="B88" i="4"/>
  <c r="F88" i="3"/>
  <c r="F91" i="3"/>
  <c r="F109" i="3"/>
  <c r="H66" i="4"/>
  <c r="R51" i="5" s="1"/>
  <c r="S51" i="5" s="1"/>
  <c r="J51" i="5" s="1"/>
  <c r="F66" i="4"/>
  <c r="H86" i="4"/>
  <c r="R68" i="5" s="1"/>
  <c r="S68" i="5" s="1"/>
  <c r="J68" i="5" s="1"/>
  <c r="F86" i="4"/>
  <c r="O21" i="5"/>
  <c r="P21" i="5" s="1"/>
  <c r="R24" i="5"/>
  <c r="S24" i="5" s="1"/>
  <c r="J24" i="5" s="1"/>
  <c r="O29" i="5"/>
  <c r="P29" i="5" s="1"/>
  <c r="R32" i="5"/>
  <c r="S32" i="5" s="1"/>
  <c r="J32" i="5" s="1"/>
  <c r="O37" i="5"/>
  <c r="P37" i="5" s="1"/>
  <c r="R40" i="5"/>
  <c r="S40" i="5" s="1"/>
  <c r="J40" i="5" s="1"/>
  <c r="O42" i="5"/>
  <c r="P42" i="5" s="1"/>
  <c r="O49" i="5"/>
  <c r="P49" i="5" s="1"/>
  <c r="O58" i="5"/>
  <c r="P58" i="5" s="1"/>
  <c r="C29" i="12"/>
  <c r="C32" i="12"/>
  <c r="C33" i="12"/>
  <c r="R67" i="5"/>
  <c r="S67" i="5" s="1"/>
  <c r="B45" i="11"/>
  <c r="B69" i="4"/>
  <c r="Q95" i="5"/>
  <c r="Q94" i="5"/>
  <c r="H117" i="4" s="1"/>
  <c r="R94" i="5" s="1"/>
  <c r="S94" i="5" s="1"/>
  <c r="J94" i="5" s="1"/>
  <c r="Q92" i="5"/>
  <c r="H115" i="4" s="1"/>
  <c r="R92" i="5" s="1"/>
  <c r="S92" i="5" s="1"/>
  <c r="Q93" i="5"/>
  <c r="H116" i="4" s="1"/>
  <c r="R93" i="5" s="1"/>
  <c r="S93" i="5" s="1"/>
  <c r="J93" i="5" s="1"/>
  <c r="O94" i="5"/>
  <c r="P94" i="5" s="1"/>
  <c r="O93" i="5"/>
  <c r="P93" i="5" s="1"/>
  <c r="O76" i="5"/>
  <c r="P76" i="5" s="1"/>
  <c r="O72" i="5"/>
  <c r="P72" i="5" s="1"/>
  <c r="O95" i="5"/>
  <c r="P95" i="5" s="1"/>
  <c r="O67" i="5"/>
  <c r="P67" i="5" s="1"/>
  <c r="O63" i="5"/>
  <c r="P63" i="5" s="1"/>
  <c r="O59" i="5"/>
  <c r="P59" i="5" s="1"/>
  <c r="O55" i="5"/>
  <c r="P55" i="5" s="1"/>
  <c r="O51" i="5"/>
  <c r="P51" i="5" s="1"/>
  <c r="O47" i="5"/>
  <c r="P47" i="5" s="1"/>
  <c r="O43" i="5"/>
  <c r="P43" i="5" s="1"/>
  <c r="O91" i="5"/>
  <c r="P91" i="5" s="1"/>
  <c r="O89" i="5"/>
  <c r="P89" i="5" s="1"/>
  <c r="O87" i="5"/>
  <c r="P87" i="5" s="1"/>
  <c r="O85" i="5"/>
  <c r="P85" i="5" s="1"/>
  <c r="O83" i="5"/>
  <c r="P83" i="5" s="1"/>
  <c r="O81" i="5"/>
  <c r="P81" i="5" s="1"/>
  <c r="O79" i="5"/>
  <c r="P79" i="5" s="1"/>
  <c r="O77" i="5"/>
  <c r="P77" i="5" s="1"/>
  <c r="O73" i="5"/>
  <c r="P73" i="5" s="1"/>
  <c r="O74" i="5"/>
  <c r="P74" i="5" s="1"/>
  <c r="O92" i="5"/>
  <c r="P92" i="5" s="1"/>
  <c r="O90" i="5"/>
  <c r="P90" i="5" s="1"/>
  <c r="O88" i="5"/>
  <c r="P88" i="5" s="1"/>
  <c r="O86" i="5"/>
  <c r="P86" i="5" s="1"/>
  <c r="O84" i="5"/>
  <c r="P84" i="5" s="1"/>
  <c r="O82" i="5"/>
  <c r="P82" i="5" s="1"/>
  <c r="O80" i="5"/>
  <c r="P80" i="5" s="1"/>
  <c r="O78" i="5"/>
  <c r="P78" i="5" s="1"/>
  <c r="O75" i="5"/>
  <c r="P75" i="5" s="1"/>
  <c r="O71" i="5"/>
  <c r="P71" i="5" s="1"/>
  <c r="O24" i="5"/>
  <c r="P24" i="5" s="1"/>
  <c r="O32" i="5"/>
  <c r="P32" i="5" s="1"/>
  <c r="O40" i="5"/>
  <c r="P40" i="5" s="1"/>
  <c r="R62" i="5"/>
  <c r="S62" i="5" s="1"/>
  <c r="T62" i="5" s="1"/>
  <c r="F57" i="3"/>
  <c r="F63" i="3"/>
  <c r="F71" i="3"/>
  <c r="F26" i="3"/>
  <c r="F32" i="3"/>
  <c r="F40" i="3"/>
  <c r="F46" i="3"/>
  <c r="F54" i="3"/>
  <c r="B40" i="11"/>
  <c r="B64" i="4"/>
  <c r="F60" i="3"/>
  <c r="B46" i="11"/>
  <c r="B70" i="4"/>
  <c r="F66" i="3"/>
  <c r="F102" i="3"/>
  <c r="B43" i="4"/>
  <c r="B63" i="4"/>
  <c r="B66" i="4"/>
  <c r="F70" i="4"/>
  <c r="H90" i="4"/>
  <c r="R72" i="5" s="1"/>
  <c r="S72" i="5" s="1"/>
  <c r="J72" i="5" s="1"/>
  <c r="F90" i="4"/>
  <c r="H112" i="4"/>
  <c r="R90" i="5" s="1"/>
  <c r="S90" i="5" s="1"/>
  <c r="J90" i="5" s="1"/>
  <c r="F112" i="4"/>
  <c r="O18" i="5"/>
  <c r="P18" i="5" s="1"/>
  <c r="T18" i="5" s="1"/>
  <c r="R21" i="5"/>
  <c r="S21" i="5" s="1"/>
  <c r="J21" i="5" s="1"/>
  <c r="O26" i="5"/>
  <c r="P26" i="5" s="1"/>
  <c r="R29" i="5"/>
  <c r="S29" i="5" s="1"/>
  <c r="J29" i="5" s="1"/>
  <c r="O34" i="5"/>
  <c r="P34" i="5" s="1"/>
  <c r="R37" i="5"/>
  <c r="S37" i="5" s="1"/>
  <c r="J37" i="5" s="1"/>
  <c r="R42" i="5"/>
  <c r="S42" i="5" s="1"/>
  <c r="J42" i="5" s="1"/>
  <c r="R49" i="5"/>
  <c r="S49" i="5" s="1"/>
  <c r="J49" i="5" s="1"/>
  <c r="O56" i="5"/>
  <c r="P56" i="5" s="1"/>
  <c r="R65" i="5"/>
  <c r="S65" i="5" s="1"/>
  <c r="J65" i="5" s="1"/>
  <c r="D28" i="6"/>
  <c r="C28" i="6"/>
  <c r="B28" i="6"/>
  <c r="F68" i="3"/>
  <c r="R53" i="5"/>
  <c r="S53" i="5" s="1"/>
  <c r="T53" i="5" s="1"/>
  <c r="D34" i="6"/>
  <c r="C34" i="6"/>
  <c r="B34" i="6"/>
  <c r="F29" i="3"/>
  <c r="F35" i="3"/>
  <c r="F43" i="3"/>
  <c r="F49" i="3"/>
  <c r="B49" i="11"/>
  <c r="B73" i="4"/>
  <c r="F69" i="3"/>
  <c r="B93" i="11"/>
  <c r="B79" i="4"/>
  <c r="F79" i="3"/>
  <c r="F82" i="3"/>
  <c r="F85" i="3"/>
  <c r="F106" i="3"/>
  <c r="H32" i="4"/>
  <c r="R20" i="5" s="1"/>
  <c r="S20" i="5" s="1"/>
  <c r="J20" i="5" s="1"/>
  <c r="H40" i="4"/>
  <c r="R27" i="5" s="1"/>
  <c r="S27" i="5" s="1"/>
  <c r="J27" i="5" s="1"/>
  <c r="F40" i="4"/>
  <c r="H41" i="4"/>
  <c r="R28" i="5" s="1"/>
  <c r="S28" i="5" s="1"/>
  <c r="J28" i="5" s="1"/>
  <c r="H48" i="4"/>
  <c r="R35" i="5" s="1"/>
  <c r="S35" i="5" s="1"/>
  <c r="J35" i="5" s="1"/>
  <c r="F48" i="4"/>
  <c r="F72" i="4"/>
  <c r="F74" i="4"/>
  <c r="H96" i="4"/>
  <c r="R77" i="5" s="1"/>
  <c r="S77" i="5" s="1"/>
  <c r="J77" i="5" s="1"/>
  <c r="F96" i="4"/>
  <c r="H118" i="4"/>
  <c r="F118" i="4"/>
  <c r="O23" i="5"/>
  <c r="P23" i="5" s="1"/>
  <c r="R26" i="5"/>
  <c r="S26" i="5" s="1"/>
  <c r="J26" i="5" s="1"/>
  <c r="O31" i="5"/>
  <c r="P31" i="5" s="1"/>
  <c r="R34" i="5"/>
  <c r="S34" i="5" s="1"/>
  <c r="J34" i="5" s="1"/>
  <c r="O39" i="5"/>
  <c r="P39" i="5" s="1"/>
  <c r="O45" i="5"/>
  <c r="P45" i="5" s="1"/>
  <c r="R47" i="5"/>
  <c r="S47" i="5" s="1"/>
  <c r="O54" i="5"/>
  <c r="P54" i="5" s="1"/>
  <c r="O61" i="5"/>
  <c r="P61" i="5" s="1"/>
  <c r="T61" i="5" s="1"/>
  <c r="R63" i="5"/>
  <c r="S63" i="5" s="1"/>
  <c r="J63" i="5" s="1"/>
  <c r="B23" i="11"/>
  <c r="B38" i="4"/>
  <c r="F42" i="3"/>
  <c r="B27" i="11"/>
  <c r="B42" i="4"/>
  <c r="F52" i="3"/>
  <c r="F58" i="3"/>
  <c r="F64" i="3"/>
  <c r="B62" i="11"/>
  <c r="B86" i="4"/>
  <c r="B65" i="11"/>
  <c r="B89" i="4"/>
  <c r="F96" i="3"/>
  <c r="F110" i="3"/>
  <c r="B40" i="4"/>
  <c r="B62" i="4"/>
  <c r="B65" i="4"/>
  <c r="H71" i="4"/>
  <c r="R55" i="5" s="1"/>
  <c r="S55" i="5" s="1"/>
  <c r="J55" i="5" s="1"/>
  <c r="F71" i="4"/>
  <c r="H74" i="4"/>
  <c r="R58" i="5" s="1"/>
  <c r="S58" i="5" s="1"/>
  <c r="J58" i="5" s="1"/>
  <c r="F76" i="4"/>
  <c r="H87" i="4"/>
  <c r="R69" i="5" s="1"/>
  <c r="S69" i="5" s="1"/>
  <c r="J69" i="5" s="1"/>
  <c r="B96" i="4"/>
  <c r="F100" i="4"/>
  <c r="O20" i="5"/>
  <c r="P20" i="5" s="1"/>
  <c r="O28" i="5"/>
  <c r="P28" i="5" s="1"/>
  <c r="O36" i="5"/>
  <c r="P36" i="5" s="1"/>
  <c r="R39" i="5"/>
  <c r="S39" i="5" s="1"/>
  <c r="J39" i="5" s="1"/>
  <c r="R45" i="5"/>
  <c r="S45" i="5" s="1"/>
  <c r="J45" i="5" s="1"/>
  <c r="O52" i="5"/>
  <c r="P52" i="5" s="1"/>
  <c r="R54" i="5"/>
  <c r="S54" i="5" s="1"/>
  <c r="J54" i="5" s="1"/>
  <c r="O68" i="5"/>
  <c r="P68" i="5" s="1"/>
  <c r="O70" i="5"/>
  <c r="P70" i="5" s="1"/>
  <c r="H44" i="4"/>
  <c r="R31" i="5" s="1"/>
  <c r="S31" i="5" s="1"/>
  <c r="J31" i="5" s="1"/>
  <c r="F44" i="4"/>
  <c r="R30" i="5"/>
  <c r="S30" i="5" s="1"/>
  <c r="J30" i="5" s="1"/>
  <c r="R38" i="5"/>
  <c r="S38" i="5" s="1"/>
  <c r="B72" i="4"/>
  <c r="F38" i="3"/>
  <c r="F27" i="3"/>
  <c r="F33" i="3"/>
  <c r="F41" i="3"/>
  <c r="F47" i="3"/>
  <c r="F61" i="3"/>
  <c r="B47" i="11"/>
  <c r="B71" i="4"/>
  <c r="F67" i="3"/>
  <c r="F73" i="3"/>
  <c r="F76" i="3"/>
  <c r="F100" i="3"/>
  <c r="F103" i="3"/>
  <c r="H31" i="4"/>
  <c r="R19" i="5" s="1"/>
  <c r="S19" i="5" s="1"/>
  <c r="J19" i="5" s="1"/>
  <c r="F31" i="4"/>
  <c r="F111" i="3"/>
  <c r="F105" i="3"/>
  <c r="F99" i="3"/>
  <c r="F93" i="3"/>
  <c r="F87" i="3"/>
  <c r="F81" i="3"/>
  <c r="F75" i="3"/>
  <c r="F107" i="3"/>
  <c r="F101" i="3"/>
  <c r="F95" i="3"/>
  <c r="F89" i="3"/>
  <c r="F83" i="3"/>
  <c r="F77" i="3"/>
  <c r="H75" i="4"/>
  <c r="R59" i="5" s="1"/>
  <c r="S59" i="5" s="1"/>
  <c r="J59" i="5" s="1"/>
  <c r="F75" i="4"/>
  <c r="H81" i="4"/>
  <c r="R64" i="5" s="1"/>
  <c r="S64" i="5" s="1"/>
  <c r="J64" i="5" s="1"/>
  <c r="F81" i="4"/>
  <c r="F102" i="4"/>
  <c r="O25" i="5"/>
  <c r="P25" i="5" s="1"/>
  <c r="O33" i="5"/>
  <c r="P33" i="5" s="1"/>
  <c r="R36" i="5"/>
  <c r="S36" i="5" s="1"/>
  <c r="J36" i="5" s="1"/>
  <c r="O41" i="5"/>
  <c r="P41" i="5" s="1"/>
  <c r="R43" i="5"/>
  <c r="S43" i="5" s="1"/>
  <c r="J43" i="5" s="1"/>
  <c r="O50" i="5"/>
  <c r="P50" i="5" s="1"/>
  <c r="O57" i="5"/>
  <c r="P57" i="5" s="1"/>
  <c r="O66" i="5"/>
  <c r="P66" i="5" s="1"/>
  <c r="B72" i="11"/>
  <c r="B94" i="4"/>
  <c r="F28" i="3"/>
  <c r="F34" i="3"/>
  <c r="F48" i="3"/>
  <c r="F30" i="3"/>
  <c r="F36" i="3"/>
  <c r="F44" i="3"/>
  <c r="F50" i="3"/>
  <c r="F56" i="3"/>
  <c r="F70" i="3"/>
  <c r="F80" i="3"/>
  <c r="B66" i="11"/>
  <c r="B90" i="4"/>
  <c r="F90" i="3"/>
  <c r="F36" i="4"/>
  <c r="B39" i="4"/>
  <c r="B67" i="4"/>
  <c r="B95" i="4"/>
  <c r="H101" i="4"/>
  <c r="R81" i="5" s="1"/>
  <c r="S81" i="5" s="1"/>
  <c r="J81" i="5" s="1"/>
  <c r="F101" i="4"/>
  <c r="H107" i="4"/>
  <c r="R86" i="5" s="1"/>
  <c r="S86" i="5" s="1"/>
  <c r="J86" i="5" s="1"/>
  <c r="F107" i="4"/>
  <c r="B113" i="4"/>
  <c r="O22" i="5"/>
  <c r="P22" i="5" s="1"/>
  <c r="R25" i="5"/>
  <c r="S25" i="5" s="1"/>
  <c r="O30" i="5"/>
  <c r="P30" i="5" s="1"/>
  <c r="R33" i="5"/>
  <c r="S33" i="5" s="1"/>
  <c r="J33" i="5" s="1"/>
  <c r="O38" i="5"/>
  <c r="P38" i="5" s="1"/>
  <c r="R41" i="5"/>
  <c r="S41" i="5" s="1"/>
  <c r="J41" i="5" s="1"/>
  <c r="O48" i="5"/>
  <c r="P48" i="5" s="1"/>
  <c r="R50" i="5"/>
  <c r="S50" i="5" s="1"/>
  <c r="J50" i="5" s="1"/>
  <c r="R57" i="5"/>
  <c r="S57" i="5" s="1"/>
  <c r="J57" i="5" s="1"/>
  <c r="O64" i="5"/>
  <c r="P64" i="5" s="1"/>
  <c r="R66" i="5"/>
  <c r="S66" i="5" s="1"/>
  <c r="J66" i="5" s="1"/>
  <c r="D27" i="6"/>
  <c r="C27" i="6"/>
  <c r="B27" i="6"/>
  <c r="B112" i="4"/>
  <c r="D23" i="6"/>
  <c r="C23" i="6"/>
  <c r="B23" i="6"/>
  <c r="D35" i="6"/>
  <c r="C35" i="6"/>
  <c r="D24" i="6"/>
  <c r="C24" i="6"/>
  <c r="D29" i="6"/>
  <c r="C29" i="6"/>
  <c r="B29" i="6"/>
  <c r="F112" i="3"/>
  <c r="R95" i="5"/>
  <c r="S95" i="5" s="1"/>
  <c r="J95" i="5" s="1"/>
  <c r="R91" i="5"/>
  <c r="S91" i="5" s="1"/>
  <c r="J91" i="5" s="1"/>
  <c r="R89" i="5"/>
  <c r="S89" i="5" s="1"/>
  <c r="R88" i="5"/>
  <c r="S88" i="5" s="1"/>
  <c r="J88" i="5" s="1"/>
  <c r="R87" i="5"/>
  <c r="S87" i="5" s="1"/>
  <c r="J87" i="5" s="1"/>
  <c r="R85" i="5"/>
  <c r="S85" i="5" s="1"/>
  <c r="J85" i="5" s="1"/>
  <c r="R84" i="5"/>
  <c r="S84" i="5" s="1"/>
  <c r="R83" i="5"/>
  <c r="S83" i="5" s="1"/>
  <c r="J83" i="5" s="1"/>
  <c r="R82" i="5"/>
  <c r="S82" i="5" s="1"/>
  <c r="J82" i="5" s="1"/>
  <c r="R80" i="5"/>
  <c r="S80" i="5" s="1"/>
  <c r="J80" i="5" s="1"/>
  <c r="R79" i="5"/>
  <c r="S79" i="5" s="1"/>
  <c r="R78" i="5"/>
  <c r="S78" i="5" s="1"/>
  <c r="J78" i="5" s="1"/>
  <c r="R76" i="5"/>
  <c r="S76" i="5" s="1"/>
  <c r="J76" i="5" s="1"/>
  <c r="R75" i="5"/>
  <c r="S75" i="5" s="1"/>
  <c r="J75" i="5" s="1"/>
  <c r="R74" i="5"/>
  <c r="S74" i="5" s="1"/>
  <c r="R73" i="5"/>
  <c r="S73" i="5" s="1"/>
  <c r="J73" i="5" s="1"/>
  <c r="R71" i="5"/>
  <c r="S71" i="5" s="1"/>
  <c r="J71" i="5" s="1"/>
  <c r="R70" i="5"/>
  <c r="S70" i="5" s="1"/>
  <c r="J70" i="5" s="1"/>
  <c r="B85" i="4"/>
  <c r="B111" i="4"/>
  <c r="B24" i="6"/>
  <c r="D31" i="6"/>
  <c r="C31" i="6"/>
  <c r="D36" i="6"/>
  <c r="C36" i="6"/>
  <c r="B36" i="6"/>
  <c r="R44" i="5"/>
  <c r="S44" i="5" s="1"/>
  <c r="J44" i="5" s="1"/>
  <c r="R48" i="5"/>
  <c r="S48" i="5" s="1"/>
  <c r="J48" i="5" s="1"/>
  <c r="R52" i="5"/>
  <c r="S52" i="5" s="1"/>
  <c r="J52" i="5" s="1"/>
  <c r="R56" i="5"/>
  <c r="S56" i="5" s="1"/>
  <c r="J56" i="5" s="1"/>
  <c r="R60" i="5"/>
  <c r="S60" i="5" s="1"/>
  <c r="J60" i="5" s="1"/>
  <c r="D25" i="6"/>
  <c r="C25" i="6"/>
  <c r="B25" i="6"/>
  <c r="D26" i="6"/>
  <c r="C26" i="6"/>
  <c r="D32" i="6"/>
  <c r="C32" i="6"/>
  <c r="B32" i="6"/>
  <c r="D33" i="6"/>
  <c r="C33" i="6"/>
  <c r="D23" i="12"/>
  <c r="E23" i="12" s="1"/>
  <c r="D31" i="12"/>
  <c r="E31" i="12" s="1"/>
  <c r="D39" i="12"/>
  <c r="E39" i="12" s="1"/>
  <c r="C44" i="12"/>
  <c r="D47" i="12"/>
  <c r="E47" i="12" s="1"/>
  <c r="D28" i="12"/>
  <c r="E28" i="12" s="1"/>
  <c r="D36" i="12"/>
  <c r="E36" i="12" s="1"/>
  <c r="C41" i="12"/>
  <c r="D44" i="12"/>
  <c r="E44" i="12" s="1"/>
  <c r="C49" i="12"/>
  <c r="C30" i="12"/>
  <c r="C38" i="12"/>
  <c r="C46" i="12"/>
  <c r="C43" i="12"/>
  <c r="C51" i="12"/>
  <c r="D27" i="12"/>
  <c r="E27" i="12" s="1"/>
  <c r="D35" i="12"/>
  <c r="E35" i="12" s="1"/>
  <c r="C48" i="12"/>
  <c r="D24" i="12"/>
  <c r="E24" i="12" s="1"/>
  <c r="D32" i="12"/>
  <c r="E32" i="12" s="1"/>
  <c r="D40" i="12"/>
  <c r="E40" i="12" s="1"/>
  <c r="C53" i="12"/>
  <c r="C26" i="12"/>
  <c r="D29" i="12"/>
  <c r="E29" i="12" s="1"/>
  <c r="C34" i="12"/>
  <c r="C42" i="12"/>
  <c r="C50" i="12"/>
  <c r="T38" i="5" l="1"/>
  <c r="T46" i="5"/>
  <c r="T50" i="5"/>
  <c r="T30" i="5"/>
  <c r="T24" i="5"/>
  <c r="T40" i="5"/>
  <c r="T22" i="5"/>
  <c r="J92" i="5"/>
  <c r="H13" i="15"/>
  <c r="D24" i="4" s="1"/>
  <c r="T25" i="5"/>
  <c r="T70" i="5"/>
  <c r="T28" i="5"/>
  <c r="J47" i="5"/>
  <c r="H5" i="15"/>
  <c r="D16" i="4" s="1"/>
  <c r="T34" i="5"/>
  <c r="T71" i="5"/>
  <c r="T90" i="5"/>
  <c r="T85" i="5"/>
  <c r="T59" i="5"/>
  <c r="T37" i="5"/>
  <c r="T60" i="5"/>
  <c r="T19" i="5"/>
  <c r="J84" i="5"/>
  <c r="H11" i="15"/>
  <c r="D22" i="4" s="1"/>
  <c r="T57" i="5"/>
  <c r="T68" i="5"/>
  <c r="T45" i="5"/>
  <c r="T75" i="5"/>
  <c r="T92" i="5"/>
  <c r="T87" i="5"/>
  <c r="T63" i="5"/>
  <c r="T20" i="5"/>
  <c r="T39" i="5"/>
  <c r="T26" i="5"/>
  <c r="T78" i="5"/>
  <c r="T74" i="5"/>
  <c r="T89" i="5"/>
  <c r="T67" i="5"/>
  <c r="T29" i="5"/>
  <c r="T44" i="5"/>
  <c r="T52" i="5"/>
  <c r="H6" i="15"/>
  <c r="D17" i="4" s="1"/>
  <c r="J53" i="5"/>
  <c r="T80" i="5"/>
  <c r="T73" i="5"/>
  <c r="T91" i="5"/>
  <c r="T95" i="5"/>
  <c r="T58" i="5"/>
  <c r="J79" i="5"/>
  <c r="H10" i="15"/>
  <c r="D21" i="4" s="1"/>
  <c r="T64" i="5"/>
  <c r="H3" i="15"/>
  <c r="D14" i="4" s="1"/>
  <c r="J25" i="5"/>
  <c r="T69" i="5"/>
  <c r="T41" i="5"/>
  <c r="H4" i="15"/>
  <c r="D15" i="4" s="1"/>
  <c r="J38" i="5"/>
  <c r="T31" i="5"/>
  <c r="T56" i="5"/>
  <c r="J62" i="5"/>
  <c r="K2" i="15" s="1"/>
  <c r="H7" i="15"/>
  <c r="D18" i="4" s="1"/>
  <c r="T82" i="5"/>
  <c r="T77" i="5"/>
  <c r="T43" i="5"/>
  <c r="T72" i="5"/>
  <c r="T35" i="5"/>
  <c r="T21" i="5"/>
  <c r="T84" i="5"/>
  <c r="T79" i="5"/>
  <c r="T47" i="5"/>
  <c r="T76" i="5"/>
  <c r="T49" i="5"/>
  <c r="T65" i="5"/>
  <c r="J89" i="5"/>
  <c r="H12" i="15"/>
  <c r="D23" i="4" s="1"/>
  <c r="T33" i="5"/>
  <c r="T36" i="5"/>
  <c r="T23" i="5"/>
  <c r="T32" i="5"/>
  <c r="T86" i="5"/>
  <c r="T81" i="5"/>
  <c r="T51" i="5"/>
  <c r="T93" i="5"/>
  <c r="T42" i="5"/>
  <c r="T27" i="5"/>
  <c r="H9" i="15"/>
  <c r="D20" i="4" s="1"/>
  <c r="J74" i="5"/>
  <c r="T48" i="5"/>
  <c r="T66" i="5"/>
  <c r="T54" i="5"/>
  <c r="T88" i="5"/>
  <c r="T83" i="5"/>
  <c r="T55" i="5"/>
  <c r="T94" i="5"/>
  <c r="J67" i="5"/>
  <c r="H8" i="15"/>
  <c r="D19" i="4" s="1"/>
  <c r="H2" i="15"/>
  <c r="E7" i="15" l="1"/>
  <c r="E2" i="15"/>
  <c r="K3" i="15"/>
  <c r="K5" i="15"/>
  <c r="M2" i="15" s="1"/>
  <c r="G2" i="15"/>
  <c r="F13" i="4" s="1"/>
  <c r="K6" i="15"/>
  <c r="G6" i="15"/>
  <c r="F17" i="4" s="1"/>
  <c r="G4" i="15"/>
  <c r="F15" i="4" s="1"/>
  <c r="G7" i="15"/>
  <c r="F18" i="4" s="1"/>
  <c r="K10" i="15"/>
  <c r="D25" i="4" s="1"/>
  <c r="D13" i="4"/>
  <c r="E4" i="15"/>
  <c r="G3" i="15"/>
  <c r="E3" i="15"/>
  <c r="G5" i="15"/>
  <c r="E5" i="15"/>
  <c r="G10" i="15"/>
  <c r="E10" i="15"/>
  <c r="E11" i="15"/>
  <c r="G11" i="15"/>
  <c r="E8" i="15"/>
  <c r="G8" i="15"/>
  <c r="G12" i="15"/>
  <c r="E12" i="15"/>
  <c r="G13" i="15"/>
  <c r="E13" i="15"/>
  <c r="E6" i="15"/>
  <c r="G9" i="15"/>
  <c r="E9" i="15"/>
  <c r="I2" i="15" l="1"/>
  <c r="G13" i="4" s="1"/>
  <c r="M3" i="15"/>
  <c r="I7" i="15"/>
  <c r="G18" i="4" s="1"/>
  <c r="I6" i="15"/>
  <c r="B11" i="12" s="1"/>
  <c r="I8" i="15"/>
  <c r="F19" i="4"/>
  <c r="I3" i="15"/>
  <c r="F14" i="4"/>
  <c r="I5" i="15"/>
  <c r="F16" i="4"/>
  <c r="K11" i="15"/>
  <c r="F25" i="4" s="1"/>
  <c r="G25" i="4" s="1"/>
  <c r="I9" i="15"/>
  <c r="F20" i="4"/>
  <c r="I12" i="15"/>
  <c r="F23" i="4"/>
  <c r="J8" i="15"/>
  <c r="D6" i="12" s="1"/>
  <c r="E6" i="12" s="1"/>
  <c r="I11" i="15"/>
  <c r="F22" i="4"/>
  <c r="I13" i="15"/>
  <c r="F24" i="4"/>
  <c r="I10" i="15"/>
  <c r="F21" i="4"/>
  <c r="B7" i="12" l="1"/>
  <c r="B12" i="12"/>
  <c r="E12" i="12" s="1"/>
  <c r="G17" i="4"/>
  <c r="C11" i="12"/>
  <c r="G11" i="12"/>
  <c r="F11" i="12"/>
  <c r="E11" i="12"/>
  <c r="D11" i="12"/>
  <c r="B15" i="12"/>
  <c r="G21" i="4"/>
  <c r="B10" i="12"/>
  <c r="G16" i="4"/>
  <c r="B17" i="12"/>
  <c r="G23" i="4"/>
  <c r="B8" i="12"/>
  <c r="G14" i="4"/>
  <c r="B18" i="12"/>
  <c r="G24" i="4"/>
  <c r="B14" i="12"/>
  <c r="G20" i="4"/>
  <c r="B16" i="12"/>
  <c r="G22" i="4"/>
  <c r="B13" i="12"/>
  <c r="G19" i="4"/>
  <c r="G12" i="12" l="1"/>
  <c r="C12" i="12"/>
  <c r="D12" i="12"/>
  <c r="F12" i="12"/>
  <c r="G17" i="12"/>
  <c r="F17" i="12"/>
  <c r="E17" i="12"/>
  <c r="D17" i="12"/>
  <c r="C17" i="12"/>
  <c r="E13" i="12"/>
  <c r="D13" i="12"/>
  <c r="C13" i="12"/>
  <c r="G13" i="12"/>
  <c r="F13" i="12"/>
  <c r="G16" i="12"/>
  <c r="F16" i="12"/>
  <c r="E16" i="12"/>
  <c r="D16" i="12"/>
  <c r="C16" i="12"/>
  <c r="G15" i="12"/>
  <c r="F15" i="12"/>
  <c r="E15" i="12"/>
  <c r="D15" i="12"/>
  <c r="C15" i="12"/>
  <c r="F14" i="12"/>
  <c r="E14" i="12"/>
  <c r="D14" i="12"/>
  <c r="C14" i="12"/>
  <c r="G14" i="12"/>
</calcChain>
</file>

<file path=xl/sharedStrings.xml><?xml version="1.0" encoding="utf-8"?>
<sst xmlns="http://schemas.openxmlformats.org/spreadsheetml/2006/main" count="4067" uniqueCount="2340">
  <si>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</si>
  <si>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</si>
  <si>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</si>
  <si>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</si>
  <si>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</si>
  <si>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</si>
  <si>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</si>
  <si>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</si>
  <si>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</si>
  <si>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</si>
  <si>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</si>
  <si>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</si>
  <si>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</si>
  <si>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</si>
  <si>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</si>
  <si>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</si>
  <si>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</si>
  <si>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</si>
  <si>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</si>
  <si>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</si>
  <si>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</si>
  <si>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</si>
  <si>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</si>
  <si>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</si>
  <si>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</si>
  <si>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</si>
  <si>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</si>
  <si>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</si>
  <si>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</si>
  <si>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</si>
  <si>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</si>
  <si>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</si>
  <si>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</si>
  <si>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</si>
  <si>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</si>
  <si>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</si>
  <si>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</si>
  <si>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</si>
  <si>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</si>
  <si>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</si>
  <si>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</si>
  <si>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</si>
  <si>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</si>
  <si>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</si>
  <si>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</si>
  <si>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</si>
  <si>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</si>
  <si>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</si>
  <si>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</si>
  <si>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</si>
  <si>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</si>
  <si>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</si>
  <si>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</si>
  <si>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</si>
  <si>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</si>
  <si>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</si>
  <si>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</si>
  <si>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</si>
  <si>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</si>
  <si>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</si>
  <si>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</si>
  <si>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</si>
  <si>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</si>
  <si>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</si>
  <si>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</si>
  <si>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</si>
  <si>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</si>
  <si>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</si>
  <si>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</si>
  <si>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</si>
  <si>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</si>
  <si>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</si>
  <si>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</si>
  <si>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</si>
  <si>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</si>
  <si>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</si>
  <si>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</si>
  <si>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</si>
  <si>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</si>
  <si>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</si>
  <si>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</si>
  <si>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</si>
  <si>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</si>
  <si>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</si>
  <si>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</si>
  <si>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</si>
  <si>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</si>
  <si>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</si>
  <si>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</si>
  <si>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</si>
  <si>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</si>
  <si>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</si>
  <si>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</si>
  <si>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</si>
  <si>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</si>
  <si>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</si>
  <si>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</si>
  <si>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</si>
  <si>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</si>
  <si>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</si>
  <si>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</si>
  <si>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</si>
  <si>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</si>
  <si>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</si>
  <si>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</si>
  <si>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</si>
  <si>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</si>
  <si>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</si>
  <si>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</si>
  <si>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</si>
  <si>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</si>
  <si>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</si>
  <si>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</si>
  <si>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</si>
  <si>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</si>
  <si>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</si>
  <si>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</si>
  <si>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</si>
  <si>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</si>
  <si>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</si>
  <si>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</si>
  <si>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</si>
  <si>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</si>
  <si>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</si>
  <si>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</si>
  <si>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</si>
  <si>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</si>
  <si>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</si>
  <si>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</si>
  <si>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</si>
  <si>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</si>
  <si>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</si>
  <si>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</si>
  <si>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</si>
  <si>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</si>
  <si>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</si>
  <si>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</si>
  <si>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</si>
  <si>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</si>
  <si>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</si>
  <si>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</si>
  <si>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</si>
  <si>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</si>
  <si>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</si>
  <si>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</si>
  <si>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</si>
  <si>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</si>
  <si>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</si>
  <si>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</si>
  <si>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</si>
  <si>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</si>
  <si>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</si>
  <si>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</si>
  <si>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</si>
  <si>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</si>
  <si>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</si>
  <si>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</si>
  <si>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</si>
  <si>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</si>
  <si>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</si>
  <si>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</si>
  <si>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</si>
  <si>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</si>
  <si>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</si>
  <si>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</si>
  <si>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</si>
  <si>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</si>
  <si>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</si>
  <si>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</si>
  <si>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</si>
  <si>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</si>
  <si>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</si>
  <si>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</si>
  <si>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</si>
  <si>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</si>
  <si>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</si>
  <si>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</si>
  <si>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</si>
  <si>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</si>
  <si>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</si>
  <si>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</si>
  <si>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</si>
  <si>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</si>
  <si>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</si>
  <si>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</si>
  <si>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</si>
  <si>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</si>
  <si>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</si>
  <si>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</si>
  <si>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</si>
  <si>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</si>
  <si>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</si>
  <si>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</si>
  <si>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</si>
  <si>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</si>
  <si>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</si>
  <si>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</si>
  <si>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</si>
  <si>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</si>
  <si>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</si>
  <si>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</si>
  <si>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</si>
  <si>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</si>
  <si>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</si>
  <si>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</si>
  <si>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</si>
  <si>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</si>
  <si>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</si>
  <si>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</si>
  <si>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</si>
  <si>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</si>
  <si>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</si>
  <si>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</si>
  <si>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</si>
  <si>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</si>
  <si>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</si>
  <si>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</si>
  <si>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</si>
  <si>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</si>
  <si>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</si>
  <si>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</si>
  <si>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</si>
  <si>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</si>
  <si>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</si>
  <si>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</si>
  <si>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</si>
  <si>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</si>
  <si>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</si>
  <si>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</si>
  <si>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</si>
  <si>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</si>
  <si>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</si>
  <si>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</si>
  <si>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</si>
  <si>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</si>
  <si>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</si>
  <si>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</si>
  <si>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</si>
  <si>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</si>
  <si>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</si>
  <si>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</si>
  <si>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</si>
  <si>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</si>
  <si>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</si>
  <si>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</si>
  <si>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</si>
  <si>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</si>
  <si>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</si>
  <si>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</si>
  <si>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</si>
  <si>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</si>
  <si>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</si>
  <si>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</si>
  <si>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</si>
  <si>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</si>
  <si>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</si>
  <si>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</si>
  <si>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</si>
  <si>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</si>
  <si>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</si>
  <si>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</si>
  <si>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</si>
  <si>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</si>
  <si>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</si>
  <si>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</si>
  <si>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</si>
  <si>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</si>
  <si>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</si>
  <si>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</si>
  <si>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</si>
  <si>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</si>
  <si>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</si>
  <si>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</si>
  <si>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</si>
  <si>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</si>
  <si>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</si>
  <si>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</si>
  <si>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</si>
  <si>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</si>
  <si>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</si>
  <si>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</si>
  <si>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</si>
  <si>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</si>
  <si>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</si>
  <si>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</si>
  <si>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</si>
  <si>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</si>
  <si>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</si>
  <si>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</si>
  <si>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</si>
  <si>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</si>
  <si>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</si>
  <si>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</si>
  <si>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</si>
  <si>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</si>
  <si>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</si>
  <si>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</si>
  <si>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</si>
  <si>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</si>
  <si>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</si>
  <si>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</si>
  <si>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</si>
  <si>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</si>
  <si>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</si>
  <si>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</si>
  <si>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</si>
  <si>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</si>
  <si>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</si>
  <si>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</si>
  <si>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</si>
  <si>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</si>
  <si>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</si>
  <si>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</si>
  <si>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</si>
  <si>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</si>
  <si>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</si>
  <si>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</si>
  <si>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</si>
  <si>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</si>
  <si>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</si>
  <si>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</si>
  <si>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</si>
  <si>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</si>
  <si>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</si>
  <si>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</si>
  <si>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</si>
  <si>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</si>
  <si>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</si>
  <si>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</si>
  <si>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</si>
  <si>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</si>
  <si>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</si>
  <si>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</si>
  <si>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</si>
  <si>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</si>
  <si>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</si>
  <si>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</si>
  <si>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</si>
  <si>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</si>
  <si>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</si>
  <si>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</si>
  <si>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</si>
  <si>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</si>
  <si>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</si>
  <si>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</si>
  <si>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</si>
  <si>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</si>
  <si>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</si>
  <si>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</si>
  <si>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</si>
  <si>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</si>
  <si>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</si>
  <si>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</si>
  <si>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</si>
  <si>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</si>
  <si>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</si>
  <si>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</si>
  <si>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</si>
  <si>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</si>
  <si>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</si>
  <si>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</si>
  <si>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</si>
  <si>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</si>
  <si>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</si>
  <si>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</si>
  <si>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</si>
  <si>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</si>
  <si>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</si>
  <si>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</si>
  <si>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</si>
  <si>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</si>
  <si>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</si>
  <si>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</si>
  <si>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</si>
  <si>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</si>
  <si>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</si>
  <si>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</si>
  <si>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</si>
  <si>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</si>
  <si>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</si>
  <si>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</si>
  <si>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</si>
  <si>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</si>
  <si>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</si>
  <si>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</si>
  <si>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</si>
  <si>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</si>
  <si>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</si>
  <si>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</si>
  <si>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</si>
  <si>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</si>
  <si>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</si>
  <si>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</si>
  <si>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</si>
  <si>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</si>
  <si>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</si>
  <si>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</si>
  <si>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</si>
  <si>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</si>
  <si>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</si>
  <si>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</si>
  <si>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</si>
  <si>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</si>
  <si>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</si>
  <si>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</si>
  <si>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</si>
  <si>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</si>
  <si>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</si>
  <si>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</si>
  <si>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</si>
  <si>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</si>
  <si>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</si>
  <si>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</si>
  <si>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</si>
  <si>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</si>
  <si>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</si>
  <si>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</si>
  <si>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</si>
  <si>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</si>
  <si>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</si>
  <si>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</si>
  <si>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</si>
  <si>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</si>
  <si>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</si>
  <si>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</si>
  <si>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</si>
  <si>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</si>
  <si>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</si>
  <si>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</si>
  <si>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</si>
  <si>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</si>
  <si>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</si>
  <si>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</si>
  <si>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</si>
  <si>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</si>
  <si>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</si>
  <si>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</si>
  <si>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</si>
  <si>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</si>
  <si>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</si>
  <si>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</si>
  <si>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</si>
  <si>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</si>
  <si>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</si>
  <si>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</si>
  <si>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</si>
  <si>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</si>
  <si>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</si>
  <si>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</si>
  <si>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</si>
  <si>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</si>
  <si>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</si>
  <si>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</si>
  <si>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</si>
  <si>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</si>
  <si>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</si>
  <si>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</si>
  <si>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</si>
  <si>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</si>
  <si>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</si>
  <si>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</si>
  <si>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</si>
  <si>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</si>
  <si>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</si>
  <si>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</si>
  <si>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</si>
  <si>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</si>
  <si>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</si>
  <si>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</si>
  <si>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</si>
  <si>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</si>
  <si>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</si>
  <si>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</si>
  <si>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</si>
  <si>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</si>
  <si>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</si>
  <si>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</si>
  <si>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</si>
  <si>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</si>
  <si>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</si>
  <si>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</si>
  <si>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</si>
  <si>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</si>
  <si>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</si>
  <si>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</si>
  <si>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</si>
  <si>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</si>
  <si>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</si>
  <si>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</si>
  <si>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</si>
  <si>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</si>
  <si>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</si>
  <si>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</si>
  <si>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</si>
  <si>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</si>
  <si>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</si>
  <si>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</si>
  <si>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</si>
  <si>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</si>
  <si>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</si>
  <si>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</si>
  <si>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</si>
  <si>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</si>
  <si>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</si>
  <si>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</si>
  <si>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</si>
  <si>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</si>
  <si>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</si>
  <si>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</si>
  <si>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</si>
  <si>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</si>
  <si>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</si>
  <si>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</si>
  <si>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</si>
  <si>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</si>
  <si>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</si>
  <si>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</si>
  <si>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</si>
  <si>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</si>
  <si>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</si>
  <si>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</si>
  <si>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</si>
  <si>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</si>
  <si>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</si>
  <si>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</si>
  <si>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</si>
  <si>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</si>
  <si>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</si>
  <si>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</si>
  <si>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</si>
  <si>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</si>
  <si>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</si>
  <si>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</si>
  <si>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</si>
  <si>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</si>
  <si>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</si>
  <si>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</si>
  <si>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</si>
  <si>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</si>
  <si>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</si>
  <si>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</si>
  <si>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</si>
  <si>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</si>
  <si>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</si>
  <si>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</si>
  <si>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</si>
  <si>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</si>
  <si>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</si>
  <si>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</si>
  <si>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</si>
  <si>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</si>
  <si>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</si>
  <si>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</si>
  <si>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</si>
  <si>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</si>
  <si>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</si>
  <si>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</si>
  <si>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</si>
  <si>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</si>
  <si>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</si>
  <si>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</si>
  <si>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</si>
  <si>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</si>
  <si>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</si>
  <si>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</si>
  <si>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</si>
  <si>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</si>
  <si>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</si>
  <si>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</si>
  <si>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</si>
  <si>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</si>
  <si>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</si>
  <si>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</si>
  <si>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</si>
  <si>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</si>
  <si>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</si>
  <si>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</si>
  <si>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</si>
  <si>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</si>
  <si>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</si>
  <si>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</si>
  <si>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</si>
  <si>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</si>
  <si>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</si>
  <si>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</si>
  <si>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</si>
  <si>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</si>
  <si>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</si>
  <si>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</si>
  <si>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</si>
  <si>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</si>
  <si>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</si>
  <si>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</si>
  <si>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</si>
  <si>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</si>
  <si>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</si>
  <si>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</si>
  <si>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</si>
  <si>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</si>
  <si>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</si>
  <si>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</si>
  <si>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</si>
  <si>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</si>
  <si>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</si>
  <si>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</si>
  <si>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</si>
  <si>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</si>
  <si>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</si>
  <si>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</si>
  <si>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</si>
  <si>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</si>
  <si>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</si>
  <si>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</si>
  <si>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</si>
  <si>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</si>
  <si>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</si>
  <si>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</si>
  <si>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</si>
  <si>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</si>
  <si>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</si>
  <si>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</si>
  <si>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</si>
  <si>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</si>
  <si>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</si>
  <si>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</si>
  <si>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</si>
  <si>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</si>
  <si>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</si>
  <si>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</si>
  <si>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</si>
  <si>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</si>
  <si>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</si>
  <si>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</si>
  <si>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</si>
  <si>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</si>
  <si>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</si>
  <si>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</si>
  <si>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</si>
  <si>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</si>
  <si>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</si>
  <si>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</si>
  <si>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</si>
  <si>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</si>
  <si>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</si>
  <si>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</si>
  <si>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</si>
  <si>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</si>
  <si>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</si>
  <si>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</si>
  <si>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</si>
  <si>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</si>
  <si>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</si>
  <si>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</si>
  <si>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</si>
  <si>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</si>
  <si>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</si>
  <si>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</si>
  <si>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</si>
  <si>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</si>
  <si>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</si>
  <si>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</si>
  <si>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</si>
  <si>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</si>
  <si>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</si>
  <si>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</si>
  <si>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</si>
  <si>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</si>
  <si>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</si>
  <si>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</si>
  <si>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</si>
  <si>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</si>
  <si>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</si>
  <si>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</si>
  <si>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</si>
  <si>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</si>
  <si>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</si>
  <si>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</si>
  <si>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</si>
  <si>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</si>
  <si>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</si>
  <si>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</si>
  <si>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</si>
  <si>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</si>
  <si>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</si>
  <si>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</si>
  <si>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</si>
  <si>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</si>
  <si>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</si>
  <si>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</si>
  <si>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</si>
  <si>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</si>
  <si>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</si>
  <si>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</si>
  <si>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</si>
  <si>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</si>
  <si>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</si>
  <si>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</si>
  <si>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</si>
  <si>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</si>
  <si>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</si>
  <si>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</si>
  <si>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</si>
  <si>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</si>
  <si>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</si>
  <si>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</si>
  <si>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</si>
  <si>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</si>
  <si>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</si>
  <si>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</si>
  <si>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</si>
  <si>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</si>
  <si>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</si>
  <si>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</si>
  <si>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</si>
  <si>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</si>
  <si>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</si>
  <si>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</si>
  <si>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</si>
  <si>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</si>
  <si>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</si>
  <si>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</si>
  <si>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</si>
  <si>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</si>
  <si>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</si>
  <si>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</si>
  <si>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</si>
  <si>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</si>
  <si>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</si>
  <si>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</si>
  <si>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</si>
  <si>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</si>
  <si>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</si>
  <si>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</si>
  <si>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</si>
  <si>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</si>
  <si>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</si>
  <si>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</si>
  <si>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</si>
  <si>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</si>
  <si>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</si>
  <si>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</si>
  <si>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</si>
  <si>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</si>
  <si>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</si>
  <si>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</si>
  <si>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</si>
  <si>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</si>
  <si>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</si>
  <si>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</si>
  <si>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</si>
  <si>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</si>
  <si>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</si>
  <si>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</si>
  <si>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</si>
  <si>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</si>
  <si>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</si>
  <si>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</si>
  <si>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</si>
  <si>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</si>
  <si>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</si>
  <si>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</si>
  <si>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</si>
  <si>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</si>
  <si>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</si>
  <si>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</si>
  <si>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</si>
  <si>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</si>
  <si>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</si>
  <si>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</si>
  <si>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</si>
  <si>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</si>
  <si>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</si>
  <si>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</si>
  <si>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</si>
  <si>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</si>
  <si>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</si>
  <si>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</si>
  <si>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</si>
  <si>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</si>
  <si>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</si>
  <si>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</si>
  <si>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</si>
  <si>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</si>
  <si>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</si>
  <si>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</si>
  <si>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</si>
  <si>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</si>
  <si>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</si>
  <si>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</si>
  <si>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</si>
  <si>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</si>
  <si>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</si>
  <si>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</si>
  <si>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</si>
  <si>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</si>
  <si>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</si>
  <si>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</si>
  <si>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</si>
  <si>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</si>
  <si>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</si>
  <si>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</si>
  <si>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</si>
  <si>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</si>
  <si>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</si>
  <si>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</si>
  <si>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</si>
  <si>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</si>
  <si>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</si>
  <si>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</si>
  <si>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</si>
  <si>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</si>
  <si>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</si>
  <si>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</si>
  <si>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</si>
  <si>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</si>
  <si>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</si>
  <si>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</si>
  <si>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</si>
  <si>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</si>
  <si>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</si>
  <si>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</si>
  <si>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</si>
  <si>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</si>
  <si>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</si>
  <si>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</si>
  <si>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</si>
  <si>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</si>
  <si>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</si>
  <si>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</si>
  <si>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</si>
  <si>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</si>
  <si>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</si>
  <si>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</si>
  <si>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</si>
  <si>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</si>
  <si>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</si>
  <si>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</si>
  <si>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</si>
  <si>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</si>
  <si>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</si>
  <si>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</si>
  <si>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</si>
  <si>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</si>
  <si>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</si>
  <si>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</si>
  <si>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</si>
  <si>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</si>
  <si>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</si>
  <si>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</si>
  <si>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</si>
  <si>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</si>
  <si>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</si>
  <si>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</si>
  <si>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</si>
  <si>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</si>
  <si>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</si>
  <si>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</si>
  <si>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</si>
  <si>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</si>
  <si>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</si>
  <si>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</si>
  <si>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</si>
  <si>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</si>
  <si>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</si>
  <si>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</si>
  <si>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</si>
  <si>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</si>
  <si>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</si>
  <si>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</si>
  <si>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</si>
  <si>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</si>
  <si>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</si>
  <si>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</si>
  <si>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</si>
  <si>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</si>
  <si>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</si>
  <si>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</si>
  <si>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</si>
  <si>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</si>
  <si>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</si>
  <si>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</si>
  <si>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</si>
  <si>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</si>
  <si>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</si>
  <si>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</si>
  <si>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</si>
  <si>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</si>
  <si>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</si>
  <si>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</si>
  <si>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</si>
  <si>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</si>
  <si>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</si>
  <si>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</si>
  <si>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</si>
  <si>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</si>
  <si>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</si>
  <si>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</si>
  <si>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</si>
  <si>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</si>
  <si>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</si>
  <si>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</si>
  <si>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</si>
  <si>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</si>
  <si>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</si>
  <si>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</si>
  <si>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</si>
  <si>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</si>
  <si>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</si>
  <si>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</si>
  <si>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</si>
  <si>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</si>
  <si>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</si>
  <si>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</si>
  <si>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</si>
  <si>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</si>
  <si>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</si>
  <si>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</si>
  <si>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</si>
  <si>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</si>
  <si>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</si>
  <si>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</si>
  <si>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</si>
  <si>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</si>
  <si>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</si>
  <si>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</si>
  <si>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</si>
  <si>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</si>
  <si>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</si>
  <si>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</si>
  <si>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</si>
  <si>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</si>
  <si>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</si>
  <si>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</si>
  <si>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</si>
  <si>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</si>
  <si>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</si>
  <si>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</si>
  <si>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</si>
  <si>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</si>
  <si>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</si>
  <si>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</si>
  <si>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</si>
  <si>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</si>
  <si>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</si>
  <si>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</si>
  <si>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</si>
  <si>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</si>
  <si>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</si>
  <si>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</si>
  <si>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</si>
  <si>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</si>
  <si>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</si>
  <si>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</si>
  <si>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</si>
  <si>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</si>
  <si>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</si>
  <si>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</si>
  <si>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</si>
  <si>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</si>
  <si>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</si>
  <si>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</si>
  <si>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</si>
  <si>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</si>
  <si>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</si>
  <si>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</si>
  <si>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</si>
  <si>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</si>
  <si>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</si>
  <si>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</si>
  <si>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</si>
  <si>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</si>
  <si>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</si>
  <si>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</si>
  <si>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</si>
  <si>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</si>
  <si>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</si>
  <si>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</si>
  <si>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</si>
  <si>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</si>
  <si>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</si>
  <si>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</si>
  <si>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</si>
  <si>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</si>
  <si>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</si>
  <si>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</si>
  <si>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</si>
  <si>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</si>
  <si>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</si>
  <si>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</si>
  <si>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</si>
  <si>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</si>
  <si>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</si>
  <si>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</si>
  <si>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</si>
  <si>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</si>
  <si>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</si>
  <si>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</si>
  <si>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</si>
  <si>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</si>
  <si>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</si>
  <si>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</si>
  <si>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</si>
  <si>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</si>
  <si>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</si>
  <si>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</si>
  <si>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</si>
  <si>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</si>
  <si>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</si>
  <si>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</si>
  <si>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</si>
  <si>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</si>
  <si>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</si>
  <si>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</si>
  <si>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</si>
  <si>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</si>
  <si>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</si>
  <si>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</si>
  <si>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</si>
  <si>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</si>
  <si>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</si>
  <si>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</si>
  <si>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</si>
  <si>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</si>
  <si>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</si>
  <si>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</si>
  <si>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</si>
  <si>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</si>
  <si>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</si>
  <si>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</si>
  <si>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</si>
  <si>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</si>
  <si>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</si>
  <si>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</si>
  <si>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</si>
  <si>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</si>
  <si>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</si>
  <si>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</si>
  <si>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</si>
  <si>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</si>
  <si>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</si>
  <si>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</si>
  <si>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</si>
  <si>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</si>
  <si>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</si>
  <si>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</si>
  <si>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</si>
  <si>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</si>
  <si>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</si>
  <si>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</si>
  <si>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</si>
  <si>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</si>
  <si>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</si>
  <si>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</si>
  <si>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</si>
  <si>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</si>
  <si>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</si>
  <si>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</si>
  <si>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</si>
  <si>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</si>
  <si>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</si>
  <si>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</si>
  <si>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</si>
  <si>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</si>
  <si>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</si>
  <si>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</si>
  <si>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</si>
  <si>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</si>
  <si>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</si>
  <si>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</si>
  <si>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</si>
  <si>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</si>
  <si>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</si>
  <si>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</si>
  <si>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</si>
  <si>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</si>
  <si>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</si>
  <si>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</si>
  <si>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</si>
  <si>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</si>
  <si>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</si>
  <si>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</si>
  <si>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</si>
  <si>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</si>
  <si>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</si>
  <si>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</si>
  <si>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</si>
  <si>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</si>
  <si>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</si>
  <si>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</si>
  <si>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</si>
  <si>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</si>
  <si>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</si>
  <si>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</si>
  <si>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</si>
  <si>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</si>
  <si>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</si>
  <si>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</si>
  <si>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</si>
  <si>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</si>
  <si>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</si>
  <si>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</si>
  <si>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</si>
  <si>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</si>
  <si>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</si>
  <si>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</si>
  <si>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</si>
  <si>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</si>
  <si>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</si>
  <si>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</si>
  <si>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</si>
  <si>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</si>
  <si>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</si>
  <si>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</si>
  <si>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</si>
  <si>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</si>
  <si>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</si>
  <si>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</si>
  <si>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</si>
  <si>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</si>
  <si>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</si>
  <si>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</si>
  <si>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</si>
  <si>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</si>
  <si>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</si>
  <si>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</si>
  <si>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</si>
  <si>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</si>
  <si>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</si>
  <si>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</si>
  <si>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</si>
  <si>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</si>
  <si>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</si>
  <si>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</si>
  <si>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</si>
  <si>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</si>
  <si>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</si>
  <si>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</si>
  <si>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</si>
  <si>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</si>
  <si>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</si>
  <si>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</si>
  <si>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</si>
  <si>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</si>
  <si>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</si>
  <si>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</si>
  <si>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</si>
  <si>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</si>
  <si>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</si>
  <si>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</si>
  <si>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</si>
  <si>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</si>
  <si>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</si>
  <si>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</si>
  <si>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</si>
  <si>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</si>
  <si>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</si>
  <si>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</si>
  <si>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</si>
  <si>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</si>
  <si>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</si>
  <si>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</si>
  <si>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</si>
  <si>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</si>
  <si>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</si>
  <si>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</si>
  <si>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</si>
  <si>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</si>
  <si>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</si>
  <si>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</si>
  <si>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</si>
  <si>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</si>
  <si>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</si>
  <si>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</si>
  <si>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</si>
  <si>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</si>
  <si>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</si>
  <si>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</si>
  <si>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</si>
  <si>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</si>
  <si>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</si>
  <si>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</si>
  <si>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</si>
  <si>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</si>
  <si>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</si>
  <si>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</si>
  <si>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</si>
  <si>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</si>
  <si>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</si>
  <si>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</si>
  <si>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</si>
  <si>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</si>
  <si>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</si>
  <si>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</si>
  <si>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</si>
  <si>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</si>
  <si>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</si>
  <si>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</si>
  <si>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</si>
  <si>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</si>
  <si>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</si>
  <si>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</si>
  <si>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</si>
  <si>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</si>
  <si>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</si>
  <si>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</si>
  <si>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</si>
  <si>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</si>
  <si>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</si>
  <si>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</si>
  <si>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</si>
  <si>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</si>
  <si>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</si>
  <si>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</si>
  <si>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</si>
  <si>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</si>
  <si>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</si>
  <si>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</si>
  <si>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</si>
  <si>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</si>
  <si>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</si>
  <si>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</si>
  <si>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</si>
  <si>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</si>
  <si>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</si>
  <si>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</si>
  <si>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</si>
  <si>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</si>
  <si>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</si>
  <si>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</si>
  <si>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</si>
  <si>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</si>
  <si>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</si>
  <si>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</si>
  <si>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</si>
  <si>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</si>
  <si>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</si>
  <si>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</si>
  <si>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</si>
  <si>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</si>
  <si>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</si>
  <si>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</si>
  <si>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</si>
  <si>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</si>
  <si>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</si>
  <si>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</si>
  <si>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</si>
  <si>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</si>
  <si>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</si>
  <si>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</si>
  <si>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</si>
  <si>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</si>
  <si>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</si>
  <si>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</si>
  <si>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</si>
  <si>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</si>
  <si>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</si>
  <si>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</si>
  <si>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</si>
  <si>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</si>
  <si>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</si>
  <si>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</si>
  <si>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</si>
  <si>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</si>
  <si>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</si>
  <si>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</si>
  <si>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</si>
  <si>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</si>
  <si>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</si>
  <si>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</si>
  <si>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</si>
  <si>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</si>
  <si>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</si>
  <si>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</si>
  <si>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</si>
  <si>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</si>
  <si>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</si>
  <si>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</si>
  <si>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</si>
  <si>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</si>
  <si>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</si>
  <si>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</si>
  <si>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</si>
  <si>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</si>
  <si>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</si>
  <si>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</si>
  <si>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</si>
  <si>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</si>
  <si>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</si>
  <si>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</si>
  <si>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</si>
  <si>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</si>
  <si>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</si>
  <si>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</si>
  <si>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</si>
  <si>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</si>
  <si>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</si>
  <si>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</si>
  <si>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</si>
  <si>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</si>
  <si>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</si>
  <si>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</si>
  <si>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</si>
  <si>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</si>
  <si>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</si>
  <si>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</si>
  <si>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</si>
  <si>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</si>
  <si>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</si>
  <si>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</si>
  <si>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</si>
  <si>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</si>
  <si>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</si>
  <si>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</si>
  <si>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</si>
  <si>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</si>
  <si>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</si>
  <si>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</si>
  <si>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</si>
  <si>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</si>
  <si>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</si>
  <si>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</si>
  <si>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</si>
  <si>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</si>
  <si>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</si>
  <si>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</si>
  <si>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</si>
  <si>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</si>
  <si>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</si>
  <si>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</si>
  <si>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</si>
  <si>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</si>
  <si>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</si>
  <si>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</si>
  <si>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</si>
  <si>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</si>
  <si>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</si>
  <si>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</si>
  <si>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</si>
  <si>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</si>
  <si>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</si>
  <si>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</si>
  <si>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</si>
  <si>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</si>
  <si>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</si>
  <si>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</si>
  <si>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</si>
  <si>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</si>
  <si>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</si>
  <si>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</si>
  <si>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</si>
  <si>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</si>
  <si>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</si>
  <si>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</si>
  <si>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</si>
  <si>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</si>
  <si>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</si>
  <si>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</si>
  <si>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</si>
  <si>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</si>
  <si>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</si>
  <si>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</si>
  <si>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</si>
  <si>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</si>
  <si>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</si>
  <si>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</si>
  <si>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</si>
  <si>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</si>
  <si>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</si>
  <si>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</si>
  <si>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</si>
  <si>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</si>
  <si>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</si>
  <si>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</si>
  <si>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</si>
  <si>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</si>
  <si>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</si>
  <si>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</si>
  <si>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</si>
  <si>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</si>
  <si>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</si>
  <si>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</si>
  <si>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</si>
  <si>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</si>
  <si>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</si>
  <si>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</si>
  <si>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</si>
  <si>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</si>
  <si>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</si>
  <si>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</si>
  <si>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</si>
  <si>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</si>
  <si>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</si>
  <si>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</si>
  <si>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</si>
  <si>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</si>
  <si>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</si>
  <si>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</si>
  <si>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</si>
  <si>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</si>
  <si>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</si>
  <si>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</si>
  <si>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</si>
  <si>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</si>
  <si>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</si>
  <si>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</si>
  <si>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</si>
  <si>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</si>
  <si>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</si>
  <si>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</si>
  <si>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</si>
  <si>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</si>
  <si>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</si>
  <si>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</si>
  <si>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</si>
  <si>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</si>
  <si>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</si>
  <si>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</si>
  <si>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</si>
  <si>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</si>
  <si>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</si>
  <si>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</si>
  <si>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</si>
  <si>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</si>
  <si>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</si>
  <si>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</si>
  <si>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</si>
  <si>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</si>
  <si>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</si>
  <si>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</si>
  <si>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</si>
  <si>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</si>
  <si>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</si>
  <si>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</si>
  <si>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</si>
  <si>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</si>
  <si>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</si>
  <si>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</si>
  <si>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</si>
  <si>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</si>
  <si>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</si>
  <si>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</si>
  <si>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</si>
  <si>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</si>
  <si>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</si>
  <si>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</si>
  <si>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</si>
  <si>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</si>
  <si>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</si>
  <si>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</si>
  <si>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</si>
  <si>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</si>
  <si>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</si>
  <si>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</si>
  <si>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</si>
  <si>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</si>
  <si>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</si>
  <si>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</si>
  <si>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</si>
  <si>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</si>
  <si>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</si>
  <si>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</si>
  <si>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</si>
  <si>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</si>
  <si>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</si>
  <si>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</si>
  <si>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</si>
  <si>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</si>
  <si>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</si>
  <si>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</si>
  <si>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</si>
  <si>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</si>
  <si>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</si>
  <si>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</si>
  <si>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</si>
  <si>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</si>
  <si>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</si>
  <si>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</si>
  <si>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</si>
  <si>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</si>
  <si>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</si>
  <si>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</si>
  <si>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</si>
  <si>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</si>
  <si>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</si>
  <si>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</si>
  <si>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</si>
  <si>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</si>
  <si>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</si>
  <si>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</si>
  <si>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</si>
  <si>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</si>
  <si>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</si>
  <si>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</si>
  <si>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</si>
  <si>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</si>
  <si>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</si>
  <si>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</si>
  <si>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</si>
  <si>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</si>
  <si>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</si>
  <si>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</si>
  <si>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</si>
  <si>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</si>
  <si>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</si>
  <si>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</si>
  <si>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</si>
  <si>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</si>
  <si>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</si>
  <si>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</si>
  <si>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</si>
  <si>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</si>
  <si>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</si>
  <si>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</si>
  <si>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</si>
  <si>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</si>
  <si>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</si>
  <si>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</si>
  <si>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</si>
  <si>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</si>
  <si>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</si>
  <si>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</si>
  <si>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</si>
  <si>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</si>
  <si>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</si>
  <si>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</si>
  <si>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</si>
  <si>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</si>
  <si>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</si>
  <si>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</si>
  <si>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</si>
  <si>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</si>
  <si>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</si>
  <si>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</si>
  <si>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</si>
  <si>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</si>
  <si>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</si>
  <si>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</si>
  <si>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</si>
  <si>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</si>
  <si>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</si>
  <si>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</si>
  <si>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</si>
  <si>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</si>
  <si>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</si>
  <si>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</si>
  <si>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</si>
  <si>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</si>
  <si>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</si>
  <si>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</si>
  <si>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</si>
  <si>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</si>
  <si>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</si>
  <si>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</si>
  <si>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</si>
  <si>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</si>
  <si>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</si>
  <si>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</si>
  <si>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</si>
  <si>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</si>
  <si>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</si>
  <si>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</si>
  <si>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</si>
  <si>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</si>
  <si>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</si>
  <si>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</si>
  <si>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</si>
  <si>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</si>
  <si>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</si>
  <si>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</si>
  <si>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</si>
  <si>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</si>
  <si>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</si>
  <si>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</si>
  <si>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</si>
  <si>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</si>
  <si>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</si>
  <si>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</si>
  <si>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</si>
  <si>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</si>
  <si>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</si>
  <si>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</si>
  <si>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</si>
  <si>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</si>
  <si>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</si>
  <si>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</si>
  <si>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</si>
  <si>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</si>
  <si>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</si>
  <si>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</si>
  <si>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</si>
  <si>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</si>
  <si>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</si>
  <si>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</si>
  <si>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</si>
  <si>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</si>
  <si>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</si>
  <si>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</si>
  <si>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</si>
  <si>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</si>
  <si>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</si>
  <si>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</si>
  <si>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</si>
  <si>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</si>
  <si>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</si>
  <si>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</si>
  <si>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</si>
  <si>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</si>
  <si>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</si>
  <si>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</si>
  <si>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</si>
  <si>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</si>
  <si>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</si>
  <si>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</si>
  <si>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</si>
  <si>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</si>
  <si>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</si>
  <si>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</si>
  <si>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</si>
  <si>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</si>
  <si>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</si>
  <si>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</si>
  <si>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</si>
  <si>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</si>
  <si>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</si>
  <si>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</si>
  <si>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</si>
  <si>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</si>
  <si>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</si>
  <si>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</si>
  <si>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</si>
  <si>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</si>
  <si>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</si>
  <si>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</si>
  <si>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</si>
  <si>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</si>
  <si>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</si>
  <si>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</si>
  <si>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</si>
  <si>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</si>
  <si>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</si>
  <si>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</si>
  <si>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</si>
  <si>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</si>
  <si>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</si>
  <si>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</si>
  <si>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</si>
  <si>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</si>
  <si>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</si>
  <si>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</si>
  <si>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</si>
  <si>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</si>
  <si>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</si>
  <si>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</si>
  <si>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</si>
  <si>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</si>
  <si>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</si>
  <si>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</si>
  <si>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</si>
  <si>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</si>
  <si>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</si>
  <si>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</si>
  <si>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</si>
  <si>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</si>
  <si>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</si>
  <si>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</si>
  <si>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</si>
  <si>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</si>
  <si>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</si>
  <si>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</si>
  <si>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</si>
  <si>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</si>
  <si>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</si>
  <si>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</si>
  <si>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</si>
  <si>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</si>
  <si>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</si>
  <si>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</si>
  <si>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</si>
  <si>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</si>
  <si>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</si>
  <si>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</si>
  <si>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</si>
  <si>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</si>
  <si>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</si>
  <si>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</si>
  <si>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</si>
  <si>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</si>
  <si>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</si>
  <si>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</si>
  <si>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</si>
  <si>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</si>
  <si>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</si>
  <si>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</si>
  <si>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</si>
  <si>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</si>
  <si>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</si>
  <si>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</si>
  <si>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</si>
  <si>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</si>
  <si>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</si>
  <si>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</si>
  <si>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</si>
  <si>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</si>
  <si>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</si>
  <si>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</si>
  <si>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</si>
  <si>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</si>
  <si>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</si>
  <si>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</si>
  <si>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</si>
  <si>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</si>
  <si>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</si>
  <si>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</si>
  <si>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</si>
  <si>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</si>
  <si>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</si>
  <si>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</si>
  <si>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</si>
  <si>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</si>
  <si>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</si>
  <si>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</si>
  <si>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</si>
  <si>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</si>
  <si>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</si>
  <si>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</si>
  <si>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</si>
  <si>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</si>
  <si>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</si>
  <si>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</si>
  <si>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</si>
  <si>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</si>
  <si>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</si>
  <si>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</si>
  <si>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</si>
  <si>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</si>
  <si>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</si>
  <si>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</si>
  <si>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</si>
  <si>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</si>
  <si>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</si>
  <si>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</si>
  <si>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</si>
  <si>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</si>
  <si>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</si>
  <si>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</si>
  <si>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</si>
  <si>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</si>
  <si>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</si>
  <si>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</si>
  <si>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</si>
  <si>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</si>
  <si>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</si>
  <si>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</si>
  <si>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</si>
  <si>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</si>
  <si>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</si>
  <si>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</si>
  <si>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</si>
  <si>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</si>
  <si>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</si>
  <si>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</si>
  <si>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</si>
  <si>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</si>
  <si>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</si>
  <si>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</si>
  <si>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</si>
  <si>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</si>
  <si>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</si>
  <si>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</si>
  <si>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</si>
  <si>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</si>
  <si>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</si>
  <si>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</si>
  <si>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</si>
  <si>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</si>
  <si>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</si>
  <si>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</si>
  <si>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</si>
  <si>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</si>
  <si>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</si>
  <si>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</si>
  <si>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</si>
  <si>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</si>
  <si>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</si>
  <si>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</si>
  <si>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</si>
  <si>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</si>
  <si>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</si>
  <si>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</si>
  <si>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</si>
  <si>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</si>
  <si>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</si>
  <si>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</si>
  <si>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</si>
  <si>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</si>
  <si>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</si>
  <si>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</si>
  <si>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</si>
  <si>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</si>
  <si>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</si>
  <si>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</si>
  <si>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</si>
  <si>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</si>
  <si>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</si>
  <si>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</si>
  <si>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</si>
  <si>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</si>
  <si>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</si>
  <si>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</si>
  <si>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</si>
  <si>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</si>
  <si>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</si>
  <si>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</si>
  <si>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</si>
  <si>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</si>
  <si>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</si>
  <si>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</si>
  <si>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</si>
  <si>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</si>
  <si>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</si>
  <si>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</si>
  <si>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</si>
  <si>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</si>
  <si>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</si>
  <si>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</si>
  <si>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</si>
  <si>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</si>
  <si>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</si>
  <si>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</si>
  <si>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</si>
  <si>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</si>
  <si>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</si>
  <si>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</si>
  <si>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</si>
  <si>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</si>
  <si>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</si>
  <si>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</si>
  <si>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</si>
  <si>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</si>
  <si>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</si>
  <si>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</si>
  <si>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</si>
  <si>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</si>
  <si>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</si>
  <si>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</si>
  <si>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</si>
  <si>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</si>
  <si>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</si>
  <si>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</si>
  <si>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</si>
  <si>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</si>
  <si>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</si>
  <si>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</si>
  <si>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</si>
  <si>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</si>
  <si>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</si>
  <si>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</si>
  <si>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</si>
  <si>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</si>
  <si>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</si>
  <si>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</si>
  <si>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</si>
  <si>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</si>
  <si>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</si>
  <si>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</si>
  <si>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</si>
  <si>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</si>
  <si>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</si>
  <si>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</si>
  <si>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</si>
  <si>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</si>
  <si>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</si>
  <si>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</si>
  <si>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</si>
  <si>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</si>
  <si>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</si>
  <si>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</si>
  <si>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</si>
  <si>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</si>
  <si>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</si>
  <si>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</si>
  <si>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</si>
  <si>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</si>
  <si>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</si>
  <si>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</si>
  <si>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</si>
  <si>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</si>
  <si>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</si>
  <si>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</si>
  <si>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</si>
  <si>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</si>
  <si>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</si>
  <si>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</si>
  <si>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</si>
  <si>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</si>
  <si>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</si>
  <si>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</si>
  <si>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</si>
  <si>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</si>
  <si>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</si>
  <si>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</si>
  <si>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</si>
  <si>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</si>
  <si>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</si>
  <si>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</si>
  <si>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</si>
  <si>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</si>
  <si>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</si>
  <si>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</si>
  <si>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</si>
  <si>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</si>
  <si>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</si>
  <si>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</si>
  <si>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</si>
  <si>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</si>
  <si>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</si>
  <si>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</si>
  <si>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</si>
  <si>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</si>
  <si>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</si>
  <si>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</si>
  <si>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</si>
  <si>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</si>
  <si>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</si>
  <si>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</si>
  <si>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</si>
  <si>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</si>
  <si>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</si>
  <si>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</si>
  <si>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</si>
  <si>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</si>
  <si>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</si>
  <si>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</si>
  <si>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</si>
  <si>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</si>
  <si>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</si>
  <si>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</si>
  <si>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</si>
  <si>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</si>
  <si>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</si>
  <si>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</si>
  <si>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</si>
  <si>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</si>
  <si>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</si>
  <si>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</si>
  <si>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</si>
  <si>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</si>
  <si>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</si>
  <si>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</si>
  <si>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</si>
  <si>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</si>
  <si>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</si>
  <si>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</si>
  <si>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</si>
  <si>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</si>
  <si>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</si>
  <si>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</si>
  <si>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</si>
  <si>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</si>
  <si>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</si>
  <si>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</si>
  <si>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</si>
  <si>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</si>
  <si>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</si>
  <si>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</si>
  <si>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</si>
  <si>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</si>
  <si>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</si>
  <si>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</si>
  <si>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</si>
  <si>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</si>
  <si>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</si>
  <si>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</si>
  <si>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</si>
  <si>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</si>
  <si>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</si>
  <si>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</si>
  <si>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</si>
  <si>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</si>
  <si>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</si>
  <si>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</si>
  <si>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</si>
  <si>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</si>
  <si>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</si>
  <si>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</si>
  <si>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</si>
  <si>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</si>
  <si>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</si>
  <si>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</si>
  <si>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</si>
  <si>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</si>
  <si>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</si>
  <si>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</si>
  <si>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</si>
  <si>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</si>
  <si>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</si>
  <si>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</si>
  <si>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</si>
  <si>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</si>
  <si>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</si>
  <si>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</si>
  <si>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</si>
  <si>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</si>
  <si>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</si>
  <si>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</si>
  <si>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</si>
  <si>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</si>
  <si>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</si>
  <si>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</si>
  <si>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</si>
  <si>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</si>
  <si>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</si>
  <si>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</si>
  <si>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</si>
  <si>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</si>
  <si>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</si>
  <si>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</si>
  <si>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</si>
  <si>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</si>
  <si>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</si>
  <si>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</si>
  <si>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</si>
  <si>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</si>
  <si>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</si>
  <si>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</si>
  <si>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</si>
  <si>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</si>
  <si>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</si>
  <si>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</si>
  <si>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</si>
  <si>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</si>
  <si>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</si>
  <si>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</si>
  <si>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</si>
  <si>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</si>
  <si>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</si>
  <si>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</si>
  <si>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</si>
  <si>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</si>
  <si>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</si>
  <si>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</si>
  <si>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</si>
  <si>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</si>
  <si>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</si>
  <si>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</si>
  <si>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</si>
  <si>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</si>
  <si>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</si>
  <si>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</si>
  <si>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</si>
  <si>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</si>
  <si>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</si>
  <si>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</si>
  <si>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</si>
  <si>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</si>
  <si>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</si>
  <si>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</si>
  <si>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</si>
  <si>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</si>
  <si>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</si>
  <si>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</si>
  <si>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</si>
  <si>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</si>
  <si>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</si>
  <si>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</si>
  <si>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</si>
  <si>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</si>
  <si>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</si>
  <si>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</si>
  <si>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</si>
  <si>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</si>
  <si>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</si>
  <si>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</si>
  <si>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</si>
  <si>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</si>
  <si>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</si>
  <si>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</si>
  <si>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</si>
  <si>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</si>
  <si>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</si>
  <si>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</si>
  <si>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</si>
  <si>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</si>
  <si>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</si>
  <si>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</si>
  <si>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</si>
  <si>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</si>
  <si>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</si>
  <si>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</si>
  <si>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</si>
  <si>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</si>
  <si>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</si>
  <si>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</si>
  <si>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</si>
  <si>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</si>
  <si>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</si>
  <si>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</si>
  <si>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</si>
  <si>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</si>
  <si>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</si>
  <si>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</si>
  <si>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</si>
  <si>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</si>
  <si>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</si>
  <si>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</si>
  <si>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</si>
  <si>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</si>
  <si>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</si>
  <si>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</si>
  <si>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</si>
  <si>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</si>
  <si>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</si>
  <si>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</si>
  <si>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</si>
  <si>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</si>
  <si>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</si>
  <si>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</si>
  <si>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</si>
  <si>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</si>
  <si>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</si>
  <si>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</si>
  <si>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</si>
  <si>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</si>
  <si>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</si>
  <si>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</si>
  <si>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</si>
  <si>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</si>
  <si>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</si>
  <si>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</si>
  <si>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</si>
  <si>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</si>
  <si>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</si>
  <si>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</si>
  <si>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</si>
  <si>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</si>
  <si>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</si>
  <si>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</si>
  <si>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</si>
  <si>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</si>
  <si>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</si>
  <si>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</si>
  <si>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</si>
  <si>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</si>
  <si>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</si>
  <si>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</si>
  <si>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</si>
  <si>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</si>
  <si>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</si>
  <si>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</si>
  <si>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</si>
  <si>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</si>
  <si>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</si>
  <si>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</si>
  <si>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</si>
  <si>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</si>
  <si>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</si>
  <si>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</si>
  <si>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</si>
  <si>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</si>
  <si>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</si>
  <si>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</si>
  <si>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</si>
  <si>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</si>
  <si>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</si>
  <si>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</si>
  <si>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</si>
  <si>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</si>
  <si>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</si>
  <si>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</si>
  <si>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</si>
  <si>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</si>
  <si>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</si>
  <si>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</si>
  <si>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</si>
  <si>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</si>
  <si>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</si>
  <si>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</si>
  <si>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</si>
  <si>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</si>
  <si>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</si>
  <si>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</si>
  <si>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</si>
  <si>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</si>
  <si>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</si>
  <si>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</si>
  <si>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</si>
  <si>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</si>
  <si>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</si>
  <si>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</si>
  <si>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</si>
  <si>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</si>
  <si>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</si>
  <si>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</si>
  <si>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</si>
  <si>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</si>
  <si>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</si>
  <si>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</si>
  <si>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</si>
  <si>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</si>
  <si>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</si>
  <si>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</si>
  <si>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</si>
  <si>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</si>
  <si>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</si>
  <si>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</si>
  <si>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</si>
  <si>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</si>
  <si>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</si>
  <si>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</si>
  <si>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</si>
  <si>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</si>
  <si>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</si>
  <si>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</si>
  <si>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</si>
  <si>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</si>
  <si>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</si>
  <si>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</si>
  <si>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</si>
  <si>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</si>
  <si>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</si>
  <si>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</si>
  <si>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</si>
  <si>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</si>
  <si>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</si>
  <si>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</si>
  <si>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</si>
  <si>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</si>
  <si>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</si>
  <si>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</si>
  <si>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</si>
  <si>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</si>
  <si>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</si>
  <si>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</si>
  <si>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</si>
  <si>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</si>
  <si>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</si>
  <si>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</si>
  <si>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</si>
  <si>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</si>
  <si>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</si>
  <si>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</si>
  <si>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</si>
  <si>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</si>
  <si>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</si>
  <si>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</si>
  <si>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</si>
  <si>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</si>
  <si>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</si>
  <si>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</si>
  <si>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</si>
  <si>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</si>
  <si>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</si>
  <si>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</si>
  <si>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</si>
  <si>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</si>
  <si>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Instructure’s general liability insurance includes Cyber Errors &amp; Omissions coverage (referred to as "Professional Errors &amp; Omission"). Instructure’s certificate of liability insurance is provided with the Canvas Credentials Security Package.</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</si>
  <si>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</si>
  <si>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t>
  </si>
  <si>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</si>
  <si>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</si>
  <si>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4"/>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</si>
  <si>
    <t>Instructure uses Amazon Web Services (AWS) data centers to host customer data.</t>
  </si>
  <si>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</si>
  <si>
    <t>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t>
  </si>
  <si>
    <t>Our processes and procedures cover regions in which we operate.</t>
  </si>
  <si>
    <t>info@instructure.com</t>
  </si>
  <si>
    <t>accessibility@instructure.com</t>
  </si>
  <si>
    <t xml:space="preserve">See GNRL-09 for Instructure's contact information.  </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</si>
  <si>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</si>
  <si>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</si>
  <si>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r>
      <rPr>
        <sz val="12"/>
        <color rgb="FF000000"/>
        <rFont val="Verdana"/>
        <family val="2"/>
      </rPr>
      <t>Instructure began in 2008 by two enterprising grad students, and is the home of Canvas LMS and the Instructure Learning Platform that benefits millions of students and teachers worldwide, every single day.</t>
    </r>
    <r>
      <rPr>
        <sz val="12"/>
        <color rgb="FF000000"/>
        <rFont val="Verdana"/>
        <family val="2"/>
      </rPr>
      <t xml:space="preserve">
</t>
    </r>
    <r>
      <rPr>
        <sz val="12"/>
        <color rgb="FF000000"/>
        <rFont val="Verdana"/>
        <family val="2"/>
      </rPr>
      <t>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t>
    </r>
    <r>
      <rPr>
        <sz val="12"/>
        <color rgb="FF000000"/>
        <rFont val="Verdana"/>
        <family val="2"/>
      </rPr>
      <t xml:space="preserve">
</t>
    </r>
    <r>
      <rPr>
        <sz val="12"/>
        <color rgb="FF000000"/>
        <rFont val="Verdana"/>
        <family val="2"/>
      </rPr>
      <t>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t>
    </r>
    <r>
      <rPr>
        <sz val="12"/>
        <color rgb="FF000000"/>
        <rFont val="Verdana"/>
        <family val="2"/>
      </rPr>
      <t xml:space="preserve">
</t>
    </r>
    <r>
      <rPr>
        <sz val="12"/>
        <color rgb="FF000000"/>
        <rFont val="Verdana"/>
        <family val="2"/>
      </rPr>
      <t>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2"/>
        <color rgb="FF000000"/>
        <rFont val="Verdana"/>
        <family val="2"/>
      </rPr>
      <t xml:space="preserve">
</t>
    </r>
    <r>
      <rPr>
        <sz val="12"/>
        <color rgb="FF000000"/>
        <rFont val="Verdana"/>
        <family val="2"/>
      </rPr>
      <t xml:space="preserve">With our suite of tools, Instructure has grown to over 6,000 clients worldwide in over 70 different countries. We host over 30 million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 xml:space="preserve">Instructure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 xml:space="preserve">
</t>
    </r>
    <r>
      <rPr>
        <sz val="12"/>
        <color rgb="FF000000"/>
        <rFont val="Verdana"/>
        <family val="2"/>
      </rPr>
      <t>Instructure went public on July 22, 2021 and was listed on the NYSE as INST.</t>
    </r>
    <r>
      <rPr>
        <sz val="12"/>
        <color rgb="FF000000"/>
        <rFont val="Verdana"/>
        <family val="2"/>
      </rPr>
      <t xml:space="preserve">
</t>
    </r>
    <r>
      <rPr>
        <sz val="12"/>
        <color rgb="FF000000"/>
        <rFont val="Verdana"/>
        <family val="2"/>
      </rPr>
      <t xml:space="preserve">Instructure filings are available online at </t>
    </r>
    <r>
      <rPr>
        <sz val="12"/>
        <color rgb="FF000000"/>
        <rFont val="Verdana"/>
        <family val="2"/>
      </rPr>
      <t>https://ir.instructure.com/financials/sec-filings/default.aspt</t>
    </r>
    <r>
      <rPr>
        <sz val="12"/>
        <color rgb="FF000000"/>
        <rFont val="Verdana"/>
        <family val="2"/>
      </rPr>
      <t xml:space="preserve">
</t>
    </r>
    <r>
      <rPr>
        <sz val="12"/>
        <color rgb="FF000000"/>
        <rFont val="Verdana"/>
        <family val="2"/>
      </rPr>
      <t>Instructure Inc. is the parent company of all global subsidiaries, including:</t>
    </r>
    <r>
      <rPr>
        <sz val="12"/>
        <color rgb="FF000000"/>
        <rFont val="Verdana"/>
        <family val="2"/>
      </rPr>
      <t xml:space="preserve">
</t>
    </r>
    <r>
      <rPr>
        <sz val="12"/>
        <color rgb="FF000000"/>
        <rFont val="Verdana"/>
        <family val="2"/>
      </rPr>
      <t>• Instructure Global Ltd.</t>
    </r>
    <r>
      <rPr>
        <sz val="12"/>
        <color rgb="FF000000"/>
        <rFont val="Verdana"/>
        <family val="2"/>
      </rPr>
      <t xml:space="preserve">
</t>
    </r>
    <r>
      <rPr>
        <sz val="12"/>
        <color rgb="FF000000"/>
        <rFont val="Verdana"/>
        <family val="2"/>
      </rPr>
      <t>• Instructure Australia Pty Ltd.</t>
    </r>
    <r>
      <rPr>
        <sz val="12"/>
        <color rgb="FF000000"/>
        <rFont val="Verdana"/>
        <family val="2"/>
      </rPr>
      <t xml:space="preserve">
</t>
    </r>
    <r>
      <rPr>
        <sz val="12"/>
        <color rgb="FF000000"/>
        <rFont val="Verdana"/>
        <family val="2"/>
      </rPr>
      <t>• Instructure Hong Kong Ltd.</t>
    </r>
    <r>
      <rPr>
        <sz val="12"/>
        <color rgb="FF000000"/>
        <rFont val="Verdana"/>
        <family val="2"/>
      </rPr>
      <t xml:space="preserve">
</t>
    </r>
    <r>
      <rPr>
        <sz val="12"/>
        <color rgb="FF000000"/>
        <rFont val="Verdana"/>
        <family val="2"/>
      </rPr>
      <t>• Instructure Sweden AB</t>
    </r>
    <r>
      <rPr>
        <sz val="12"/>
        <color rgb="FF000000"/>
        <rFont val="Verdana"/>
        <family val="2"/>
      </rPr>
      <t xml:space="preserve">
</t>
    </r>
    <r>
      <rPr>
        <sz val="12"/>
        <color rgb="FF000000"/>
        <rFont val="Verdana"/>
        <family val="2"/>
      </rPr>
      <t>• Instructure Licenciamento de Software Ltda. - "Instructure Brasil"</t>
    </r>
  </si>
  <si>
    <t>For the period February 2021 to February 2022, Canvas Credentials had a total of 6h2m50s unplanned disruption which equates to an uptime of 99.93%.</t>
  </si>
  <si>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</si>
  <si>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rPr>
        <sz val="12"/>
        <color rgb="FF000000"/>
        <rFont val="Verdana"/>
        <family val="2"/>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t>
    </r>
    <r>
      <rPr>
        <sz val="12"/>
        <color rgb="FF000000"/>
        <rFont val="Verdana"/>
        <family val="2"/>
      </rPr>
      <t xml:space="preserve">
</t>
    </r>
    <r>
      <rPr>
        <sz val="12"/>
        <color rgb="FF000000"/>
        <rFont val="Verdana"/>
        <family val="2"/>
      </rPr>
      <t>https://www.instructure.com/sites/default/files/file/2022-05/Instructure_Penetration_Test_Report.pdf</t>
    </r>
    <r>
      <rPr>
        <sz val="12"/>
        <color rgb="FF000000"/>
        <rFont val="Verdana"/>
        <family val="2"/>
      </rPr>
      <t xml:space="preserve">
</t>
    </r>
    <r>
      <rPr>
        <sz val="12"/>
        <color rgb="FF000000"/>
        <rFont val="Verdana"/>
        <family val="2"/>
      </rPr>
      <t>In addition to this, the Amazon Web Services infrastructure on which Impact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http://aws.amazon.com/security and </t>
    </r>
    <r>
      <rPr>
        <sz val="12"/>
        <color rgb="FF000000"/>
        <rFont val="Verdana"/>
        <family val="2"/>
      </rPr>
      <t>http://aws.amazon.com/compliance/</t>
    </r>
    <r>
      <rPr>
        <sz val="12"/>
        <color rgb="FF000000"/>
        <rFont val="Verdana"/>
        <family val="2"/>
      </rPr>
      <t>.</t>
    </r>
  </si>
  <si>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</si>
  <si>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 xml:space="preserve">Instructure is CSA STAR Level 1 Self Assessed. Our listing can be viewed on the CSA STAR Registry at: </t>
    </r>
    <r>
      <rPr>
        <sz val="11"/>
        <color rgb="FF000000"/>
        <rFont val="Verdana"/>
        <family val="2"/>
      </rPr>
      <t>https://cloudsecurityalliance.org/star/registry/instructure</t>
    </r>
  </si>
  <si>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t>
  </si>
  <si>
    <t>Instructure currently has no requirement to conform to NIST SP 800-171 and is not CMMC certified, however, based on our ISO 27001 certification, we believe CMMC Level 3 could be achieved.</t>
  </si>
  <si>
    <r>
      <rPr>
        <sz val="11"/>
        <color rgb="FF000000"/>
        <rFont val="Verdana"/>
        <family val="2"/>
      </rPr>
      <t xml:space="preserve">Please see: </t>
    </r>
    <r>
      <rPr>
        <sz val="11"/>
        <color rgb="FF000000"/>
        <rFont val="Verdana"/>
        <family val="2"/>
      </rPr>
      <t>https://www.instructure.com/policies/privacy</t>
    </r>
  </si>
  <si>
    <t>Instructure maintains a number of policies that form our employee onboarding and offboarding policies. This includes IT Acceptable Use, Network Security, Onboarding and Termination checklists, and Induction policies.</t>
  </si>
  <si>
    <t>A documented change management process is in place, which is in line with ISO 27001 standards. Instructure's ISO 27001 certificate is available in the Canvas Credentials Security Package.</t>
  </si>
  <si>
    <t>The current VPAT (formerly assessed as Badgr) is dated August 2021.</t>
  </si>
  <si>
    <r>
      <rPr>
        <sz val="11"/>
        <color rgb="FF000000"/>
        <rFont val="Verdana"/>
        <family val="2"/>
      </rPr>
      <t>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t>
    </r>
    <r>
      <rPr>
        <sz val="11"/>
        <color rgb="FF000000"/>
        <rFont val="Verdana"/>
        <family val="2"/>
      </rPr>
      <t xml:space="preserve">
</t>
    </r>
    <r>
      <rPr>
        <b/>
        <sz val="11"/>
        <color rgb="FF000000"/>
        <rFont val="Verdana"/>
        <family val="2"/>
      </rPr>
      <t>Accessibility Statement:</t>
    </r>
    <r>
      <rPr>
        <sz val="11"/>
        <color rgb="FF000000"/>
        <rFont val="Verdana"/>
        <family val="2"/>
      </rPr>
      <t xml:space="preserve">
</t>
    </r>
    <r>
      <rPr>
        <sz val="11"/>
        <color rgb="FF000000"/>
        <rFont val="Verdana"/>
        <family val="2"/>
      </rPr>
      <t>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t>
    </r>
  </si>
  <si>
    <t>Testing is regularly conducted using automated tools, assistive technology (such as screen readers, keyboard testing, etc.), and coding best practices. Mechanisms are in place for logging and fixing accessibility defects.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</si>
  <si>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</si>
  <si>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</si>
  <si>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</si>
  <si>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Canvas Credentials supports standard keyboard navigation and ensures that keyboard users cannot be trapped in a subset of content.</t>
  </si>
  <si>
    <t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Canvas Credentials, organization admins are automatically added as an owner on all organization issuers. Additionally, these permission roles carry over to Canvas LMS and pathways. </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</si>
  <si>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</si>
  <si>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</si>
  <si>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Canvas Credentials is continually being improved to better serve users in user experience and understanding.</t>
  </si>
  <si>
    <t>Instructure</t>
  </si>
  <si>
    <t>Canvas Credentials uses the AWS WAF with a customized ruleset on every external endpoint.</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</si>
  <si>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t>
  </si>
  <si>
    <t>Canvas Credentials single sign-on (SSO) allows users to sign in with credentials of another service provider. Canvas Credentials supports SAML2-based (e.g. Shibboleth, Okta) and Oauth2 based-SSO communication (e.g. OpenID)</t>
  </si>
  <si>
    <r>
      <rPr>
        <sz val="11"/>
        <color rgb="FF000000"/>
        <rFont val="Verdana"/>
        <family val="2"/>
      </rPr>
      <t xml:space="preserve">Instructure's InCommon membership may be viewed at: </t>
    </r>
    <r>
      <rPr>
        <sz val="11"/>
        <color rgb="FF000000"/>
        <rFont val="Verdana"/>
        <family val="2"/>
      </rPr>
      <t>https://incommon.org/community-organization/?id=0015000000m45ZFAAY</t>
    </r>
  </si>
  <si>
    <t>Canvas Credentials supports SAML2-based (e.g. Shibboleth, Okta) and Oauth2 based-SSO communication (e.g. OpenID)</t>
  </si>
  <si>
    <t>Instructure manages logs on behalf of customers. Canvas Credentials can provide User Login, Logout, and IP Address.</t>
  </si>
  <si>
    <t>Canvas Credentials</t>
  </si>
  <si>
    <t>SSO integration is available with IDPs that may be configured to use various MFA techniques.</t>
  </si>
  <si>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</si>
  <si>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t>Partial: Application dependencies are checked against known vulnerabilities in an automated process upon every update prior to new releases.</t>
  </si>
  <si>
    <t>Penetration tests are performed annually and a report of them is available upon request.</t>
  </si>
  <si>
    <t>Clients are logically separated via horizontal and vertical partitioning within a multi-tenant, single instance web application.</t>
  </si>
  <si>
    <t>Canvas Credentials is the leading credentialing platform with stackable learning pathways and shareable learner records. By incorporating Canvas Credentials' stackable digital credentialing technology, customers have access to badging, leaderboards, analytics and personalized pathway progress visualizations.</t>
  </si>
  <si>
    <t>All data transferred in and out of the Canvas Credentials platform is done via TLS over port 443.  Port 80 is open on load balancers and only serves to redirect to port 443.</t>
  </si>
  <si>
    <t>All data is encrypted at rest within Canvas Credentials using AES-256.</t>
  </si>
  <si>
    <t>Hot and cold backups are stored in multiple AWS Availability Zones (data centers) and cold backups are encrypted at rest in an involatile state.</t>
  </si>
  <si>
    <t>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t>
  </si>
  <si>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</si>
  <si>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t>Various personnel may have access to FERPA directory data within the scope of their roles, and as defined in the agreement between Instructure and the client.  Access is only used in the scope of the role and in support of execution of the contract and services.</t>
  </si>
  <si>
    <r>
      <rPr>
        <sz val="11"/>
        <color rgb="FF000000"/>
        <rFont val="Verdana"/>
        <family val="2"/>
      </rPr>
      <t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</si>
  <si>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t xml:space="preserve">Canvas Credentials support storage in four regions across the globe (Australia - AU, Canada - CA, Europe - EU-Ireland, and the United States - US). </t>
  </si>
  <si>
    <t>Instructure's NDA with AWS does not allow us to distribute their NDA to our clients. Amazon have a SOC 3 report available at https://aws.amazon.com/compliance/</t>
  </si>
  <si>
    <t>https://www.instructure.com/policies/privacy</t>
  </si>
  <si>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1"/>
        <color rgb="FF000000"/>
        <rFont val="Verdana"/>
        <family val="2"/>
      </rPr>
      <t xml:space="preserve">
</t>
    </r>
    <r>
      <rPr>
        <sz val="11"/>
        <color rgb="FF000000"/>
        <rFont val="Verdana"/>
        <family val="2"/>
      </rPr>
      <t>Further, Instructure's physical security controls are evidenced in our SOC 2 report, a copy of which is available upon execution of an MNDA.</t>
    </r>
  </si>
  <si>
    <t>All load balancers have a security group attached that only allows TCP/80,443.</t>
  </si>
  <si>
    <t>Only if optional SSO integration is required.</t>
  </si>
  <si>
    <t>Instructure maintains a formal Incident Response Policy and Plan which is reviewed at least annually.</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</si>
  <si>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</si>
  <si>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</si>
  <si>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</si>
  <si>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</si>
  <si>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</si>
  <si>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</si>
  <si>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</si>
  <si>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</si>
  <si>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</si>
  <si>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North America and Latin America - 1.800.203.6755
Europe, Middle East, and Africa - 0800 358 4330
Australia and Asia Pacific - 1300 956 763 (+61 2 8038 5069 for callers outside Australia)
Hong Kong - 800 906 129</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</si>
  <si>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Sweden AB
• Instructure Licenciamento de Software Ltda. - "Instructure Brasil"</t>
  </si>
  <si>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t>
    </r>
  </si>
  <si>
    <r>
      <rPr>
        <sz val="11"/>
        <color rgb="FF000000"/>
        <rFont val="Verdana"/>
        <family val="2"/>
      </rPr>
      <t>Canvas Credentials is not certified for accessibility compliance by a third party. Our assertion of WCAG 2.1 AA compliance is based on internal audits. Instructure is currently performing an internal analysis of the existing VPAT for Canvas Credentials (formerly Badgr) and will then develop plans to have an external audit performed.</t>
    </r>
  </si>
  <si>
    <r>
      <rPr>
        <sz val="11"/>
        <color rgb="FF000000"/>
        <rFont val="Verdana"/>
        <family val="2"/>
      </rPr>
      <t>Instructure is committed to ensuring its products are inclusive and meet the diverse accessibility needs of our users and Canvas Credentials is tested for conformance with a target of the AA level of the WCAG 2.1 accessibility standards.</t>
    </r>
  </si>
  <si>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Canvas Credentials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</si>
  <si>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t>
  </si>
  <si>
    <t>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</si>
  <si>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An updated architecture diagram is on our roadmap for end of 2022.</t>
  </si>
  <si>
    <t>A SOC 2 audited report for Canvas Credentials was last completed in October 2022.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Studio, Canvas Student Pathways (previously Portfolium) and Mastery Connect.</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</si>
  <si>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users at https://community.canvaslms.com/community/answers/releases.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</si>
</sst>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9"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2"/>
      <color rgb="FF373737"/>
      <name val="Verdana"/>
      <family val="2"/>
    </font>
    <font>
      <sz val="14"/>
      <color rgb="FF091E42"/>
      <name val="Verdana"/>
      <family val="2"/>
    </font>
    <font>
      <i/>
      <sz val="11"/>
      <color theme="1"/>
      <name val="Verdana"/>
      <family val="2"/>
    </font>
    <font>
      <sz val="1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8">
    <xf numFmtId="0" fontId="0" fillId="0" borderId="0" xfId="0"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2" fillId="0" borderId="5" xfId="0" applyFont="1" applyBorder="1" applyAlignment="1">
      <alignment vertical="top"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wrapText="1"/>
    </xf>
    <xf numFmtId="0" fontId="6" fillId="0" borderId="4" xfId="0" applyFont="1" applyBorder="1" applyAlignment="1" applyProtection="1">
      <alignment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0" fillId="0" borderId="5" xfId="0" applyBorder="1" applyAlignment="1" applyProtection="1">
      <alignment vertical="top" wrapText="1"/>
      <protection locked="0"/>
    </xf>
    <xf numFmtId="0" fontId="57" fillId="0" borderId="56" xfId="0" applyFont="1" applyBorder="1" applyAlignment="1">
      <alignment horizontal="left" vertical="center" wrapText="1"/>
    </xf>
    <xf numFmtId="0" fontId="57"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18"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55" fillId="0" borderId="27" xfId="0" applyFont="1" applyBorder="1" applyAlignment="1" applyProtection="1">
      <alignment vertical="top" wrapText="1"/>
      <protection locked="0"/>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8" fillId="7" borderId="36" xfId="0" applyNumberFormat="1" applyFont="1" applyFill="1" applyBorder="1" applyAlignment="1">
      <alignment horizontal="left" vertical="center" wrapText="1"/>
    </xf>
    <xf numFmtId="0" fontId="58" fillId="0" borderId="27" xfId="0" applyFont="1" applyBorder="1" applyAlignment="1">
      <alignment vertical="top" wrapText="1"/>
    </xf>
    <xf numFmtId="0" fontId="58" fillId="0" borderId="5" xfId="0" applyFont="1" applyBorder="1" applyAlignment="1">
      <alignment vertical="top" wrapText="1"/>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177">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0.88372093023255816</c:v>
                </c:pt>
                <c:pt idx="2">
                  <c:v>0</c:v>
                </c:pt>
                <c:pt idx="3">
                  <c:v>1</c:v>
                </c:pt>
                <c:pt idx="4">
                  <c:v>0.70270270270270274</c:v>
                </c:pt>
                <c:pt idx="5">
                  <c:v>0.8571428571428571</c:v>
                </c:pt>
                <c:pt idx="6">
                  <c:v>0.69696969696969702</c:v>
                </c:pt>
                <c:pt idx="7">
                  <c:v>0.75</c:v>
                </c:pt>
                <c:pt idx="8">
                  <c:v>0.61290322580645162</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370898738"/>
        <c:axId val="1653887407"/>
      </c:barChart>
      <c:catAx>
        <c:axId val="370898738"/>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653887407"/>
        <c:crosses val="autoZero"/>
        <c:auto val="1"/>
        <c:lblAlgn val="ctr"/>
        <c:lblOffset val="100"/>
        <c:noMultiLvlLbl val="1"/>
      </c:catAx>
      <c:valAx>
        <c:axId val="1653887407"/>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370898738"/>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46"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6"/>
      <c r="B1" s="217"/>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96"/>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18" t="s">
        <v>0</v>
      </c>
      <c r="B55" s="219"/>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4" t="s">
        <v>945</v>
      </c>
      <c r="B1" s="275"/>
      <c r="C1" s="275"/>
      <c r="D1" s="275"/>
      <c r="E1" s="275"/>
      <c r="F1" s="276"/>
      <c r="G1" s="277" t="str">
        <f>'HECVAT - Lite'!E1</f>
        <v>Version 3.01</v>
      </c>
      <c r="H1" s="278"/>
      <c r="I1" s="7"/>
      <c r="J1" s="7"/>
      <c r="K1" s="7"/>
      <c r="L1" s="7"/>
      <c r="M1" s="7"/>
      <c r="N1" s="7"/>
      <c r="O1" s="7"/>
      <c r="P1" s="7"/>
      <c r="Q1" s="7"/>
      <c r="R1" s="7"/>
      <c r="S1" s="7"/>
      <c r="T1" s="7"/>
      <c r="U1" s="7"/>
      <c r="V1" s="7"/>
      <c r="W1" s="7"/>
      <c r="X1" s="7"/>
      <c r="Y1" s="7"/>
      <c r="Z1" s="7"/>
    </row>
    <row r="2" spans="1:26" ht="25.5" customHeight="1" x14ac:dyDescent="0.2">
      <c r="A2" s="279"/>
      <c r="B2" s="221"/>
      <c r="C2" s="221"/>
      <c r="D2" s="221"/>
      <c r="E2" s="221"/>
      <c r="F2" s="221"/>
      <c r="G2" s="221"/>
      <c r="H2" s="280"/>
      <c r="I2" s="7"/>
      <c r="J2" s="7"/>
      <c r="K2" s="7"/>
      <c r="L2" s="7"/>
      <c r="M2" s="7"/>
      <c r="N2" s="7"/>
      <c r="O2" s="7"/>
      <c r="P2" s="7"/>
      <c r="Q2" s="7"/>
      <c r="R2" s="7"/>
      <c r="S2" s="7"/>
      <c r="T2" s="7"/>
      <c r="U2" s="7"/>
      <c r="V2" s="7"/>
      <c r="W2" s="7"/>
      <c r="X2" s="7"/>
      <c r="Y2" s="7"/>
      <c r="Z2" s="7"/>
    </row>
    <row r="3" spans="1:26" ht="32.25" customHeight="1" x14ac:dyDescent="0.2">
      <c r="A3" s="123" t="s">
        <v>946</v>
      </c>
      <c r="B3" s="223" t="str">
        <f>'HECVAT - Lite'!C6</f>
        <v>Instructure</v>
      </c>
      <c r="C3" s="219"/>
      <c r="D3" s="8" t="s">
        <v>947</v>
      </c>
      <c r="E3" s="223" t="str">
        <f>'HECVAT - Lite'!C7</f>
        <v>Canvas Credentials</v>
      </c>
      <c r="F3" s="221"/>
      <c r="G3" s="221"/>
      <c r="H3" s="280"/>
    </row>
    <row r="4" spans="1:26" ht="32.25" customHeight="1" x14ac:dyDescent="0.2">
      <c r="A4" s="124" t="s">
        <v>948</v>
      </c>
      <c r="B4" s="284" t="str">
        <f>'HECVAT - Lite'!C8</f>
        <v>Canvas Credentials is the leading credentialing platform with stackable learning pathways and shareable learner records. By incorporating Canvas Credentials' stackable digital credentialing technology, customers have access to badging, leaderboards, analytics and personalized pathway progress visualizations.</v>
      </c>
      <c r="C4" s="221"/>
      <c r="D4" s="221"/>
      <c r="E4" s="221"/>
      <c r="F4" s="221"/>
      <c r="G4" s="221"/>
      <c r="H4" s="280"/>
    </row>
    <row r="5" spans="1:26" ht="36" customHeight="1" x14ac:dyDescent="0.2">
      <c r="A5" s="285"/>
      <c r="B5" s="249"/>
      <c r="C5" s="217"/>
      <c r="D5" s="289" t="s">
        <v>949</v>
      </c>
      <c r="E5" s="219"/>
      <c r="F5" s="290"/>
      <c r="G5" s="249"/>
      <c r="H5" s="291"/>
    </row>
    <row r="6" spans="1:26" ht="35.25" customHeight="1" thickBot="1" x14ac:dyDescent="0.25">
      <c r="A6" s="286"/>
      <c r="B6" s="287"/>
      <c r="C6" s="288"/>
      <c r="D6" s="125">
        <f>Values!J8</f>
        <v>0.8233618233618234</v>
      </c>
      <c r="E6" s="126" t="str">
        <f>IF(D6&gt;=0.9,"A",IF(D6&gt;=0.8,"B",IF(D6&gt;=0.7,"C",IF(D6&gt;=0.6,"D","F"))))</f>
        <v>B</v>
      </c>
      <c r="F6" s="292"/>
      <c r="G6" s="287"/>
      <c r="H6" s="293"/>
    </row>
    <row r="7" spans="1:26" ht="15.75" customHeight="1" thickBot="1" x14ac:dyDescent="0.25">
      <c r="A7" s="127" t="str">
        <f>Values!C2</f>
        <v>Company</v>
      </c>
      <c r="B7" s="128">
        <f>Values!I2</f>
        <v>0.77777777777777779</v>
      </c>
      <c r="C7" s="129"/>
      <c r="E7" s="130"/>
      <c r="H7" s="131"/>
    </row>
    <row r="8" spans="1:26" ht="15.75" customHeight="1" thickBot="1" x14ac:dyDescent="0.25">
      <c r="A8" s="127" t="str">
        <f>Values!C3</f>
        <v>Documentation</v>
      </c>
      <c r="B8" s="128">
        <f>Values!I3</f>
        <v>0.88372093023255816</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1</v>
      </c>
      <c r="C10" s="132" t="s">
        <v>950</v>
      </c>
      <c r="D10" s="133" t="s">
        <v>951</v>
      </c>
      <c r="E10" s="134" t="s">
        <v>952</v>
      </c>
      <c r="F10" s="133" t="s">
        <v>953</v>
      </c>
      <c r="G10" s="133" t="s">
        <v>954</v>
      </c>
      <c r="H10" s="131"/>
    </row>
    <row r="11" spans="1:26" ht="15.75" customHeight="1" thickBot="1" x14ac:dyDescent="0.25">
      <c r="A11" s="127" t="str">
        <f>Values!C6</f>
        <v>Authentication, Authorization, and Accounting</v>
      </c>
      <c r="B11" s="128">
        <f>Values!I6</f>
        <v>0.70270270270270274</v>
      </c>
      <c r="C11" s="135" t="str">
        <f t="shared" ref="C11:G11" si="0">IF(AND(C$8&lt;$B11,$B11&lt;=C$9),$B11,"")</f>
        <v/>
      </c>
      <c r="D11" s="135" t="str">
        <f t="shared" si="0"/>
        <v/>
      </c>
      <c r="E11" s="135">
        <f t="shared" si="0"/>
        <v>0.70270270270270274</v>
      </c>
      <c r="F11" s="135" t="str">
        <f t="shared" si="0"/>
        <v/>
      </c>
      <c r="G11" s="135" t="str">
        <f t="shared" si="0"/>
        <v/>
      </c>
      <c r="H11" s="131"/>
    </row>
    <row r="12" spans="1:26" ht="15.75" customHeight="1" thickBot="1" x14ac:dyDescent="0.25">
      <c r="A12" s="127" t="str">
        <f>Values!C7</f>
        <v>Systems Manangement</v>
      </c>
      <c r="B12" s="128">
        <f>Values!I7</f>
        <v>0.8571428571428571</v>
      </c>
      <c r="C12" s="135" t="str">
        <f t="shared" ref="C12:G12" si="1">IF(AND(C$8&lt;$B12,$B12&lt;=C$9),$B12,"")</f>
        <v/>
      </c>
      <c r="D12" s="135" t="str">
        <f t="shared" si="1"/>
        <v/>
      </c>
      <c r="E12" s="135" t="str">
        <f t="shared" si="1"/>
        <v/>
      </c>
      <c r="F12" s="135">
        <f t="shared" si="1"/>
        <v>0.8571428571428571</v>
      </c>
      <c r="G12" s="135" t="str">
        <f t="shared" si="1"/>
        <v/>
      </c>
      <c r="H12" s="131"/>
    </row>
    <row r="13" spans="1:26" ht="15.75" customHeight="1" thickBot="1" x14ac:dyDescent="0.25">
      <c r="A13" s="127" t="str">
        <f>Values!C8</f>
        <v>Data</v>
      </c>
      <c r="B13" s="128">
        <f>Values!I8</f>
        <v>0.69696969696969702</v>
      </c>
      <c r="C13" s="135" t="str">
        <f t="shared" ref="C13:G13" si="2">IF(AND(C$8&lt;$B13,$B13&lt;=C$9),$B13,"")</f>
        <v/>
      </c>
      <c r="D13" s="135">
        <f t="shared" si="2"/>
        <v>0.69696969696969702</v>
      </c>
      <c r="E13" s="135" t="str">
        <f t="shared" si="2"/>
        <v/>
      </c>
      <c r="F13" s="135" t="str">
        <f t="shared" si="2"/>
        <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0.61290322580645162</v>
      </c>
      <c r="C15" s="135" t="str">
        <f t="shared" ref="C15:G15" si="4">IF(AND(C$8&lt;$B15,$B15&lt;=C$9),$B15,"")</f>
        <v/>
      </c>
      <c r="D15" s="135">
        <f t="shared" si="4"/>
        <v>0.61290322580645162</v>
      </c>
      <c r="E15" s="135" t="str">
        <f t="shared" si="4"/>
        <v/>
      </c>
      <c r="F15" s="135" t="str">
        <f t="shared" si="4"/>
        <v/>
      </c>
      <c r="G15" s="135" t="str">
        <f t="shared" si="4"/>
        <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81" t="s">
        <v>955</v>
      </c>
      <c r="B20" s="259"/>
      <c r="C20" s="259"/>
      <c r="D20" s="259"/>
      <c r="E20" s="259"/>
      <c r="F20" s="259"/>
      <c r="G20" s="259"/>
      <c r="H20" s="260"/>
    </row>
    <row r="21" spans="1:26" ht="36" customHeight="1" thickBot="1" x14ac:dyDescent="0.25">
      <c r="A21" s="282"/>
      <c r="B21" s="259"/>
      <c r="C21" s="260"/>
      <c r="D21" s="283" t="s">
        <v>162</v>
      </c>
      <c r="E21" s="259"/>
      <c r="F21" s="259"/>
      <c r="G21" s="259"/>
      <c r="H21" s="260"/>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
      </c>
      <c r="E22" s="188" t="e">
        <f>VLOOKUP('Analyst Report'!B10,Values!A60:B67,2)</f>
        <v>#N/A</v>
      </c>
      <c r="F22" s="201"/>
      <c r="G22" s="201"/>
      <c r="H22" s="138"/>
      <c r="I22" s="7"/>
      <c r="J22" s="7"/>
      <c r="K22" s="7"/>
      <c r="L22" s="7"/>
      <c r="M22" s="7"/>
      <c r="N22" s="7"/>
      <c r="O22" s="7"/>
      <c r="P22" s="7"/>
      <c r="Q22" s="7"/>
      <c r="R22" s="7"/>
      <c r="S22" s="7"/>
      <c r="T22" s="7"/>
      <c r="U22" s="7"/>
      <c r="V22" s="7"/>
      <c r="W22" s="7"/>
      <c r="X22" s="7"/>
      <c r="Y22" s="7"/>
      <c r="Z22" s="7"/>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
      </c>
      <c r="E23" s="294" t="str">
        <f>IFERROR(IF(D23="N/A","N/A",VLOOKUP(D23,'Crosswalk Detail'!A:B,2,FALSE)),"")</f>
        <v/>
      </c>
      <c r="F23" s="295"/>
      <c r="G23" s="295"/>
      <c r="H23" s="296"/>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
      </c>
      <c r="E24" s="294" t="str">
        <f>IFERROR(IF(D24="N/A","N/A",VLOOKUP(D24,'Crosswalk Detail'!A:B,2,FALSE)),"")</f>
        <v/>
      </c>
      <c r="F24" s="295"/>
      <c r="G24" s="295"/>
      <c r="H24" s="296"/>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v>
      </c>
      <c r="D25" s="142" t="str">
        <f>IFERROR(IF(VLOOKUP(A25,'High Risk Non-Compliant'!B:K,$E$22,FALSE)=0,"N/A",VLOOKUP(A25,'High Risk Non-Compliant'!B:K,$E$22,FALSE)),"")</f>
        <v/>
      </c>
      <c r="E25" s="294" t="str">
        <f>IFERROR(IF(D25="N/A","N/A",VLOOKUP(D25,'Crosswalk Detail'!A:B,2,FALSE)),"")</f>
        <v/>
      </c>
      <c r="F25" s="295"/>
      <c r="G25" s="295"/>
      <c r="H25" s="296"/>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t="str">
        <f>_xlfn.IFNA(VLOOKUP(A26,Questions!B$3:D$95,3,TRUE),"")</f>
        <v>An updated architecture diagram is on our roadmap for end of 2022.</v>
      </c>
      <c r="D26" s="142" t="str">
        <f>IFERROR(IF(VLOOKUP(A26,'High Risk Non-Compliant'!B:K,$E$22,FALSE)=0,"N/A",VLOOKUP(A26,'High Risk Non-Compliant'!B:K,$E$22,FALSE)),"")</f>
        <v/>
      </c>
      <c r="E26" s="294" t="str">
        <f>IFERROR(IF(D26="N/A","N/A",VLOOKUP(D26,'Crosswalk Detail'!A:B,2,FALSE)),"")</f>
        <v/>
      </c>
      <c r="F26" s="295"/>
      <c r="G26" s="295"/>
      <c r="H26" s="296"/>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A documented change management process is in place, which is in line with ISO 27001 standards. Instructure's ISO 27001 certificate is available in the Canvas Credentials Security Package.</v>
      </c>
      <c r="D27" s="142" t="str">
        <f>IFERROR(IF(VLOOKUP(A27,'High Risk Non-Compliant'!B:K,$E$22,FALSE)=0,"N/A",VLOOKUP(A27,'High Risk Non-Compliant'!B:K,$E$22,FALSE)),"")</f>
        <v/>
      </c>
      <c r="E27" s="294" t="str">
        <f>IFERROR(IF(D27="N/A","N/A",VLOOKUP(D27,'Crosswalk Detail'!A:B,2,FALSE)),"")</f>
        <v/>
      </c>
      <c r="F27" s="295"/>
      <c r="G27" s="295"/>
      <c r="H27" s="296"/>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t="str">
        <f>_xlfn.IFNA(VLOOKUP(A28,Questions!B$3:D$95,3,TRUE),"")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D28" s="142" t="str">
        <f>IFERROR(IF(VLOOKUP(A28,'High Risk Non-Compliant'!B:K,$E$22,FALSE)=0,"N/A",VLOOKUP(A28,'High Risk Non-Compliant'!B:K,$E$22,FALSE)),"")</f>
        <v/>
      </c>
      <c r="E28" s="294" t="str">
        <f>IFERROR(IF(D28="N/A","N/A",VLOOKUP(D28,'Crosswalk Detail'!A:B,2,FALSE)),"")</f>
        <v/>
      </c>
      <c r="F28" s="295"/>
      <c r="G28" s="295"/>
      <c r="H28" s="296"/>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f>_xlfn.IFNA(VLOOKUP(A29,Questions!B$3:D$95,3,TRUE),"")</f>
        <v>0</v>
      </c>
      <c r="D29" s="142" t="str">
        <f>IFERROR(IF(VLOOKUP(A29,'High Risk Non-Compliant'!B:K,$E$22,FALSE)=0,"N/A",VLOOKUP(A29,'High Risk Non-Compliant'!B:K,$E$22,FALSE)),"")</f>
        <v/>
      </c>
      <c r="E29" s="294" t="str">
        <f>IFERROR(IF(D29="N/A","N/A",VLOOKUP(D29,'Crosswalk Detail'!A:B,2,FALSE)),"")</f>
        <v/>
      </c>
      <c r="F29" s="295"/>
      <c r="G29" s="295"/>
      <c r="H29" s="296"/>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f>_xlfn.IFNA(VLOOKUP(A30,Questions!B$3:D$95,3,TRUE),"")</f>
        <v>0</v>
      </c>
      <c r="D30" s="142" t="str">
        <f>IFERROR(IF(VLOOKUP(A30,'High Risk Non-Compliant'!B:K,$E$22,FALSE)=0,"N/A",VLOOKUP(A30,'High Risk Non-Compliant'!B:K,$E$22,FALSE)),"")</f>
        <v/>
      </c>
      <c r="E30" s="294" t="str">
        <f>IFERROR(IF(D30="N/A","N/A",VLOOKUP(D30,'Crosswalk Detail'!A:B,2,FALSE)),"")</f>
        <v/>
      </c>
      <c r="F30" s="295"/>
      <c r="G30" s="295"/>
      <c r="H30" s="296"/>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t="str">
        <f>_xlfn.IFNA(VLOOKUP(A31,Questions!B$3:D$95,3,TRUE),"")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D31" s="142" t="str">
        <f>IFERROR(IF(VLOOKUP(A31,'High Risk Non-Compliant'!B:K,$E$22,FALSE)=0,"N/A",VLOOKUP(A31,'High Risk Non-Compliant'!B:K,$E$22,FALSE)),"")</f>
        <v/>
      </c>
      <c r="E31" s="294" t="str">
        <f>IFERROR(IF(D31="N/A","N/A",VLOOKUP(D31,'Crosswalk Detail'!A:B,2,FALSE)),"")</f>
        <v/>
      </c>
      <c r="F31" s="295"/>
      <c r="G31" s="295"/>
      <c r="H31" s="296"/>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f>_xlfn.IFNA(VLOOKUP(A32,Questions!B$3:D$95,3,TRUE),"")</f>
        <v>0</v>
      </c>
      <c r="D32" s="142" t="str">
        <f>IFERROR(IF(VLOOKUP(A32,'High Risk Non-Compliant'!B:K,$E$22,FALSE)=0,"N/A",VLOOKUP(A32,'High Risk Non-Compliant'!B:K,$E$22,FALSE)),"")</f>
        <v/>
      </c>
      <c r="E32" s="294" t="str">
        <f>IFERROR(IF(D32="N/A","N/A",VLOOKUP(D32,'Crosswalk Detail'!A:B,2,FALSE)),"")</f>
        <v/>
      </c>
      <c r="F32" s="295"/>
      <c r="G32" s="295"/>
      <c r="H32" s="296"/>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f>_xlfn.IFNA(VLOOKUP(A33,Questions!B$3:D$95,3,TRUE),"")</f>
        <v>0</v>
      </c>
      <c r="D33" s="142" t="str">
        <f>IFERROR(IF(VLOOKUP(A33,'High Risk Non-Compliant'!B:K,$E$22,FALSE)=0,"N/A",VLOOKUP(A33,'High Risk Non-Compliant'!B:K,$E$22,FALSE)),"")</f>
        <v/>
      </c>
      <c r="E33" s="294" t="str">
        <f>IFERROR(IF(D33="N/A","N/A",VLOOKUP(D33,'Crosswalk Detail'!A:B,2,FALSE)),"")</f>
        <v/>
      </c>
      <c r="F33" s="295"/>
      <c r="G33" s="295"/>
      <c r="H33" s="296"/>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2" t="str">
        <f>IFERROR(IF(VLOOKUP(A34,'High Risk Non-Compliant'!B:K,$E$22,FALSE)=0,"N/A",VLOOKUP(A34,'High Risk Non-Compliant'!B:K,$E$22,FALSE)),"")</f>
        <v/>
      </c>
      <c r="E34" s="294" t="str">
        <f>IFERROR(IF(D34="N/A","N/A",VLOOKUP(D34,'Crosswalk Detail'!A:B,2,FALSE)),"")</f>
        <v/>
      </c>
      <c r="F34" s="295"/>
      <c r="G34" s="295"/>
      <c r="H34" s="296"/>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 xml:space="preserve">Canvas Credentials support storage in four regions across the globe (Australia - AU, Canada - CA, Europe - EU-Ireland, and the United States - US). </v>
      </c>
      <c r="D35" s="142" t="str">
        <f>IFERROR(IF(VLOOKUP(A35,'High Risk Non-Compliant'!B:K,$E$22,FALSE)=0,"N/A",VLOOKUP(A35,'High Risk Non-Compliant'!B:K,$E$22,FALSE)),"")</f>
        <v/>
      </c>
      <c r="E35" s="294" t="str">
        <f>IFERROR(IF(D35="N/A","N/A",VLOOKUP(D35,'Crosswalk Detail'!A:B,2,FALSE)),"")</f>
        <v/>
      </c>
      <c r="F35" s="295"/>
      <c r="G35" s="295"/>
      <c r="H35" s="296"/>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Instructure's NDA with AWS does not allow us to distribute their NDA to our clients. Amazon have a SOC 3 report available at https://aws.amazon.com/compliance/</v>
      </c>
      <c r="D36" s="142" t="str">
        <f>IFERROR(IF(VLOOKUP(A36,'High Risk Non-Compliant'!B:K,$E$22,FALSE)=0,"N/A",VLOOKUP(A36,'High Risk Non-Compliant'!B:K,$E$22,FALSE)),"")</f>
        <v/>
      </c>
      <c r="E36" s="294" t="str">
        <f>IFERROR(IF(D36="N/A","N/A",VLOOKUP(D36,'Crosswalk Detail'!A:B,2,FALSE)),"")</f>
        <v/>
      </c>
      <c r="F36" s="295"/>
      <c r="G36" s="295"/>
      <c r="H36" s="296"/>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D37" s="142" t="str">
        <f>IFERROR(IF(VLOOKUP(A37,'High Risk Non-Compliant'!B:K,$E$22,FALSE)=0,"N/A",VLOOKUP(A37,'High Risk Non-Compliant'!B:K,$E$22,FALSE)),"")</f>
        <v/>
      </c>
      <c r="E37" s="294" t="str">
        <f>IFERROR(IF(D37="N/A","N/A",VLOOKUP(D37,'Crosswalk Detail'!A:B,2,FALSE)),"")</f>
        <v/>
      </c>
      <c r="F37" s="295"/>
      <c r="G37" s="295"/>
      <c r="H37" s="296"/>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
      </c>
      <c r="E38" s="294" t="str">
        <f>IFERROR(IF(D38="N/A","N/A",VLOOKUP(D38,'Crosswalk Detail'!A:B,2,FALSE)),"")</f>
        <v/>
      </c>
      <c r="F38" s="295"/>
      <c r="G38" s="295"/>
      <c r="H38" s="296"/>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
      </c>
      <c r="E39" s="294" t="str">
        <f>IFERROR(IF(D39="N/A","N/A",VLOOKUP(D39,'Crosswalk Detail'!A:B,2,FALSE)),"")</f>
        <v/>
      </c>
      <c r="F39" s="295"/>
      <c r="G39" s="295"/>
      <c r="H39" s="296"/>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
      </c>
      <c r="E40" s="294" t="str">
        <f>IFERROR(IF(D40="N/A","N/A",VLOOKUP(D40,'Crosswalk Detail'!A:B,2,FALSE)),"")</f>
        <v/>
      </c>
      <c r="F40" s="295"/>
      <c r="G40" s="295"/>
      <c r="H40" s="296"/>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
      </c>
      <c r="E41" s="294" t="str">
        <f>IFERROR(IF(D41="N/A","N/A",VLOOKUP(D41,'Crosswalk Detail'!A:B,2,FALSE)),"")</f>
        <v/>
      </c>
      <c r="F41" s="295"/>
      <c r="G41" s="295"/>
      <c r="H41" s="296"/>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
      </c>
      <c r="E42" s="294" t="str">
        <f>IFERROR(IF(D42="N/A","N/A",VLOOKUP(D42,'Crosswalk Detail'!A:B,2,FALSE)),"")</f>
        <v/>
      </c>
      <c r="F42" s="295"/>
      <c r="G42" s="295"/>
      <c r="H42" s="296"/>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
      </c>
      <c r="E43" s="294" t="str">
        <f>IFERROR(IF(D43="N/A","N/A",VLOOKUP(D43,'Crosswalk Detail'!A:B,2,FALSE)),"")</f>
        <v/>
      </c>
      <c r="F43" s="295"/>
      <c r="G43" s="295"/>
      <c r="H43" s="296"/>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
      </c>
      <c r="E44" s="294" t="str">
        <f>IFERROR(IF(D44="N/A","N/A",VLOOKUP(D44,'Crosswalk Detail'!A:B,2,FALSE)),"")</f>
        <v/>
      </c>
      <c r="F44" s="295"/>
      <c r="G44" s="295"/>
      <c r="H44" s="296"/>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
      </c>
      <c r="E45" s="294" t="str">
        <f>IFERROR(IF(D45="N/A","N/A",VLOOKUP(D45,'Crosswalk Detail'!A:B,2,FALSE)),"")</f>
        <v/>
      </c>
      <c r="F45" s="295"/>
      <c r="G45" s="295"/>
      <c r="H45" s="296"/>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6" s="142" t="str">
        <f>IFERROR(IF(VLOOKUP(A46,'High Risk Non-Compliant'!B:K,$E$22,FALSE)=0,"N/A",VLOOKUP(A46,'High Risk Non-Compliant'!B:K,$E$22,FALSE)),"")</f>
        <v/>
      </c>
      <c r="E46" s="294" t="str">
        <f>IFERROR(IF(D46="N/A","N/A",VLOOKUP(D46,'Crosswalk Detail'!A:B,2,FALSE)),"")</f>
        <v/>
      </c>
      <c r="F46" s="295"/>
      <c r="G46" s="295"/>
      <c r="H46" s="296"/>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
      </c>
      <c r="E47" s="294" t="str">
        <f>IFERROR(IF(D47="N/A","N/A",VLOOKUP(D47,'Crosswalk Detail'!A:B,2,FALSE)),"")</f>
        <v/>
      </c>
      <c r="F47" s="295"/>
      <c r="G47" s="295"/>
      <c r="H47" s="296"/>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v>
      </c>
      <c r="D48" s="142" t="str">
        <f>IFERROR(IF(VLOOKUP(A48,'High Risk Non-Compliant'!B:K,$E$22,FALSE)=0,"N/A",VLOOKUP(A48,'High Risk Non-Compliant'!B:K,$E$22,FALSE)),"")</f>
        <v/>
      </c>
      <c r="E48" s="294" t="str">
        <f>IFERROR(IF(D48="N/A","N/A",VLOOKUP(D48,'Crosswalk Detail'!A:B,2,FALSE)),"")</f>
        <v/>
      </c>
      <c r="F48" s="295"/>
      <c r="G48" s="295"/>
      <c r="H48" s="296"/>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
      </c>
      <c r="E49" s="294" t="str">
        <f>IFERROR(IF(D49="N/A","N/A",VLOOKUP(D49,'Crosswalk Detail'!A:B,2,FALSE)),"")</f>
        <v/>
      </c>
      <c r="F49" s="295"/>
      <c r="G49" s="295"/>
      <c r="H49" s="296"/>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94" t="str">
        <f>IFERROR(IF(D50="N/A","N/A",VLOOKUP(D50,'Crosswalk Detail'!A:B,2,FALSE)),"")</f>
        <v/>
      </c>
      <c r="F50" s="295"/>
      <c r="G50" s="295"/>
      <c r="H50" s="296"/>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94" t="str">
        <f>IFERROR(IF(D51="N/A","N/A",VLOOKUP(D51,'Crosswalk Detail'!A:B,2,FALSE)),"")</f>
        <v/>
      </c>
      <c r="F51" s="295"/>
      <c r="G51" s="295"/>
      <c r="H51" s="296"/>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94" t="str">
        <f>IFERROR(IF(D52="N/A","N/A",VLOOKUP(D52,'Crosswalk Detail'!A:B,2,FALSE)),"")</f>
        <v/>
      </c>
      <c r="F52" s="295"/>
      <c r="G52" s="295"/>
      <c r="H52" s="296"/>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94" t="str">
        <f>IFERROR(IF(D53="N/A","N/A",VLOOKUP(D53,'Crosswalk Detail'!A:B,2,FALSE)),"")</f>
        <v/>
      </c>
      <c r="F53" s="295"/>
      <c r="G53" s="295"/>
      <c r="H53" s="296"/>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94" t="str">
        <f>IFERROR(IF(D54="N/A","N/A",VLOOKUP(D54,'Crosswalk Detail'!A:B,2,FALSE)),"")</f>
        <v/>
      </c>
      <c r="F54" s="295"/>
      <c r="G54" s="295"/>
      <c r="H54" s="296"/>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E6">
    <cfRule type="cellIs" dxfId="40" priority="4" operator="equal">
      <formula>"D"</formula>
    </cfRule>
  </conditionalFormatting>
  <conditionalFormatting sqref="E6">
    <cfRule type="cellIs" dxfId="39" priority="5" operator="equal">
      <formula>"C"</formula>
    </cfRule>
  </conditionalFormatting>
  <conditionalFormatting sqref="E6">
    <cfRule type="cellIs" dxfId="38" priority="6" operator="equal">
      <formula>"B"</formula>
    </cfRule>
  </conditionalFormatting>
  <conditionalFormatting sqref="E6">
    <cfRule type="cellIs" dxfId="37" priority="7" operator="equal">
      <formula>"A"</formula>
    </cfRule>
  </conditionalFormatting>
  <conditionalFormatting sqref="E6">
    <cfRule type="cellIs" dxfId="36" priority="8" operator="equal">
      <formula>"F"</formula>
    </cfRule>
  </conditionalFormatting>
  <conditionalFormatting sqref="D23:E23">
    <cfRule type="containsText" dxfId="35" priority="9" operator="containsText" text="N/A">
      <formula>NOT(ISERROR(SEARCH("N/A",D23)))</formula>
    </cfRule>
  </conditionalFormatting>
  <conditionalFormatting sqref="D24:D54">
    <cfRule type="containsText" dxfId="34" priority="3" operator="containsText" text="N/A">
      <formula>NOT(ISERROR(SEARCH("N/A",D24)))</formula>
    </cfRule>
  </conditionalFormatting>
  <conditionalFormatting sqref="E24:E48">
    <cfRule type="containsText" dxfId="33" priority="2" operator="containsText" text="N/A">
      <formula>NOT(ISERROR(SEARCH("N/A",E24)))</formula>
    </cfRule>
  </conditionalFormatting>
  <conditionalFormatting sqref="E49:E54">
    <cfRule type="containsText" dxfId="32" priority="1" operator="containsText" text="N/A">
      <formula>NOT(ISERROR(SEARCH("N/A",E49)))</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916</v>
      </c>
      <c r="B1" s="144" t="s">
        <v>956</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957</v>
      </c>
      <c r="B2" s="144" t="s">
        <v>958</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959</v>
      </c>
      <c r="B3" s="144" t="s">
        <v>960</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961</v>
      </c>
      <c r="B4" s="144" t="s">
        <v>962</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963</v>
      </c>
      <c r="B5" s="144" t="s">
        <v>964</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965</v>
      </c>
      <c r="B6" s="144" t="s">
        <v>966</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967</v>
      </c>
      <c r="B7" s="144" t="s">
        <v>968</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969</v>
      </c>
      <c r="B8" s="144" t="s">
        <v>970</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971</v>
      </c>
      <c r="B9" s="144" t="s">
        <v>972</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973</v>
      </c>
      <c r="B10" s="144" t="s">
        <v>974</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975</v>
      </c>
      <c r="B11" s="144" t="s">
        <v>976</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977</v>
      </c>
      <c r="B12" s="144" t="s">
        <v>978</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979</v>
      </c>
      <c r="B13" s="144" t="s">
        <v>980</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981</v>
      </c>
      <c r="B14" s="144" t="s">
        <v>982</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983</v>
      </c>
      <c r="B15" s="144" t="s">
        <v>984</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985</v>
      </c>
      <c r="B16" s="144" t="s">
        <v>986</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987</v>
      </c>
      <c r="B17" s="144" t="s">
        <v>988</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989</v>
      </c>
      <c r="B18" s="144" t="s">
        <v>990</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991</v>
      </c>
      <c r="B19" s="144" t="s">
        <v>992</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556</v>
      </c>
      <c r="B20" s="144" t="s">
        <v>993</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994</v>
      </c>
      <c r="B21" s="144" t="s">
        <v>995</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911</v>
      </c>
      <c r="B22" s="144" t="s">
        <v>996</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571</v>
      </c>
      <c r="B23" s="144" t="s">
        <v>997</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998</v>
      </c>
      <c r="B24" s="144" t="s">
        <v>999</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1000</v>
      </c>
      <c r="B25" s="144" t="s">
        <v>1001</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408</v>
      </c>
      <c r="B26" s="144" t="s">
        <v>1002</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1003</v>
      </c>
      <c r="B27" s="144" t="s">
        <v>1004</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1005</v>
      </c>
      <c r="B28" s="144" t="s">
        <v>1006</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396</v>
      </c>
      <c r="B29" s="144" t="s">
        <v>1007</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1008</v>
      </c>
      <c r="B30" s="144" t="s">
        <v>1009</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1010</v>
      </c>
      <c r="B31" s="144" t="s">
        <v>1011</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1012</v>
      </c>
      <c r="B32" s="144" t="s">
        <v>1013</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1014</v>
      </c>
      <c r="B33" s="144" t="s">
        <v>1015</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1016</v>
      </c>
      <c r="B34" s="144" t="s">
        <v>1017</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1018</v>
      </c>
      <c r="B35" s="144" t="s">
        <v>1019</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1020</v>
      </c>
      <c r="B36" s="144" t="s">
        <v>1021</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467</v>
      </c>
      <c r="B37" s="144" t="s">
        <v>1022</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1023</v>
      </c>
      <c r="B38" s="144" t="s">
        <v>1024</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1025</v>
      </c>
      <c r="B39" s="144" t="s">
        <v>1026</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876</v>
      </c>
      <c r="B40" s="144" t="s">
        <v>1027</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1028</v>
      </c>
      <c r="B41" s="144" t="s">
        <v>1029</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599</v>
      </c>
      <c r="B42" s="144" t="s">
        <v>1030</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1031</v>
      </c>
      <c r="B43" s="144" t="s">
        <v>1032</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1033</v>
      </c>
      <c r="B44" s="144" t="s">
        <v>1034</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1035</v>
      </c>
      <c r="B45" s="144" t="s">
        <v>1036</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1037</v>
      </c>
      <c r="B46" s="144" t="s">
        <v>1038</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1039</v>
      </c>
      <c r="B47" s="144" t="s">
        <v>1040</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592</v>
      </c>
      <c r="B48" s="144" t="s">
        <v>1041</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529</v>
      </c>
      <c r="B49" s="144" t="s">
        <v>1042</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1043</v>
      </c>
      <c r="B50" s="144" t="s">
        <v>1044</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1045</v>
      </c>
      <c r="B51" s="144" t="s">
        <v>1046</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1047</v>
      </c>
      <c r="B52" s="144" t="s">
        <v>1048</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1049</v>
      </c>
      <c r="B53" s="144" t="s">
        <v>1050</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1051</v>
      </c>
      <c r="B54" s="144" t="s">
        <v>1052</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1053</v>
      </c>
      <c r="B55" s="144" t="s">
        <v>1054</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1055</v>
      </c>
      <c r="B56" s="144" t="s">
        <v>1056</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427</v>
      </c>
      <c r="B57" s="144" t="s">
        <v>1057</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861</v>
      </c>
      <c r="B58" s="144" t="s">
        <v>1058</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1059</v>
      </c>
      <c r="B59" s="144" t="s">
        <v>1060</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1061</v>
      </c>
      <c r="B60" s="144" t="s">
        <v>1062</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1063</v>
      </c>
      <c r="B61" s="144" t="s">
        <v>1064</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563</v>
      </c>
      <c r="B62" s="144" t="s">
        <v>1065</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897</v>
      </c>
      <c r="B63" s="144" t="s">
        <v>1066</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1067</v>
      </c>
      <c r="B64" s="144" t="s">
        <v>1068</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1069</v>
      </c>
      <c r="B65" s="144" t="s">
        <v>1070</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1071</v>
      </c>
      <c r="B66" s="144" t="s">
        <v>1072</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1073</v>
      </c>
      <c r="B67" s="144" t="s">
        <v>1074</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868</v>
      </c>
      <c r="B68" s="144" t="s">
        <v>1075</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1076</v>
      </c>
      <c r="B69" s="144" t="s">
        <v>1077</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1078</v>
      </c>
      <c r="B70" s="144" t="s">
        <v>1079</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891</v>
      </c>
      <c r="B71" s="144" t="s">
        <v>1080</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1081</v>
      </c>
      <c r="B72" s="144" t="s">
        <v>1082</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1083</v>
      </c>
      <c r="B73" s="144" t="s">
        <v>1084</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1085</v>
      </c>
      <c r="B74" s="144" t="s">
        <v>1086</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1087</v>
      </c>
      <c r="B75" s="144" t="s">
        <v>1088</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1089</v>
      </c>
      <c r="B76" s="144" t="s">
        <v>1090</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1091</v>
      </c>
      <c r="B77" s="144" t="s">
        <v>1092</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1093</v>
      </c>
      <c r="B78" s="144" t="s">
        <v>1094</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1095</v>
      </c>
      <c r="B79" s="144" t="s">
        <v>1096</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1097</v>
      </c>
      <c r="B80" s="144" t="s">
        <v>1098</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263</v>
      </c>
      <c r="B81" s="144" t="s">
        <v>1099</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1100</v>
      </c>
      <c r="B82" s="144" t="s">
        <v>1101</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1102</v>
      </c>
      <c r="B83" s="144" t="s">
        <v>1103</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1104</v>
      </c>
      <c r="B84" s="144" t="s">
        <v>1105</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435</v>
      </c>
      <c r="B85" s="144" t="s">
        <v>1106</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1107</v>
      </c>
      <c r="B86" s="144" t="s">
        <v>1108</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1109</v>
      </c>
      <c r="B87" s="144" t="s">
        <v>1110</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1111</v>
      </c>
      <c r="B88" s="144" t="s">
        <v>1112</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1113</v>
      </c>
      <c r="B89" s="144" t="s">
        <v>1114</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1115</v>
      </c>
      <c r="B90" s="144" t="s">
        <v>1116</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1117</v>
      </c>
      <c r="B91" s="144" t="s">
        <v>1118</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1119</v>
      </c>
      <c r="B92" s="144" t="s">
        <v>1120</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1121</v>
      </c>
      <c r="B93" s="144" t="s">
        <v>1122</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246</v>
      </c>
      <c r="B94" s="144" t="s">
        <v>1123</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253</v>
      </c>
      <c r="B95" s="144" t="s">
        <v>1124</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1125</v>
      </c>
      <c r="B96" s="144" t="s">
        <v>1126</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1127</v>
      </c>
      <c r="B97" s="144" t="s">
        <v>1128</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1129</v>
      </c>
      <c r="B98" s="144" t="s">
        <v>1130</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1131</v>
      </c>
      <c r="B99" s="144" t="s">
        <v>1132</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925</v>
      </c>
      <c r="B100" s="144" t="s">
        <v>1133</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1134</v>
      </c>
      <c r="B101" s="144" t="s">
        <v>1135</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1136</v>
      </c>
      <c r="B102" s="144" t="s">
        <v>1137</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849</v>
      </c>
      <c r="B103" s="144" t="s">
        <v>1138</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854</v>
      </c>
      <c r="B104" s="144" t="s">
        <v>1139</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857</v>
      </c>
      <c r="B105" s="144" t="s">
        <v>1140</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1141</v>
      </c>
      <c r="B106" s="144" t="s">
        <v>1142</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293</v>
      </c>
      <c r="B107" s="144" t="s">
        <v>1143</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1144</v>
      </c>
      <c r="B108" s="144" t="s">
        <v>1145</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1146</v>
      </c>
      <c r="B109" s="144" t="s">
        <v>1147</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307</v>
      </c>
      <c r="B110" s="144" t="s">
        <v>1148</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1149</v>
      </c>
      <c r="B111" s="144" t="s">
        <v>1150</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1151</v>
      </c>
      <c r="B112" s="144" t="s">
        <v>1152</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1153</v>
      </c>
      <c r="B113" s="144" t="s">
        <v>1154</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1155</v>
      </c>
      <c r="B114" s="144" t="s">
        <v>1156</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544</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1157</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611</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450</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459</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1158</v>
      </c>
      <c r="B120" s="148" t="s">
        <v>1159</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426</v>
      </c>
      <c r="B121" s="148" t="s">
        <v>1160</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905</v>
      </c>
      <c r="B122" s="148" t="s">
        <v>1161</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921</v>
      </c>
      <c r="B123" s="148" t="s">
        <v>1162</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1163</v>
      </c>
      <c r="B124" s="148" t="s">
        <v>1164</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477</v>
      </c>
      <c r="B125" s="148" t="s">
        <v>1165</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1166</v>
      </c>
      <c r="B126" s="148" t="s">
        <v>1167</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1168</v>
      </c>
      <c r="B127" s="148" t="s">
        <v>1169</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890</v>
      </c>
      <c r="B128" s="148" t="s">
        <v>1170</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848</v>
      </c>
      <c r="B129" s="148" t="s">
        <v>1171</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1172</v>
      </c>
      <c r="B130" s="148" t="s">
        <v>1173</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416</v>
      </c>
      <c r="B131" s="148" t="s">
        <v>1174</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543</v>
      </c>
      <c r="B132" s="148" t="s">
        <v>1175</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395</v>
      </c>
      <c r="B133" s="148" t="s">
        <v>1176</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1177</v>
      </c>
      <c r="B134" s="148" t="s">
        <v>1178</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407</v>
      </c>
      <c r="B135" s="148" t="s">
        <v>1179</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929</v>
      </c>
      <c r="B136" s="148" t="s">
        <v>1180</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1181</v>
      </c>
      <c r="B137" s="148" t="s">
        <v>1182</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896</v>
      </c>
      <c r="B138" s="148" t="s">
        <v>1183</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1184</v>
      </c>
      <c r="B139" s="148" t="s">
        <v>1185</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580</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886</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1186</v>
      </c>
      <c r="B142" s="147" t="s">
        <v>1187</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1188</v>
      </c>
      <c r="B143" s="147" t="s">
        <v>1189</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1190</v>
      </c>
      <c r="B144" s="147" t="s">
        <v>1191</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1192</v>
      </c>
      <c r="B145" s="147" t="s">
        <v>1193</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1194</v>
      </c>
      <c r="B146" s="147" t="s">
        <v>1195</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1196</v>
      </c>
      <c r="B147" s="147" t="s">
        <v>1197</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1198</v>
      </c>
      <c r="B148" s="147" t="s">
        <v>1199</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1200</v>
      </c>
      <c r="B149" s="147" t="s">
        <v>1201</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1202</v>
      </c>
      <c r="B150" s="147" t="s">
        <v>1203</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1204</v>
      </c>
      <c r="B151" s="147" t="s">
        <v>1205</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1206</v>
      </c>
      <c r="B152" s="147" t="s">
        <v>1207</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1208</v>
      </c>
      <c r="B153" s="147" t="s">
        <v>1209</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917</v>
      </c>
      <c r="B154" s="147" t="s">
        <v>1210</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308</v>
      </c>
      <c r="B155" s="147" t="s">
        <v>1211</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1212</v>
      </c>
      <c r="B156" s="147" t="s">
        <v>1213</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1214</v>
      </c>
      <c r="B157" s="147" t="s">
        <v>1215</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1216</v>
      </c>
      <c r="B158" s="147" t="s">
        <v>1217</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1218</v>
      </c>
      <c r="B159" s="147" t="s">
        <v>1219</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1220</v>
      </c>
      <c r="B160" s="147" t="s">
        <v>1221</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1222</v>
      </c>
      <c r="B161" s="147" t="s">
        <v>1223</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1224</v>
      </c>
      <c r="B162" s="147" t="s">
        <v>1225</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1226</v>
      </c>
      <c r="B163" s="147" t="s">
        <v>1227</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1228</v>
      </c>
      <c r="B164" s="147" t="s">
        <v>1229</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1230</v>
      </c>
      <c r="B165" s="147" t="s">
        <v>1231</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451</v>
      </c>
      <c r="B166" s="147" t="s">
        <v>1232</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612</v>
      </c>
      <c r="B167" s="147" t="s">
        <v>1233</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1234</v>
      </c>
      <c r="B168" s="147" t="s">
        <v>1235</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397</v>
      </c>
      <c r="B169" s="147" t="s">
        <v>1236</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894</v>
      </c>
      <c r="B170" s="147" t="s">
        <v>1237</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1238</v>
      </c>
      <c r="B171" s="147" t="s">
        <v>1239</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1240</v>
      </c>
      <c r="B172" s="147" t="s">
        <v>1241</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1242</v>
      </c>
      <c r="B173" s="147" t="s">
        <v>1243</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1244</v>
      </c>
      <c r="B174" s="147" t="s">
        <v>1245</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1246</v>
      </c>
      <c r="B175" s="147" t="s">
        <v>1247</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555</v>
      </c>
      <c r="B176" s="147" t="s">
        <v>1248</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1249</v>
      </c>
      <c r="B177" s="147" t="s">
        <v>1250</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572</v>
      </c>
      <c r="B178" s="147" t="s">
        <v>1251</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1252</v>
      </c>
      <c r="B179" s="147" t="s">
        <v>1253</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892</v>
      </c>
      <c r="B180" s="147" t="s">
        <v>1254</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436</v>
      </c>
      <c r="B181" s="147" t="s">
        <v>1255</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1256</v>
      </c>
      <c r="B182" s="147" t="s">
        <v>1257</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1258</v>
      </c>
      <c r="B183" s="147" t="s">
        <v>1259</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922</v>
      </c>
      <c r="B184" s="147" t="s">
        <v>1260</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862</v>
      </c>
      <c r="B185" s="147" t="s">
        <v>1261</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1262</v>
      </c>
      <c r="B186" s="147" t="s">
        <v>1263</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1264</v>
      </c>
      <c r="B187" s="147" t="s">
        <v>1265</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1266</v>
      </c>
      <c r="B188" s="147" t="s">
        <v>1267</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1268</v>
      </c>
      <c r="B189" s="147" t="s">
        <v>1269</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1270</v>
      </c>
      <c r="B190" s="147" t="s">
        <v>1271</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850</v>
      </c>
      <c r="B191" s="147" t="s">
        <v>1272</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1273</v>
      </c>
      <c r="B192" s="147" t="s">
        <v>1274</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1275</v>
      </c>
      <c r="B193" s="147" t="s">
        <v>1276</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1277</v>
      </c>
      <c r="B194" s="147" t="s">
        <v>1278</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1279</v>
      </c>
      <c r="B195" s="147" t="s">
        <v>1280</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1281</v>
      </c>
      <c r="B196" s="147" t="s">
        <v>1282</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478</v>
      </c>
      <c r="B197" s="147" t="s">
        <v>1283</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1284</v>
      </c>
      <c r="B198" s="147" t="s">
        <v>1285</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417</v>
      </c>
      <c r="B199" s="147" t="s">
        <v>1286</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932</v>
      </c>
      <c r="B200" s="147" t="s">
        <v>1287</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1288</v>
      </c>
      <c r="B201" s="147" t="s">
        <v>1289</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1290</v>
      </c>
      <c r="B202" s="147" t="s">
        <v>1291</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1292</v>
      </c>
      <c r="B203" s="147" t="s">
        <v>1293</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1294</v>
      </c>
      <c r="B204" s="147" t="s">
        <v>1295</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1296</v>
      </c>
      <c r="B205" s="147" t="s">
        <v>1297</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1298</v>
      </c>
      <c r="B206" s="147" t="s">
        <v>1299</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1300</v>
      </c>
      <c r="B207" s="147" t="s">
        <v>1301</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1302</v>
      </c>
      <c r="B208" s="147" t="s">
        <v>1303</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1304</v>
      </c>
      <c r="B209" s="147" t="s">
        <v>1305</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1306</v>
      </c>
      <c r="B210" s="147" t="s">
        <v>1307</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1308</v>
      </c>
      <c r="B211" s="147" t="s">
        <v>1309</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1310</v>
      </c>
      <c r="B212" s="147" t="s">
        <v>1311</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940</v>
      </c>
      <c r="B213" s="147" t="s">
        <v>1312</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1313</v>
      </c>
      <c r="B214" s="147" t="s">
        <v>1314</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1315</v>
      </c>
      <c r="B215" s="147" t="s">
        <v>1316</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1317</v>
      </c>
      <c r="B216" s="147" t="s">
        <v>1318</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1319</v>
      </c>
      <c r="B217" s="147" t="s">
        <v>1320</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1321</v>
      </c>
      <c r="B218" s="147" t="s">
        <v>1322</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1323</v>
      </c>
      <c r="B219" s="147" t="s">
        <v>1324</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1325</v>
      </c>
      <c r="B220" s="147" t="s">
        <v>1326</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1327</v>
      </c>
      <c r="B221" s="147" t="s">
        <v>1328</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1329</v>
      </c>
      <c r="B222" s="147" t="s">
        <v>1330</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1331</v>
      </c>
      <c r="B223" s="147" t="s">
        <v>1332</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1333</v>
      </c>
      <c r="B224" s="147" t="s">
        <v>1334</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1335</v>
      </c>
      <c r="B225" s="147" t="s">
        <v>1336</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1337</v>
      </c>
      <c r="B226" s="147" t="s">
        <v>1338</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1339</v>
      </c>
      <c r="B227" s="147" t="s">
        <v>1340</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1341</v>
      </c>
      <c r="B228" s="147" t="s">
        <v>1342</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1343</v>
      </c>
      <c r="B229" s="147" t="s">
        <v>1344</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1345</v>
      </c>
      <c r="B230" s="147" t="s">
        <v>1346</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1347</v>
      </c>
      <c r="B231" s="147" t="s">
        <v>1348</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1349</v>
      </c>
      <c r="B232" s="147" t="s">
        <v>1350</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1351</v>
      </c>
      <c r="B233" s="147" t="s">
        <v>1352</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1353</v>
      </c>
      <c r="B234" s="147" t="s">
        <v>1354</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1355</v>
      </c>
      <c r="B235" s="147" t="s">
        <v>1356</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1357</v>
      </c>
      <c r="B236" s="147" t="s">
        <v>1358</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1359</v>
      </c>
      <c r="B237" s="147" t="s">
        <v>1360</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1361</v>
      </c>
      <c r="B238" s="147" t="s">
        <v>1362</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1363</v>
      </c>
      <c r="B239" s="147" t="s">
        <v>1364</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409</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428</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468</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535</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545</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901</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906</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912</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934</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1365</v>
      </c>
      <c r="B249" s="148" t="s">
        <v>1366</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1367</v>
      </c>
      <c r="B250" s="148" t="s">
        <v>1368</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631</v>
      </c>
      <c r="B251" s="148" t="s">
        <v>1369</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1370</v>
      </c>
      <c r="B252" s="148" t="s">
        <v>1371</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1372</v>
      </c>
      <c r="B253" s="148" t="s">
        <v>1373</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1374</v>
      </c>
      <c r="B254" s="148" t="s">
        <v>1375</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1376</v>
      </c>
      <c r="B255" s="148" t="s">
        <v>1377</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1378</v>
      </c>
      <c r="B256" s="148" t="s">
        <v>1379</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1380</v>
      </c>
      <c r="B257" s="148" t="s">
        <v>1381</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1382</v>
      </c>
      <c r="B258" s="148" t="s">
        <v>1383</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1384</v>
      </c>
      <c r="B259" s="148" t="s">
        <v>1385</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1386</v>
      </c>
      <c r="B260" s="148" t="s">
        <v>1387</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1388</v>
      </c>
      <c r="B261" s="148" t="s">
        <v>1389</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1390</v>
      </c>
      <c r="B262" s="148" t="s">
        <v>1391</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1392</v>
      </c>
      <c r="B263" s="148" t="s">
        <v>1393</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1394</v>
      </c>
      <c r="B264" s="148" t="s">
        <v>1395</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1396</v>
      </c>
      <c r="B265" s="148" t="s">
        <v>1397</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1398</v>
      </c>
      <c r="B266" s="148" t="s">
        <v>1399</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1400</v>
      </c>
      <c r="B267" s="148" t="s">
        <v>1401</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1402</v>
      </c>
      <c r="B268" s="148" t="s">
        <v>1403</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1404</v>
      </c>
      <c r="B269" s="148" t="s">
        <v>1405</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1406</v>
      </c>
      <c r="B270" s="148" t="s">
        <v>1407</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1408</v>
      </c>
      <c r="B271" s="148" t="s">
        <v>1409</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1410</v>
      </c>
      <c r="B272" s="148" t="s">
        <v>1411</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1412</v>
      </c>
      <c r="B273" s="148" t="s">
        <v>1413</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1414</v>
      </c>
      <c r="B274" s="148" t="s">
        <v>1415</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1416</v>
      </c>
      <c r="B275" s="148" t="s">
        <v>1417</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1418</v>
      </c>
      <c r="B276" s="148" t="s">
        <v>1419</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1420</v>
      </c>
      <c r="B277" s="148" t="s">
        <v>1421</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1422</v>
      </c>
      <c r="B278" s="148" t="s">
        <v>1423</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1424</v>
      </c>
      <c r="B279" s="148" t="s">
        <v>1425</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1426</v>
      </c>
      <c r="B280" s="148" t="s">
        <v>1427</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1428</v>
      </c>
      <c r="B281" s="148" t="s">
        <v>1429</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1430</v>
      </c>
      <c r="B282" s="148" t="s">
        <v>1431</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502</v>
      </c>
      <c r="B283" s="148" t="s">
        <v>1432</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1433</v>
      </c>
      <c r="B284" s="148" t="s">
        <v>1434</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337</v>
      </c>
      <c r="B285" s="148" t="s">
        <v>1435</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509</v>
      </c>
      <c r="B286" s="148" t="s">
        <v>1436</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1437</v>
      </c>
      <c r="B287" s="148" t="s">
        <v>1438</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1439</v>
      </c>
      <c r="B288" s="148" t="s">
        <v>1440</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1441</v>
      </c>
      <c r="B289" s="148" t="s">
        <v>1442</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1443</v>
      </c>
      <c r="B290" s="148" t="s">
        <v>1444</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410</v>
      </c>
      <c r="B291" s="148" t="s">
        <v>1445</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460</v>
      </c>
      <c r="B292" s="148" t="s">
        <v>1446</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1447</v>
      </c>
      <c r="B293" s="148" t="s">
        <v>1448</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1449</v>
      </c>
      <c r="B294" s="148" t="s">
        <v>1450</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1451</v>
      </c>
      <c r="B295" s="148" t="s">
        <v>1452</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1453</v>
      </c>
      <c r="B296" s="148" t="s">
        <v>1454</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1455</v>
      </c>
      <c r="B297" s="148" t="s">
        <v>1456</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452</v>
      </c>
      <c r="B298" s="148" t="s">
        <v>1457</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1458</v>
      </c>
      <c r="B299" s="148" t="s">
        <v>1459</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1460</v>
      </c>
      <c r="B300" s="148" t="s">
        <v>1461</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1462</v>
      </c>
      <c r="B301" s="148" t="s">
        <v>1463</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1464</v>
      </c>
      <c r="B302" s="148" t="s">
        <v>1465</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326</v>
      </c>
      <c r="B303" s="148" t="s">
        <v>1466</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659</v>
      </c>
      <c r="B304" s="148" t="s">
        <v>1467</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1468</v>
      </c>
      <c r="B305" s="148" t="s">
        <v>1469</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1470</v>
      </c>
      <c r="B306" s="148" t="s">
        <v>1471</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1472</v>
      </c>
      <c r="B307" s="148" t="s">
        <v>1473</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1474</v>
      </c>
      <c r="B308" s="148" t="s">
        <v>1475</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1476</v>
      </c>
      <c r="B309" s="148" t="s">
        <v>1477</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1478</v>
      </c>
      <c r="B310" s="148" t="s">
        <v>1479</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1480</v>
      </c>
      <c r="B311" s="148" t="s">
        <v>1481</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1482</v>
      </c>
      <c r="B312" s="148" t="s">
        <v>1483</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1484</v>
      </c>
      <c r="B313" s="148" t="s">
        <v>1485</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1486</v>
      </c>
      <c r="B314" s="148" t="s">
        <v>1487</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1488</v>
      </c>
      <c r="B315" s="148" t="s">
        <v>1489</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1490</v>
      </c>
      <c r="B316" s="148" t="s">
        <v>1491</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1492</v>
      </c>
      <c r="B317" s="148" t="s">
        <v>1493</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1494</v>
      </c>
      <c r="B318" s="148" t="s">
        <v>1495</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1496</v>
      </c>
      <c r="B319" s="148" t="s">
        <v>1497</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564</v>
      </c>
      <c r="B320" s="148" t="s">
        <v>1498</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1499</v>
      </c>
      <c r="B321" s="148" t="s">
        <v>1500</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1501</v>
      </c>
      <c r="B322" s="148" t="s">
        <v>1502</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1503</v>
      </c>
      <c r="B323" s="148" t="s">
        <v>1504</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620</v>
      </c>
      <c r="B324" s="148" t="s">
        <v>1505</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1506</v>
      </c>
      <c r="B325" s="148" t="s">
        <v>1507</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1508</v>
      </c>
      <c r="B326" s="148" t="s">
        <v>1509</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1510</v>
      </c>
      <c r="B327" s="148" t="s">
        <v>1511</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1512</v>
      </c>
      <c r="B328" s="148" t="s">
        <v>1513</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1514</v>
      </c>
      <c r="B329" s="148" t="s">
        <v>1515</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516</v>
      </c>
      <c r="B330" s="148" t="s">
        <v>1516</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1517</v>
      </c>
      <c r="B331" s="148" t="s">
        <v>1518</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1519</v>
      </c>
      <c r="B332" s="148" t="s">
        <v>1520</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851</v>
      </c>
      <c r="B333" s="148" t="s">
        <v>1521</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1522</v>
      </c>
      <c r="B334" s="148" t="s">
        <v>1523</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1524</v>
      </c>
      <c r="B335" s="148" t="s">
        <v>1525</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1526</v>
      </c>
      <c r="B336" s="148" t="s">
        <v>1527</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923</v>
      </c>
      <c r="B337" s="148" t="s">
        <v>1528</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1529</v>
      </c>
      <c r="B338" s="148" t="s">
        <v>1530</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1531</v>
      </c>
      <c r="B339" s="148" t="s">
        <v>1532</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1533</v>
      </c>
      <c r="B340" s="148" t="s">
        <v>1534</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1535</v>
      </c>
      <c r="B341" s="148" t="s">
        <v>1536</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1537</v>
      </c>
      <c r="B342" s="148" t="s">
        <v>1538</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1539</v>
      </c>
      <c r="B343" s="148" t="s">
        <v>1540</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1541</v>
      </c>
      <c r="B344" s="148" t="s">
        <v>1542</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1543</v>
      </c>
      <c r="B345" s="148" t="s">
        <v>1544</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1545</v>
      </c>
      <c r="B346" s="148" t="s">
        <v>1546</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1547</v>
      </c>
      <c r="B347" s="148" t="s">
        <v>1548</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1549</v>
      </c>
      <c r="B348" s="148" t="s">
        <v>1550</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1551</v>
      </c>
      <c r="B349" s="148" t="s">
        <v>1552</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1553</v>
      </c>
      <c r="B350" s="148" t="s">
        <v>1554</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1555</v>
      </c>
      <c r="B351" s="148" t="s">
        <v>1556</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527</v>
      </c>
      <c r="B352" s="148" t="s">
        <v>1557</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1558</v>
      </c>
      <c r="B353" s="148" t="s">
        <v>1559</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1560</v>
      </c>
      <c r="B354" s="148" t="s">
        <v>1561</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1562</v>
      </c>
      <c r="B355" s="148" t="s">
        <v>1563</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1564</v>
      </c>
      <c r="B356" s="148" t="s">
        <v>1565</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637</v>
      </c>
      <c r="B357" s="148" t="s">
        <v>1566</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1567</v>
      </c>
      <c r="B358" s="148" t="s">
        <v>1568</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398</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1569</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479</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863</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536</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546</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573</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613</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898</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907</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913</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918</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926</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935</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941</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1570</v>
      </c>
      <c r="B374" s="151" t="s">
        <v>1571</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1572</v>
      </c>
      <c r="B375" s="151" t="s">
        <v>1573</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1574</v>
      </c>
      <c r="B376" s="151" t="s">
        <v>1575</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1576</v>
      </c>
      <c r="B377" s="151" t="s">
        <v>1577</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1578</v>
      </c>
      <c r="B378" s="151" t="s">
        <v>1579</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1580</v>
      </c>
      <c r="B379" s="151" t="s">
        <v>1581</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1582</v>
      </c>
      <c r="B380" s="151" t="s">
        <v>1583</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1584</v>
      </c>
      <c r="B381" s="151" t="s">
        <v>1585</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1586</v>
      </c>
      <c r="B382" s="151" t="s">
        <v>1587</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1588</v>
      </c>
      <c r="B383" s="151" t="s">
        <v>1589</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1590</v>
      </c>
      <c r="B384" s="151" t="s">
        <v>1591</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1592</v>
      </c>
      <c r="B385" s="151" t="s">
        <v>1593</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1594</v>
      </c>
      <c r="B386" s="151" t="s">
        <v>1595</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1596</v>
      </c>
      <c r="B387" s="151" t="s">
        <v>1597</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1598</v>
      </c>
      <c r="B388" s="152" t="s">
        <v>1599</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1600</v>
      </c>
      <c r="B389" s="151" t="s">
        <v>1597</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1601</v>
      </c>
      <c r="B390" s="151" t="s">
        <v>1602</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1603</v>
      </c>
      <c r="B391" s="151" t="s">
        <v>1604</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1605</v>
      </c>
      <c r="B392" s="151" t="s">
        <v>1606</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1607</v>
      </c>
      <c r="B393" s="151" t="s">
        <v>1608</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1609</v>
      </c>
      <c r="B394" s="151" t="s">
        <v>1610</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1611</v>
      </c>
      <c r="B395" s="151" t="s">
        <v>1612</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1613</v>
      </c>
      <c r="B396" s="151" t="s">
        <v>1614</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1615</v>
      </c>
      <c r="B397" s="151" t="s">
        <v>1616</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1617</v>
      </c>
      <c r="B398" s="151" t="s">
        <v>1618</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1619</v>
      </c>
      <c r="B399" s="151" t="s">
        <v>1620</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1621</v>
      </c>
      <c r="B400" s="151" t="s">
        <v>1622</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1623</v>
      </c>
      <c r="B401" s="152" t="s">
        <v>1624</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1625</v>
      </c>
      <c r="B402" s="151" t="s">
        <v>1626</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1627</v>
      </c>
      <c r="B403" s="151" t="s">
        <v>1628</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1629</v>
      </c>
      <c r="B404" s="151" t="s">
        <v>1630</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1631</v>
      </c>
      <c r="B405" s="151" t="s">
        <v>1597</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1632</v>
      </c>
      <c r="B406" s="152" t="s">
        <v>1633</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1634</v>
      </c>
      <c r="B407" s="151" t="s">
        <v>1635</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1636</v>
      </c>
      <c r="B408" s="151" t="s">
        <v>1637</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1638</v>
      </c>
      <c r="B409" s="151" t="s">
        <v>1639</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1640</v>
      </c>
      <c r="B410" s="151" t="s">
        <v>1641</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1642</v>
      </c>
      <c r="B411" s="151" t="s">
        <v>1643</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1644</v>
      </c>
      <c r="B412" s="151" t="s">
        <v>1645</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1646</v>
      </c>
      <c r="B413" s="151" t="s">
        <v>1647</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1648</v>
      </c>
      <c r="B414" s="151" t="s">
        <v>1649</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1650</v>
      </c>
      <c r="B415" s="151" t="s">
        <v>1651</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1652</v>
      </c>
      <c r="B416" s="151" t="s">
        <v>1653</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1654</v>
      </c>
      <c r="B417" s="151" t="s">
        <v>1655</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1656</v>
      </c>
      <c r="B418" s="151" t="s">
        <v>1657</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1658</v>
      </c>
      <c r="B419" s="151" t="s">
        <v>1659</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1660</v>
      </c>
      <c r="B420" s="151" t="s">
        <v>1661</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1662</v>
      </c>
      <c r="B421" s="151" t="s">
        <v>1663</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1664</v>
      </c>
      <c r="B422" s="151" t="s">
        <v>1665</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1666</v>
      </c>
      <c r="B423" s="152" t="s">
        <v>1667</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1668</v>
      </c>
      <c r="B424" s="151" t="s">
        <v>1669</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1670</v>
      </c>
      <c r="B425" s="151" t="s">
        <v>1671</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1672</v>
      </c>
      <c r="B426" s="151" t="s">
        <v>1597</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1673</v>
      </c>
      <c r="B427" s="151" t="s">
        <v>1674</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1675</v>
      </c>
      <c r="B428" s="151" t="s">
        <v>1676</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1677</v>
      </c>
      <c r="B429" s="151" t="s">
        <v>1678</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1679</v>
      </c>
      <c r="B430" s="151" t="s">
        <v>1680</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1681</v>
      </c>
      <c r="B431" s="151" t="s">
        <v>1682</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1683</v>
      </c>
      <c r="B432" s="152" t="s">
        <v>1684</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1685</v>
      </c>
      <c r="B433" s="151" t="s">
        <v>1686</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1687</v>
      </c>
      <c r="B434" s="151" t="s">
        <v>1688</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1689</v>
      </c>
      <c r="B435" s="151" t="s">
        <v>1690</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1691</v>
      </c>
      <c r="B436" s="151" t="s">
        <v>1692</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1693</v>
      </c>
      <c r="B437" s="151" t="s">
        <v>1694</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1695</v>
      </c>
      <c r="B438" s="151" t="s">
        <v>1696</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1697</v>
      </c>
      <c r="B439" s="151" t="s">
        <v>1698</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1699</v>
      </c>
      <c r="B440" s="151" t="s">
        <v>1700</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1701</v>
      </c>
      <c r="B441" s="151" t="s">
        <v>1702</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1703</v>
      </c>
      <c r="B442" s="151" t="s">
        <v>1704</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1705</v>
      </c>
      <c r="B443" s="152" t="s">
        <v>1706</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1707</v>
      </c>
      <c r="B444" s="151" t="s">
        <v>1708</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1709</v>
      </c>
      <c r="B445" s="151" t="s">
        <v>1710</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1711</v>
      </c>
      <c r="B446" s="151" t="s">
        <v>1712</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1713</v>
      </c>
      <c r="B447" s="151" t="s">
        <v>1597</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1714</v>
      </c>
      <c r="B448" s="151" t="s">
        <v>1715</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1716</v>
      </c>
      <c r="B449" s="151" t="s">
        <v>1717</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1718</v>
      </c>
      <c r="B450" s="151" t="s">
        <v>1719</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1720</v>
      </c>
      <c r="B451" s="151" t="s">
        <v>1721</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1722</v>
      </c>
      <c r="B452" s="152" t="s">
        <v>1723</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1724</v>
      </c>
      <c r="B453" s="151" t="s">
        <v>1725</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1726</v>
      </c>
      <c r="B454" s="151" t="s">
        <v>1727</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1728</v>
      </c>
      <c r="B455" s="151" t="s">
        <v>1729</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1730</v>
      </c>
      <c r="B456" s="152" t="s">
        <v>1731</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1732</v>
      </c>
      <c r="B457" s="152" t="s">
        <v>1733</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1734</v>
      </c>
      <c r="B458" s="151" t="s">
        <v>1735</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1736</v>
      </c>
      <c r="B459" s="151" t="s">
        <v>1737</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1738</v>
      </c>
      <c r="B460" s="151" t="s">
        <v>1739</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453</v>
      </c>
      <c r="B461" s="148" t="s">
        <v>1740</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1741</v>
      </c>
      <c r="B462" s="151" t="s">
        <v>1742</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1743</v>
      </c>
      <c r="B463" s="151" t="s">
        <v>1744</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1745</v>
      </c>
      <c r="B464" s="151" t="s">
        <v>1746</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1747</v>
      </c>
      <c r="B465" s="151" t="s">
        <v>1748</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1749</v>
      </c>
      <c r="B466" s="151" t="s">
        <v>1750</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1751</v>
      </c>
      <c r="B467" s="151" t="s">
        <v>1752</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1753</v>
      </c>
      <c r="B468" s="151" t="s">
        <v>1754</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1755</v>
      </c>
      <c r="B469" s="151" t="s">
        <v>1756</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1757</v>
      </c>
      <c r="B470" s="151" t="s">
        <v>1758</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1759</v>
      </c>
      <c r="B471" s="151" t="s">
        <v>1760</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1761</v>
      </c>
      <c r="B472" s="151" t="s">
        <v>1762</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1763</v>
      </c>
      <c r="B473" s="151" t="s">
        <v>1764</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1765</v>
      </c>
      <c r="B474" s="151" t="s">
        <v>1766</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1767</v>
      </c>
      <c r="B475" s="151" t="s">
        <v>1768</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1769</v>
      </c>
      <c r="B476" s="151" t="s">
        <v>1770</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1771</v>
      </c>
      <c r="B477" s="152" t="s">
        <v>1772</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1773</v>
      </c>
      <c r="B478" s="151" t="s">
        <v>1774</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1775</v>
      </c>
      <c r="B479" s="151" t="s">
        <v>1776</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1777</v>
      </c>
      <c r="B480" s="151" t="s">
        <v>1778</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1779</v>
      </c>
      <c r="B481" s="151" t="s">
        <v>1780</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1781</v>
      </c>
      <c r="B482" s="151" t="s">
        <v>1782</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1783</v>
      </c>
      <c r="B483" s="151" t="s">
        <v>1784</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1785</v>
      </c>
      <c r="B484" s="151" t="s">
        <v>1786</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1787</v>
      </c>
      <c r="B485" s="151" t="s">
        <v>1788</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1789</v>
      </c>
      <c r="B486" s="151" t="s">
        <v>1790</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1791</v>
      </c>
      <c r="B487" s="151" t="s">
        <v>1792</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1793</v>
      </c>
      <c r="B488" s="151" t="s">
        <v>1794</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1795</v>
      </c>
      <c r="B489" s="151" t="s">
        <v>1796</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1797</v>
      </c>
      <c r="B490" s="151" t="s">
        <v>1798</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1799</v>
      </c>
      <c r="B491" s="151" t="s">
        <v>1800</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1801</v>
      </c>
      <c r="B492" s="152" t="s">
        <v>1802</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1803</v>
      </c>
      <c r="B493" s="151" t="s">
        <v>1804</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1805</v>
      </c>
      <c r="B494" s="151" t="s">
        <v>1806</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1807</v>
      </c>
      <c r="B495" s="151" t="s">
        <v>1808</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1809</v>
      </c>
      <c r="B496" s="151" t="s">
        <v>1810</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1811</v>
      </c>
      <c r="B497" s="151" t="s">
        <v>1812</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1813</v>
      </c>
      <c r="B498" s="151" t="s">
        <v>1597</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1814</v>
      </c>
      <c r="B499" s="151" t="s">
        <v>1815</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1816</v>
      </c>
      <c r="B500" s="151" t="s">
        <v>1817</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1818</v>
      </c>
      <c r="B501" s="151" t="s">
        <v>1819</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1820</v>
      </c>
      <c r="B502" s="151" t="s">
        <v>1821</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1822</v>
      </c>
      <c r="B503" s="151" t="s">
        <v>1823</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1824</v>
      </c>
      <c r="B504" s="151" t="s">
        <v>1825</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1826</v>
      </c>
      <c r="B505" s="151" t="s">
        <v>1827</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1828</v>
      </c>
      <c r="B506" s="151" t="s">
        <v>1829</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1830</v>
      </c>
      <c r="B507" s="151" t="s">
        <v>1831</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1832</v>
      </c>
      <c r="B508" s="151" t="s">
        <v>1833</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1834</v>
      </c>
      <c r="B509" s="151" t="s">
        <v>1835</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1836</v>
      </c>
      <c r="B510" s="151" t="s">
        <v>1837</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1838</v>
      </c>
      <c r="B511" s="151" t="s">
        <v>1839</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1840</v>
      </c>
      <c r="B512" s="151" t="s">
        <v>1841</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1842</v>
      </c>
      <c r="B513" s="151" t="s">
        <v>1843</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1844</v>
      </c>
      <c r="B514" s="151" t="s">
        <v>1597</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1845</v>
      </c>
      <c r="B515" s="151" t="s">
        <v>1846</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1847</v>
      </c>
      <c r="B516" s="151" t="s">
        <v>1597</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1848</v>
      </c>
      <c r="B517" s="151" t="s">
        <v>1597</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1849</v>
      </c>
      <c r="B518" s="151" t="s">
        <v>1850</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1851</v>
      </c>
      <c r="B519" s="151" t="s">
        <v>1852</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1853</v>
      </c>
      <c r="B520" s="151" t="s">
        <v>1854</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1855</v>
      </c>
      <c r="B521" s="151" t="s">
        <v>1856</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1857</v>
      </c>
      <c r="B522" s="151" t="s">
        <v>1858</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1859</v>
      </c>
      <c r="B523" s="151" t="s">
        <v>1860</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1861</v>
      </c>
      <c r="B524" s="151" t="s">
        <v>1862</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1863</v>
      </c>
      <c r="B525" s="151" t="s">
        <v>1864</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1865</v>
      </c>
      <c r="B526" s="151" t="s">
        <v>1866</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1867</v>
      </c>
      <c r="B527" s="151" t="s">
        <v>1868</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1869</v>
      </c>
      <c r="B528" s="151" t="s">
        <v>1870</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1871</v>
      </c>
      <c r="B529" s="151" t="s">
        <v>1872</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1873</v>
      </c>
      <c r="B530" s="151" t="s">
        <v>1874</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1875</v>
      </c>
      <c r="B531" s="151" t="s">
        <v>1876</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1877</v>
      </c>
      <c r="B532" s="151" t="s">
        <v>1597</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1878</v>
      </c>
      <c r="B533" s="151" t="s">
        <v>1879</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1880</v>
      </c>
      <c r="B534" s="152" t="s">
        <v>1881</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1882</v>
      </c>
      <c r="B535" s="152" t="s">
        <v>1883</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1884</v>
      </c>
      <c r="B536" s="151" t="s">
        <v>1885</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1886</v>
      </c>
      <c r="B537" s="151" t="s">
        <v>1887</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1888</v>
      </c>
      <c r="B538" s="151" t="s">
        <v>1889</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1890</v>
      </c>
      <c r="B539" s="151" t="s">
        <v>1891</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1892</v>
      </c>
      <c r="B540" s="151" t="s">
        <v>1597</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1893</v>
      </c>
      <c r="B541" s="151" t="s">
        <v>1597</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1894</v>
      </c>
      <c r="B542" s="151" t="s">
        <v>1895</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1896</v>
      </c>
      <c r="B543" s="151" t="s">
        <v>1897</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1898</v>
      </c>
      <c r="B544" s="151" t="s">
        <v>1899</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1900</v>
      </c>
      <c r="B545" s="151" t="s">
        <v>1901</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1902</v>
      </c>
      <c r="B546" s="151" t="s">
        <v>1903</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1904</v>
      </c>
      <c r="B547" s="151" t="s">
        <v>1905</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1906</v>
      </c>
      <c r="B548" s="151" t="s">
        <v>1907</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1908</v>
      </c>
      <c r="B549" s="152" t="s">
        <v>1909</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1910</v>
      </c>
      <c r="B550" s="151" t="s">
        <v>1911</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1912</v>
      </c>
      <c r="B551" s="151" t="s">
        <v>1913</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1914</v>
      </c>
      <c r="B552" s="151" t="s">
        <v>1915</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1916</v>
      </c>
      <c r="B553" s="151" t="s">
        <v>1917</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1918</v>
      </c>
      <c r="B554" s="152" t="s">
        <v>1919</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1920</v>
      </c>
      <c r="B555" s="151" t="s">
        <v>1921</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1922</v>
      </c>
      <c r="B556" s="151" t="s">
        <v>1923</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1924</v>
      </c>
      <c r="B557" s="152" t="s">
        <v>1925</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1926</v>
      </c>
      <c r="B558" s="151" t="s">
        <v>1927</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1928</v>
      </c>
      <c r="B559" s="151" t="s">
        <v>1929</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1930</v>
      </c>
      <c r="B560" s="151" t="s">
        <v>1931</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1932</v>
      </c>
      <c r="B561" s="151" t="s">
        <v>1933</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1934</v>
      </c>
      <c r="B562" s="151" t="s">
        <v>1935</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1936</v>
      </c>
      <c r="B563" s="151" t="s">
        <v>1937</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1938</v>
      </c>
      <c r="B564" s="151" t="s">
        <v>1939</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1940</v>
      </c>
      <c r="B565" s="151" t="s">
        <v>1597</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1941</v>
      </c>
      <c r="B566" s="151" t="s">
        <v>1942</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1943</v>
      </c>
      <c r="B567" s="151" t="s">
        <v>1944</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1945</v>
      </c>
      <c r="B568" s="152" t="s">
        <v>1946</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1947</v>
      </c>
      <c r="B569" s="151" t="s">
        <v>1948</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1949</v>
      </c>
      <c r="B570" s="151" t="s">
        <v>1597</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1950</v>
      </c>
      <c r="B571" s="151" t="s">
        <v>1951</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1952</v>
      </c>
      <c r="B572" s="151" t="s">
        <v>1953</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1954</v>
      </c>
      <c r="B573" s="151" t="s">
        <v>1955</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1956</v>
      </c>
      <c r="B574" s="151" t="s">
        <v>1957</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1958</v>
      </c>
      <c r="B575" s="151" t="s">
        <v>1959</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1960</v>
      </c>
      <c r="B576" s="152" t="s">
        <v>1961</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1962</v>
      </c>
      <c r="B577" s="152" t="s">
        <v>1963</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1964</v>
      </c>
      <c r="B578" s="152" t="s">
        <v>1965</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1966</v>
      </c>
      <c r="B579" s="151" t="s">
        <v>1967</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1968</v>
      </c>
      <c r="B580" s="151" t="s">
        <v>1969</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1970</v>
      </c>
      <c r="B581" s="151" t="s">
        <v>1971</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1972</v>
      </c>
      <c r="B582" s="151" t="s">
        <v>1973</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1974</v>
      </c>
      <c r="B583" s="151" t="s">
        <v>1975</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1976</v>
      </c>
      <c r="B584" s="151" t="s">
        <v>1977</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1978</v>
      </c>
      <c r="B585" s="151" t="s">
        <v>1979</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1980</v>
      </c>
      <c r="B586" s="151" t="s">
        <v>1981</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1982</v>
      </c>
      <c r="B587" s="151" t="s">
        <v>1983</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1984</v>
      </c>
      <c r="B588" s="151" t="s">
        <v>1985</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1986</v>
      </c>
      <c r="B589" s="151" t="s">
        <v>1597</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1987</v>
      </c>
      <c r="B590" s="151" t="s">
        <v>1988</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1989</v>
      </c>
      <c r="B591" s="151" t="s">
        <v>1990</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1991</v>
      </c>
      <c r="B592" s="151" t="s">
        <v>1992</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1993</v>
      </c>
      <c r="B593" s="151" t="s">
        <v>1994</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1995</v>
      </c>
      <c r="B594" s="151" t="s">
        <v>1996</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1997</v>
      </c>
      <c r="B595" s="151" t="s">
        <v>1998</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1999</v>
      </c>
      <c r="B596" s="151" t="s">
        <v>2000</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2001</v>
      </c>
      <c r="B597" s="151" t="s">
        <v>2002</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2003</v>
      </c>
      <c r="B598" s="151" t="s">
        <v>2004</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2005</v>
      </c>
      <c r="B599" s="151" t="s">
        <v>2006</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2007</v>
      </c>
      <c r="B600" s="151" t="s">
        <v>2008</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2009</v>
      </c>
      <c r="B601" s="152" t="s">
        <v>2010</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2011</v>
      </c>
      <c r="B602" s="151" t="s">
        <v>2012</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2013</v>
      </c>
      <c r="B603" s="151" t="s">
        <v>2014</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2015</v>
      </c>
      <c r="B604" s="151" t="s">
        <v>2016</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2017</v>
      </c>
      <c r="B605" s="151" t="s">
        <v>2018</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2019</v>
      </c>
      <c r="B606" s="151" t="s">
        <v>2020</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2021</v>
      </c>
      <c r="B607" s="152" t="s">
        <v>2022</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2023</v>
      </c>
      <c r="B608" s="151" t="s">
        <v>2024</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2025</v>
      </c>
      <c r="B609" s="151" t="s">
        <v>1597</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2026</v>
      </c>
      <c r="B610" s="151" t="s">
        <v>2027</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2028</v>
      </c>
      <c r="B611" s="151" t="s">
        <v>2029</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2030</v>
      </c>
      <c r="B612" s="151" t="s">
        <v>2031</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2032</v>
      </c>
      <c r="B613" s="151" t="s">
        <v>2033</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2034</v>
      </c>
      <c r="B614" s="151" t="s">
        <v>2035</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2036</v>
      </c>
      <c r="B615" s="151" t="s">
        <v>2037</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2038</v>
      </c>
      <c r="B616" s="151" t="s">
        <v>2039</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2040</v>
      </c>
      <c r="B617" s="151" t="s">
        <v>2041</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2042</v>
      </c>
      <c r="B618" s="151" t="s">
        <v>2043</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2044</v>
      </c>
      <c r="B619" s="151" t="s">
        <v>2045</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2046</v>
      </c>
      <c r="B620" s="151" t="s">
        <v>2047</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2048</v>
      </c>
      <c r="B621" s="151" t="s">
        <v>2049</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2050</v>
      </c>
      <c r="B622" s="151" t="s">
        <v>2051</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2052</v>
      </c>
      <c r="B623" s="151" t="s">
        <v>2053</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2054</v>
      </c>
      <c r="B624" s="151" t="s">
        <v>2055</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2056</v>
      </c>
      <c r="B625" s="151" t="s">
        <v>2057</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2058</v>
      </c>
      <c r="B626" s="151" t="s">
        <v>2059</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2060</v>
      </c>
      <c r="B627" s="151" t="s">
        <v>2061</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2062</v>
      </c>
      <c r="B628" s="151" t="s">
        <v>2063</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2064</v>
      </c>
      <c r="B629" s="151" t="s">
        <v>2065</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2066</v>
      </c>
      <c r="B630" s="151" t="s">
        <v>2067</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2068</v>
      </c>
      <c r="B631" s="151" t="s">
        <v>2069</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2070</v>
      </c>
      <c r="B632" s="151" t="s">
        <v>2071</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2072</v>
      </c>
      <c r="B633" s="151" t="s">
        <v>2073</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2074</v>
      </c>
      <c r="B634" s="151" t="s">
        <v>2075</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2076</v>
      </c>
      <c r="B635" s="151" t="s">
        <v>2077</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2078</v>
      </c>
      <c r="B636" s="151" t="s">
        <v>2079</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2080</v>
      </c>
      <c r="B637" s="151" t="s">
        <v>2081</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281</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837</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399</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419</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429</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461</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480</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852</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883</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864</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537</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547</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565</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574</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899</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902</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908</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914</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919</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924</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927</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930</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936</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306</v>
      </c>
      <c r="B661" s="148" t="s">
        <v>2082</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867</v>
      </c>
      <c r="B662" s="148" t="s">
        <v>2083</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2084</v>
      </c>
      <c r="B663" s="148" t="s">
        <v>2085</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259</v>
      </c>
      <c r="B664" s="148" t="s">
        <v>2086</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2087</v>
      </c>
      <c r="B665" s="148" t="s">
        <v>2086</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309</v>
      </c>
      <c r="B666" s="148" t="s">
        <v>2088</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2089</v>
      </c>
      <c r="B667" s="148" t="s">
        <v>2090</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2091</v>
      </c>
      <c r="B668" s="148" t="s">
        <v>2092</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665</v>
      </c>
      <c r="B669" s="148" t="s">
        <v>2093</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2094</v>
      </c>
      <c r="B670" s="148" t="s">
        <v>2095</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443</v>
      </c>
      <c r="B671" s="148" t="s">
        <v>2096</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316</v>
      </c>
      <c r="B672" s="148" t="s">
        <v>2097</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240</v>
      </c>
      <c r="B673" s="148" t="s">
        <v>2098</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2099</v>
      </c>
      <c r="B674" s="148" t="s">
        <v>2100</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2101</v>
      </c>
      <c r="B675" s="148" t="s">
        <v>2102</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2103</v>
      </c>
      <c r="B676" s="148" t="s">
        <v>2104</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2105</v>
      </c>
      <c r="B677" s="148" t="s">
        <v>2106</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294</v>
      </c>
      <c r="B678" s="148" t="s">
        <v>2107</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247</v>
      </c>
      <c r="B679" s="148" t="s">
        <v>2108</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282</v>
      </c>
      <c r="B680" s="148" t="s">
        <v>2109</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327</v>
      </c>
      <c r="B681" s="148" t="s">
        <v>2110</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400</v>
      </c>
      <c r="B682" s="148" t="s">
        <v>2111</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420</v>
      </c>
      <c r="B683" s="148" t="s">
        <v>2112</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585</v>
      </c>
      <c r="B684" s="148" t="s">
        <v>2113</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235</v>
      </c>
      <c r="B685" s="148" t="s">
        <v>2114</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462</v>
      </c>
      <c r="B686" s="148" t="s">
        <v>2115</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605</v>
      </c>
      <c r="B687" s="148" t="s">
        <v>2116</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614</v>
      </c>
      <c r="B688" s="148" t="s">
        <v>2117</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671</v>
      </c>
      <c r="B689" s="148" t="s">
        <v>2118</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683</v>
      </c>
      <c r="B690" s="148" t="s">
        <v>2114</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689</v>
      </c>
      <c r="B691" s="148" t="s">
        <v>2119</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702</v>
      </c>
      <c r="B692" s="148" t="s">
        <v>2120</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722</v>
      </c>
      <c r="B693" s="148" t="s">
        <v>2121</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708</v>
      </c>
      <c r="B694" s="148" t="s">
        <v>2122</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31" priority="1">
      <formula>$C$10="Yes"</formula>
    </cfRule>
  </conditionalFormatting>
  <conditionalFormatting sqref="A9">
    <cfRule type="expression" dxfId="30" priority="2">
      <formula>$C$50="No"</formula>
    </cfRule>
  </conditionalFormatting>
  <conditionalFormatting sqref="A9">
    <cfRule type="expression" dxfId="29" priority="3">
      <formula>$C$10="Yes"</formula>
    </cfRule>
  </conditionalFormatting>
  <conditionalFormatting sqref="A10">
    <cfRule type="expression" dxfId="28" priority="4">
      <formula>$C$10="Yes"</formula>
    </cfRule>
  </conditionalFormatting>
  <conditionalFormatting sqref="A11">
    <cfRule type="expression" dxfId="27" priority="5">
      <formula>$C$10="Yes"</formula>
    </cfRule>
  </conditionalFormatting>
  <conditionalFormatting sqref="A12">
    <cfRule type="expression" dxfId="26" priority="6">
      <formula>$C$10="Yes"</formula>
    </cfRule>
  </conditionalFormatting>
  <conditionalFormatting sqref="A13">
    <cfRule type="expression" dxfId="25" priority="7">
      <formula>$C$10="Yes"</formula>
    </cfRule>
  </conditionalFormatting>
  <conditionalFormatting sqref="A14">
    <cfRule type="expression" dxfId="24" priority="8">
      <formula>$C$10="Yes"</formula>
    </cfRule>
  </conditionalFormatting>
  <conditionalFormatting sqref="A15">
    <cfRule type="expression" dxfId="23" priority="9">
      <formula>$C$10="Yes"</formula>
    </cfRule>
  </conditionalFormatting>
  <conditionalFormatting sqref="A16">
    <cfRule type="expression" dxfId="22" priority="10">
      <formula>$C$10="Yes"</formula>
    </cfRule>
  </conditionalFormatting>
  <conditionalFormatting sqref="A17">
    <cfRule type="expression" dxfId="21" priority="11">
      <formula>$C$10="Yes"</formula>
    </cfRule>
  </conditionalFormatting>
  <conditionalFormatting sqref="A18">
    <cfRule type="expression" dxfId="20" priority="12">
      <formula>$C$10="Yes"</formula>
    </cfRule>
  </conditionalFormatting>
  <conditionalFormatting sqref="A19">
    <cfRule type="expression" dxfId="19" priority="13">
      <formula>$C$10="Yes"</formula>
    </cfRule>
  </conditionalFormatting>
  <conditionalFormatting sqref="A20">
    <cfRule type="expression" dxfId="18" priority="14">
      <formula>$C$10="Yes"</formula>
    </cfRule>
  </conditionalFormatting>
  <conditionalFormatting sqref="A21">
    <cfRule type="expression" dxfId="17" priority="15">
      <formula>$C$10="Yes"</formula>
    </cfRule>
  </conditionalFormatting>
  <conditionalFormatting sqref="A22">
    <cfRule type="expression" dxfId="16" priority="16">
      <formula>$C$10="Yes"</formula>
    </cfRule>
  </conditionalFormatting>
  <conditionalFormatting sqref="A23">
    <cfRule type="expression" dxfId="15" priority="17">
      <formula>$C$10="Yes"</formula>
    </cfRule>
  </conditionalFormatting>
  <conditionalFormatting sqref="A24">
    <cfRule type="expression" dxfId="14" priority="18">
      <formula>$C$10="Yes"</formula>
    </cfRule>
  </conditionalFormatting>
  <conditionalFormatting sqref="A25">
    <cfRule type="expression" dxfId="13" priority="19">
      <formula>$C$256="No"</formula>
    </cfRule>
  </conditionalFormatting>
  <conditionalFormatting sqref="A25">
    <cfRule type="expression" dxfId="12" priority="20">
      <formula>$C$10="Yes"</formula>
    </cfRule>
  </conditionalFormatting>
  <conditionalFormatting sqref="A118">
    <cfRule type="expression" dxfId="11" priority="21">
      <formula>$C$10="Yes"</formula>
    </cfRule>
  </conditionalFormatting>
  <conditionalFormatting sqref="A119">
    <cfRule type="expression" dxfId="10" priority="22">
      <formula>$C$10="Yes"</formula>
    </cfRule>
  </conditionalFormatting>
  <conditionalFormatting sqref="A360">
    <cfRule type="expression" dxfId="9" priority="23">
      <formula>$C$50="No"</formula>
    </cfRule>
  </conditionalFormatting>
  <conditionalFormatting sqref="A372">
    <cfRule type="expression" dxfId="8" priority="24">
      <formula>$C$161="No"</formula>
    </cfRule>
  </conditionalFormatting>
  <conditionalFormatting sqref="A373">
    <cfRule type="expression" dxfId="7" priority="25">
      <formula>$C$258="No"</formula>
    </cfRule>
  </conditionalFormatting>
  <conditionalFormatting sqref="A644">
    <cfRule type="expression" dxfId="6" priority="26">
      <formula>$C$10="Yes"</formula>
    </cfRule>
  </conditionalFormatting>
  <conditionalFormatting sqref="A641">
    <cfRule type="expression" dxfId="5" priority="27">
      <formula>$C$50="No"</formula>
    </cfRule>
  </conditionalFormatting>
  <conditionalFormatting sqref="A641">
    <cfRule type="expression" dxfId="4" priority="28">
      <formula>$C$10="Yes"</formula>
    </cfRule>
  </conditionalFormatting>
  <conditionalFormatting sqref="A645">
    <cfRule type="expression" dxfId="3" priority="29">
      <formula>$C$10="Yes"</formula>
    </cfRule>
  </conditionalFormatting>
  <conditionalFormatting sqref="A642">
    <cfRule type="expression" dxfId="2" priority="30">
      <formula>$C$10="Yes"</formula>
    </cfRule>
  </conditionalFormatting>
  <conditionalFormatting sqref="A461">
    <cfRule type="expression" dxfId="1" priority="31">
      <formula>$C$10="Yes"</formula>
    </cfRule>
  </conditionalFormatting>
  <conditionalFormatting sqref="A643">
    <cfRule type="expression" dxfId="0" priority="32">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196</v>
      </c>
      <c r="B1" s="153" t="s">
        <v>2123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201</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189</v>
      </c>
      <c r="B4" s="191" t="s">
        <v>170</v>
      </c>
      <c r="C4" s="191" t="s">
        <v>171</v>
      </c>
      <c r="D4" s="191" t="s">
        <v>190</v>
      </c>
      <c r="E4" s="191" t="s">
        <v>204</v>
      </c>
      <c r="F4" s="191" t="s">
        <v>205</v>
      </c>
      <c r="G4" s="191" t="s">
        <v>206</v>
      </c>
      <c r="H4" s="191" t="s">
        <v>207</v>
      </c>
      <c r="I4" s="191" t="s">
        <v>209</v>
      </c>
      <c r="J4" s="191" t="s">
        <v>208</v>
      </c>
      <c r="K4" s="191" t="s">
        <v>210</v>
      </c>
      <c r="L4" s="192" t="s">
        <v>211</v>
      </c>
      <c r="M4" s="154"/>
      <c r="N4" s="154"/>
      <c r="O4" s="154"/>
      <c r="P4" s="154"/>
      <c r="Q4" s="154"/>
      <c r="R4" s="154"/>
      <c r="S4" s="154"/>
      <c r="T4" s="154"/>
      <c r="U4" s="154"/>
      <c r="V4" s="154"/>
      <c r="W4" s="154"/>
      <c r="X4" s="154"/>
      <c r="Y4" s="154"/>
      <c r="Z4" s="154"/>
    </row>
    <row r="5" spans="1:26" ht="119" x14ac:dyDescent="0.2">
      <c r="A5" s="191">
        <v>5</v>
      </c>
      <c r="B5" s="191" t="s">
        <v>71</v>
      </c>
      <c r="C5" s="191" t="s">
        <v>254</v>
      </c>
      <c r="D5" s="191">
        <v>0</v>
      </c>
      <c r="E5" s="191" t="s">
        <v>2124</v>
      </c>
      <c r="F5" s="191" t="s">
        <v>2124</v>
      </c>
      <c r="G5" s="191" t="s">
        <v>246</v>
      </c>
      <c r="H5" s="191" t="s">
        <v>2124</v>
      </c>
      <c r="I5" s="191" t="s">
        <v>2124</v>
      </c>
      <c r="J5" s="191" t="s">
        <v>2124</v>
      </c>
      <c r="K5" s="191" t="s">
        <v>2087</v>
      </c>
      <c r="L5" s="192" t="s">
        <v>2124</v>
      </c>
      <c r="M5" s="154"/>
      <c r="N5" s="154"/>
      <c r="O5" s="154"/>
      <c r="P5" s="154"/>
      <c r="Q5" s="154"/>
      <c r="R5" s="154"/>
      <c r="S5" s="154"/>
      <c r="T5" s="154"/>
      <c r="U5" s="154"/>
      <c r="V5" s="154"/>
      <c r="W5" s="154"/>
      <c r="X5" s="154"/>
      <c r="Y5" s="154"/>
      <c r="Z5" s="154"/>
    </row>
    <row r="6" spans="1:26" ht="85" x14ac:dyDescent="0.2">
      <c r="A6" s="191">
        <v>6</v>
      </c>
      <c r="B6" s="191" t="s">
        <v>72</v>
      </c>
      <c r="C6" s="191" t="s">
        <v>260</v>
      </c>
      <c r="D6" s="191">
        <v>0</v>
      </c>
      <c r="E6" s="191" t="s">
        <v>2124</v>
      </c>
      <c r="F6" s="191" t="s">
        <v>2124</v>
      </c>
      <c r="G6" s="191" t="s">
        <v>263</v>
      </c>
      <c r="H6" s="191" t="s">
        <v>2124</v>
      </c>
      <c r="I6" s="191" t="s">
        <v>2124</v>
      </c>
      <c r="J6" s="191" t="s">
        <v>2124</v>
      </c>
      <c r="K6" s="191" t="s">
        <v>2087</v>
      </c>
      <c r="L6" s="192" t="s">
        <v>2124</v>
      </c>
      <c r="M6" s="154"/>
      <c r="N6" s="154"/>
      <c r="O6" s="154"/>
      <c r="P6" s="154"/>
      <c r="Q6" s="154"/>
      <c r="R6" s="154"/>
      <c r="S6" s="154"/>
      <c r="T6" s="154"/>
      <c r="U6" s="154"/>
      <c r="V6" s="154"/>
      <c r="W6" s="154"/>
      <c r="X6" s="154"/>
      <c r="Y6" s="154"/>
      <c r="Z6" s="154"/>
    </row>
    <row r="7" spans="1:26" ht="136" x14ac:dyDescent="0.2">
      <c r="A7" s="191">
        <v>11</v>
      </c>
      <c r="B7" s="191" t="s">
        <v>77</v>
      </c>
      <c r="C7" s="191" t="s">
        <v>288</v>
      </c>
      <c r="D7" s="191">
        <v>0</v>
      </c>
      <c r="E7" s="191" t="s">
        <v>2124</v>
      </c>
      <c r="F7" s="191" t="s">
        <v>2124</v>
      </c>
      <c r="G7" s="191" t="s">
        <v>293</v>
      </c>
      <c r="H7" s="191" t="s">
        <v>2124</v>
      </c>
      <c r="I7" s="191" t="s">
        <v>274</v>
      </c>
      <c r="J7" s="191" t="s">
        <v>2124</v>
      </c>
      <c r="K7" s="191" t="s">
        <v>294</v>
      </c>
      <c r="L7" s="192" t="s">
        <v>2124</v>
      </c>
      <c r="M7" s="154"/>
      <c r="N7" s="154"/>
      <c r="O7" s="154"/>
      <c r="P7" s="154"/>
      <c r="Q7" s="154"/>
      <c r="R7" s="154"/>
      <c r="S7" s="154"/>
      <c r="T7" s="154"/>
      <c r="U7" s="154"/>
      <c r="V7" s="154"/>
      <c r="W7" s="154"/>
      <c r="X7" s="154"/>
      <c r="Y7" s="154"/>
      <c r="Z7" s="154"/>
    </row>
    <row r="8" spans="1:26" ht="119" x14ac:dyDescent="0.2">
      <c r="A8" s="191">
        <v>13</v>
      </c>
      <c r="B8" s="191" t="s">
        <v>79</v>
      </c>
      <c r="C8" s="191" t="s">
        <v>301</v>
      </c>
      <c r="D8" s="191">
        <v>0</v>
      </c>
      <c r="E8" s="191" t="s">
        <v>2124</v>
      </c>
      <c r="F8" s="191" t="s">
        <v>306</v>
      </c>
      <c r="G8" s="191" t="s">
        <v>307</v>
      </c>
      <c r="H8" s="191" t="s">
        <v>308</v>
      </c>
      <c r="I8" s="191" t="s">
        <v>274</v>
      </c>
      <c r="J8" s="191" t="s">
        <v>2124</v>
      </c>
      <c r="K8" s="191" t="s">
        <v>309</v>
      </c>
      <c r="L8" s="192" t="s">
        <v>310</v>
      </c>
      <c r="M8" s="154"/>
      <c r="N8" s="154"/>
      <c r="O8" s="154"/>
      <c r="P8" s="154"/>
      <c r="Q8" s="154"/>
      <c r="R8" s="154"/>
      <c r="S8" s="154"/>
      <c r="T8" s="154"/>
      <c r="U8" s="154"/>
      <c r="V8" s="154"/>
      <c r="W8" s="154"/>
      <c r="X8" s="154"/>
      <c r="Y8" s="154"/>
      <c r="Z8" s="154"/>
    </row>
    <row r="9" spans="1:26" ht="85" x14ac:dyDescent="0.2">
      <c r="A9" s="191">
        <v>18</v>
      </c>
      <c r="B9" s="191" t="s">
        <v>84</v>
      </c>
      <c r="C9" s="191" t="s">
        <v>333</v>
      </c>
      <c r="D9" s="191">
        <v>0</v>
      </c>
      <c r="E9" s="191" t="s">
        <v>2124</v>
      </c>
      <c r="F9" s="191" t="s">
        <v>2124</v>
      </c>
      <c r="G9" s="191" t="s">
        <v>2124</v>
      </c>
      <c r="H9" s="191" t="s">
        <v>2124</v>
      </c>
      <c r="I9" s="191" t="s">
        <v>2124</v>
      </c>
      <c r="J9" s="191" t="s">
        <v>337</v>
      </c>
      <c r="K9" s="191" t="s">
        <v>240</v>
      </c>
      <c r="L9" s="192" t="s">
        <v>338</v>
      </c>
      <c r="M9" s="154"/>
      <c r="N9" s="154"/>
      <c r="O9" s="154"/>
      <c r="P9" s="154"/>
      <c r="Q9" s="154"/>
      <c r="R9" s="154"/>
      <c r="S9" s="154"/>
      <c r="T9" s="154"/>
      <c r="U9" s="154"/>
      <c r="V9" s="154"/>
      <c r="W9" s="154"/>
      <c r="X9" s="154"/>
      <c r="Y9" s="154"/>
      <c r="Z9" s="154"/>
    </row>
    <row r="10" spans="1:26" ht="170" x14ac:dyDescent="0.2">
      <c r="A10" s="191">
        <v>29</v>
      </c>
      <c r="B10" s="191" t="s">
        <v>98</v>
      </c>
      <c r="C10" s="191" t="s">
        <v>389</v>
      </c>
      <c r="D10" s="191">
        <v>0</v>
      </c>
      <c r="E10" s="191" t="s">
        <v>395</v>
      </c>
      <c r="F10" s="191" t="s">
        <v>2124</v>
      </c>
      <c r="G10" s="191" t="s">
        <v>396</v>
      </c>
      <c r="H10" s="191" t="s">
        <v>397</v>
      </c>
      <c r="I10" s="191" t="s">
        <v>399</v>
      </c>
      <c r="J10" s="191" t="s">
        <v>398</v>
      </c>
      <c r="K10" s="191" t="s">
        <v>400</v>
      </c>
      <c r="L10" s="192" t="s">
        <v>401</v>
      </c>
      <c r="M10" s="154"/>
      <c r="N10" s="154"/>
      <c r="O10" s="154"/>
      <c r="P10" s="154"/>
      <c r="Q10" s="154"/>
      <c r="R10" s="154"/>
      <c r="S10" s="154"/>
      <c r="T10" s="154"/>
      <c r="U10" s="154"/>
      <c r="V10" s="154"/>
      <c r="W10" s="154"/>
      <c r="X10" s="154"/>
      <c r="Y10" s="154"/>
      <c r="Z10" s="154"/>
    </row>
    <row r="11" spans="1:26" ht="85" x14ac:dyDescent="0.2">
      <c r="A11" s="191">
        <v>32</v>
      </c>
      <c r="B11" s="191" t="s">
        <v>101</v>
      </c>
      <c r="C11" s="191" t="s">
        <v>421</v>
      </c>
      <c r="D11" s="191">
        <v>0</v>
      </c>
      <c r="E11" s="191" t="s">
        <v>426</v>
      </c>
      <c r="F11" s="191" t="s">
        <v>2124</v>
      </c>
      <c r="G11" s="191" t="s">
        <v>427</v>
      </c>
      <c r="H11" s="191" t="s">
        <v>428</v>
      </c>
      <c r="I11" s="191" t="s">
        <v>429</v>
      </c>
      <c r="J11" s="191" t="s">
        <v>2124</v>
      </c>
      <c r="K11" s="191" t="s">
        <v>294</v>
      </c>
      <c r="L11" s="192" t="s">
        <v>2124</v>
      </c>
      <c r="M11" s="154"/>
      <c r="N11" s="154"/>
      <c r="O11" s="154"/>
      <c r="P11" s="154"/>
      <c r="Q11" s="154"/>
      <c r="R11" s="154"/>
      <c r="S11" s="154"/>
      <c r="T11" s="154"/>
      <c r="U11" s="154"/>
      <c r="V11" s="154"/>
      <c r="W11" s="154"/>
      <c r="X11" s="154"/>
      <c r="Y11" s="154"/>
      <c r="Z11" s="154"/>
    </row>
    <row r="12" spans="1:26" ht="85" x14ac:dyDescent="0.2">
      <c r="A12" s="191">
        <v>33</v>
      </c>
      <c r="B12" s="191" t="s">
        <v>102</v>
      </c>
      <c r="C12" s="191" t="s">
        <v>430</v>
      </c>
      <c r="D12" s="191">
        <v>0</v>
      </c>
      <c r="E12" s="191" t="s">
        <v>407</v>
      </c>
      <c r="F12" s="191" t="s">
        <v>2124</v>
      </c>
      <c r="G12" s="191" t="s">
        <v>435</v>
      </c>
      <c r="H12" s="191" t="s">
        <v>436</v>
      </c>
      <c r="I12" s="191" t="s">
        <v>2124</v>
      </c>
      <c r="J12" s="191" t="s">
        <v>2124</v>
      </c>
      <c r="K12" s="191" t="s">
        <v>294</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111</v>
      </c>
      <c r="C13" s="191" t="s">
        <v>484</v>
      </c>
      <c r="D13" s="191">
        <v>0</v>
      </c>
      <c r="E13" s="191" t="s">
        <v>2124</v>
      </c>
      <c r="F13" s="191" t="s">
        <v>2124</v>
      </c>
      <c r="G13" s="191" t="s">
        <v>2124</v>
      </c>
      <c r="H13" s="191" t="s">
        <v>2124</v>
      </c>
      <c r="I13" s="191" t="s">
        <v>2124</v>
      </c>
      <c r="J13" s="191" t="s">
        <v>2124</v>
      </c>
      <c r="K13" s="191" t="s">
        <v>294</v>
      </c>
      <c r="L13" s="192" t="s">
        <v>2124</v>
      </c>
      <c r="M13" s="154"/>
      <c r="N13" s="154"/>
      <c r="O13" s="154"/>
      <c r="P13" s="154"/>
      <c r="Q13" s="154"/>
      <c r="R13" s="154"/>
      <c r="S13" s="154"/>
      <c r="T13" s="154"/>
      <c r="U13" s="154"/>
      <c r="V13" s="154"/>
      <c r="W13" s="154"/>
      <c r="X13" s="154"/>
      <c r="Y13" s="154"/>
      <c r="Z13" s="154"/>
    </row>
    <row r="14" spans="1:26" ht="221" x14ac:dyDescent="0.2">
      <c r="A14" s="191">
        <v>49</v>
      </c>
      <c r="B14" s="191" t="s">
        <v>121</v>
      </c>
      <c r="C14" s="191" t="s">
        <v>530</v>
      </c>
      <c r="D14" s="191">
        <v>0</v>
      </c>
      <c r="E14" s="191" t="s">
        <v>416</v>
      </c>
      <c r="F14" s="191" t="s">
        <v>2124</v>
      </c>
      <c r="G14" s="191" t="s">
        <v>2124</v>
      </c>
      <c r="H14" s="191" t="s">
        <v>535</v>
      </c>
      <c r="I14" s="191" t="s">
        <v>537</v>
      </c>
      <c r="J14" s="191" t="s">
        <v>536</v>
      </c>
      <c r="K14" s="191" t="s">
        <v>294</v>
      </c>
      <c r="L14" s="192" t="s">
        <v>2124</v>
      </c>
      <c r="M14" s="154"/>
      <c r="N14" s="154"/>
      <c r="O14" s="154"/>
      <c r="P14" s="154"/>
      <c r="Q14" s="154"/>
      <c r="R14" s="154"/>
      <c r="S14" s="154"/>
      <c r="T14" s="154"/>
      <c r="U14" s="154"/>
      <c r="V14" s="154"/>
      <c r="W14" s="154"/>
      <c r="X14" s="154"/>
      <c r="Y14" s="154"/>
      <c r="Z14" s="154"/>
    </row>
    <row r="15" spans="1:26" ht="136" x14ac:dyDescent="0.2">
      <c r="A15" s="191">
        <v>53</v>
      </c>
      <c r="B15" s="191" t="s">
        <v>125</v>
      </c>
      <c r="C15" s="191" t="s">
        <v>566</v>
      </c>
      <c r="D15" s="191">
        <v>0</v>
      </c>
      <c r="E15" s="191" t="s">
        <v>543</v>
      </c>
      <c r="F15" s="191" t="s">
        <v>2124</v>
      </c>
      <c r="G15" s="191" t="s">
        <v>571</v>
      </c>
      <c r="H15" s="191" t="s">
        <v>572</v>
      </c>
      <c r="I15" s="191" t="s">
        <v>574</v>
      </c>
      <c r="J15" s="191" t="s">
        <v>573</v>
      </c>
      <c r="K15" s="191" t="s">
        <v>294</v>
      </c>
      <c r="L15" s="192" t="s">
        <v>2124</v>
      </c>
      <c r="M15" s="154"/>
      <c r="N15" s="154"/>
      <c r="O15" s="154"/>
      <c r="P15" s="154"/>
      <c r="Q15" s="154"/>
      <c r="R15" s="154"/>
      <c r="S15" s="154"/>
      <c r="T15" s="154"/>
      <c r="U15" s="154"/>
      <c r="V15" s="154"/>
      <c r="W15" s="154"/>
      <c r="X15" s="154"/>
      <c r="Y15" s="154"/>
      <c r="Z15" s="154"/>
    </row>
    <row r="16" spans="1:26" ht="136" x14ac:dyDescent="0.2">
      <c r="A16" s="191">
        <v>55</v>
      </c>
      <c r="B16" s="191" t="s">
        <v>127</v>
      </c>
      <c r="C16" s="191" t="s">
        <v>581</v>
      </c>
      <c r="D16" s="191">
        <v>0</v>
      </c>
      <c r="E16" s="191" t="s">
        <v>2124</v>
      </c>
      <c r="F16" s="191" t="s">
        <v>2124</v>
      </c>
      <c r="G16" s="191" t="s">
        <v>2124</v>
      </c>
      <c r="H16" s="191" t="s">
        <v>2124</v>
      </c>
      <c r="I16" s="191" t="s">
        <v>2124</v>
      </c>
      <c r="J16" s="191" t="s">
        <v>2124</v>
      </c>
      <c r="K16" s="191" t="s">
        <v>585</v>
      </c>
      <c r="L16" s="192" t="s">
        <v>586</v>
      </c>
      <c r="M16" s="154"/>
      <c r="N16" s="154"/>
      <c r="O16" s="154"/>
      <c r="P16" s="154"/>
      <c r="Q16" s="154"/>
      <c r="R16" s="154"/>
      <c r="S16" s="154"/>
      <c r="T16" s="154"/>
      <c r="U16" s="154"/>
      <c r="V16" s="154"/>
      <c r="W16" s="154"/>
      <c r="X16" s="154"/>
      <c r="Y16" s="154"/>
      <c r="Z16" s="154"/>
    </row>
    <row r="17" spans="1:26" ht="102" x14ac:dyDescent="0.2">
      <c r="A17" s="191">
        <v>57</v>
      </c>
      <c r="B17" s="191" t="s">
        <v>130</v>
      </c>
      <c r="C17" s="191" t="s">
        <v>594</v>
      </c>
      <c r="D17" s="191">
        <v>0</v>
      </c>
      <c r="E17" s="191" t="s">
        <v>395</v>
      </c>
      <c r="F17" s="191" t="s">
        <v>2124</v>
      </c>
      <c r="G17" s="191" t="s">
        <v>599</v>
      </c>
      <c r="H17" s="191" t="s">
        <v>535</v>
      </c>
      <c r="I17" s="191" t="s">
        <v>2124</v>
      </c>
      <c r="J17" s="191" t="s">
        <v>2124</v>
      </c>
      <c r="K17" s="191" t="s">
        <v>259</v>
      </c>
      <c r="L17" s="192" t="s">
        <v>2124</v>
      </c>
      <c r="M17" s="154"/>
      <c r="N17" s="154"/>
      <c r="O17" s="154"/>
      <c r="P17" s="154"/>
      <c r="Q17" s="154"/>
      <c r="R17" s="154"/>
      <c r="S17" s="154"/>
      <c r="T17" s="154"/>
      <c r="U17" s="154"/>
      <c r="V17" s="154"/>
      <c r="W17" s="154"/>
      <c r="X17" s="154"/>
      <c r="Y17" s="154"/>
      <c r="Z17" s="154"/>
    </row>
    <row r="18" spans="1:26" ht="340" x14ac:dyDescent="0.2">
      <c r="A18" s="191">
        <v>58</v>
      </c>
      <c r="B18" s="191" t="s">
        <v>131</v>
      </c>
      <c r="C18" s="191" t="s">
        <v>600</v>
      </c>
      <c r="D18" s="191">
        <v>0</v>
      </c>
      <c r="E18" s="191" t="s">
        <v>543</v>
      </c>
      <c r="F18" s="191" t="s">
        <v>2124</v>
      </c>
      <c r="G18" s="191" t="s">
        <v>599</v>
      </c>
      <c r="H18" s="191" t="s">
        <v>2124</v>
      </c>
      <c r="I18" s="191" t="s">
        <v>2124</v>
      </c>
      <c r="J18" s="191" t="s">
        <v>2124</v>
      </c>
      <c r="K18" s="191" t="s">
        <v>605</v>
      </c>
      <c r="L18" s="192" t="s">
        <v>2124</v>
      </c>
      <c r="M18" s="154"/>
      <c r="N18" s="154"/>
      <c r="O18" s="154"/>
      <c r="P18" s="154"/>
      <c r="Q18" s="154"/>
      <c r="R18" s="154"/>
      <c r="S18" s="154"/>
      <c r="T18" s="154"/>
      <c r="U18" s="154"/>
      <c r="V18" s="154"/>
      <c r="W18" s="154"/>
      <c r="X18" s="154"/>
      <c r="Y18" s="154"/>
      <c r="Z18" s="154"/>
    </row>
    <row r="19" spans="1:26" ht="119" x14ac:dyDescent="0.2">
      <c r="A19" s="191">
        <v>59</v>
      </c>
      <c r="B19" s="191" t="s">
        <v>132</v>
      </c>
      <c r="C19" s="191" t="s">
        <v>606</v>
      </c>
      <c r="D19" s="191">
        <v>0</v>
      </c>
      <c r="E19" s="191" t="s">
        <v>395</v>
      </c>
      <c r="F19" s="191" t="s">
        <v>2124</v>
      </c>
      <c r="G19" s="191" t="s">
        <v>611</v>
      </c>
      <c r="H19" s="191" t="s">
        <v>612</v>
      </c>
      <c r="I19" s="191" t="s">
        <v>2124</v>
      </c>
      <c r="J19" s="191" t="s">
        <v>613</v>
      </c>
      <c r="K19" s="191" t="s">
        <v>614</v>
      </c>
      <c r="L19" s="192" t="s">
        <v>2124</v>
      </c>
      <c r="M19" s="154"/>
      <c r="N19" s="154"/>
      <c r="O19" s="154"/>
      <c r="P19" s="154"/>
      <c r="Q19" s="154"/>
      <c r="R19" s="154"/>
      <c r="S19" s="154"/>
      <c r="T19" s="154"/>
      <c r="U19" s="154"/>
      <c r="V19" s="154"/>
      <c r="W19" s="154"/>
      <c r="X19" s="154"/>
      <c r="Y19" s="154"/>
      <c r="Z19" s="154"/>
    </row>
    <row r="20" spans="1:26" ht="102" x14ac:dyDescent="0.2">
      <c r="A20" s="191">
        <v>60</v>
      </c>
      <c r="B20" s="191" t="s">
        <v>133</v>
      </c>
      <c r="C20" s="191" t="s">
        <v>615</v>
      </c>
      <c r="D20" s="191">
        <v>0</v>
      </c>
      <c r="E20" s="191" t="s">
        <v>2124</v>
      </c>
      <c r="F20" s="191" t="s">
        <v>2124</v>
      </c>
      <c r="G20" s="191" t="s">
        <v>2124</v>
      </c>
      <c r="H20" s="191" t="s">
        <v>2124</v>
      </c>
      <c r="I20" s="191" t="s">
        <v>2124</v>
      </c>
      <c r="J20" s="191" t="s">
        <v>620</v>
      </c>
      <c r="K20" s="191" t="s">
        <v>294</v>
      </c>
      <c r="L20" s="192" t="s">
        <v>408</v>
      </c>
      <c r="M20" s="154"/>
      <c r="N20" s="154"/>
      <c r="O20" s="154"/>
      <c r="P20" s="154"/>
      <c r="Q20" s="154"/>
      <c r="R20" s="154"/>
      <c r="S20" s="154"/>
      <c r="T20" s="154"/>
      <c r="U20" s="154"/>
      <c r="V20" s="154"/>
      <c r="W20" s="154"/>
      <c r="X20" s="154"/>
      <c r="Y20" s="154"/>
      <c r="Z20" s="154"/>
    </row>
    <row r="21" spans="1:26" ht="15.75" customHeight="1" x14ac:dyDescent="0.2">
      <c r="A21" s="191">
        <v>61</v>
      </c>
      <c r="B21" s="191" t="s">
        <v>135</v>
      </c>
      <c r="C21" s="191" t="s">
        <v>621</v>
      </c>
      <c r="D21" s="191">
        <v>0</v>
      </c>
      <c r="E21" s="191" t="s">
        <v>2124</v>
      </c>
      <c r="F21" s="191" t="s">
        <v>2124</v>
      </c>
      <c r="G21" s="191" t="s">
        <v>2124</v>
      </c>
      <c r="H21" s="191" t="s">
        <v>2124</v>
      </c>
      <c r="I21" s="191" t="s">
        <v>2124</v>
      </c>
      <c r="J21" s="191" t="s">
        <v>626</v>
      </c>
      <c r="K21" s="191" t="s">
        <v>294</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137</v>
      </c>
      <c r="C22" s="191" t="s">
        <v>627</v>
      </c>
      <c r="D22" s="191">
        <v>0</v>
      </c>
      <c r="E22" s="191" t="s">
        <v>2124</v>
      </c>
      <c r="F22" s="191" t="s">
        <v>2124</v>
      </c>
      <c r="G22" s="191" t="s">
        <v>2124</v>
      </c>
      <c r="H22" s="191" t="s">
        <v>2124</v>
      </c>
      <c r="I22" s="191" t="s">
        <v>2124</v>
      </c>
      <c r="J22" s="191" t="s">
        <v>631</v>
      </c>
      <c r="K22" s="191" t="s">
        <v>294</v>
      </c>
      <c r="L22" s="192" t="s">
        <v>2124</v>
      </c>
      <c r="M22" s="154"/>
      <c r="N22" s="154"/>
      <c r="O22" s="154"/>
      <c r="P22" s="154"/>
      <c r="Q22" s="154"/>
      <c r="R22" s="154"/>
      <c r="S22" s="154"/>
      <c r="T22" s="154"/>
      <c r="U22" s="154"/>
      <c r="V22" s="154"/>
      <c r="W22" s="154"/>
      <c r="X22" s="154"/>
      <c r="Y22" s="154"/>
      <c r="Z22" s="154"/>
    </row>
    <row r="23" spans="1:26" ht="15.75" customHeight="1" x14ac:dyDescent="0.2">
      <c r="A23" s="191">
        <v>63</v>
      </c>
      <c r="B23" s="191" t="s">
        <v>138</v>
      </c>
      <c r="C23" s="191" t="s">
        <v>632</v>
      </c>
      <c r="D23" s="191">
        <v>0</v>
      </c>
      <c r="E23" s="191" t="s">
        <v>2124</v>
      </c>
      <c r="F23" s="191" t="s">
        <v>2124</v>
      </c>
      <c r="G23" s="191" t="s">
        <v>2124</v>
      </c>
      <c r="H23" s="191" t="s">
        <v>2124</v>
      </c>
      <c r="I23" s="191" t="s">
        <v>2124</v>
      </c>
      <c r="J23" s="191" t="s">
        <v>637</v>
      </c>
      <c r="K23" s="191" t="s">
        <v>294</v>
      </c>
      <c r="L23" s="192" t="s">
        <v>2124</v>
      </c>
      <c r="M23" s="154"/>
      <c r="N23" s="154"/>
      <c r="O23" s="154"/>
      <c r="P23" s="154"/>
      <c r="Q23" s="154"/>
      <c r="R23" s="154"/>
      <c r="S23" s="154"/>
      <c r="T23" s="154"/>
      <c r="U23" s="154"/>
      <c r="V23" s="154"/>
      <c r="W23" s="154"/>
      <c r="X23" s="154"/>
      <c r="Y23" s="154"/>
      <c r="Z23" s="154"/>
    </row>
    <row r="24" spans="1:26" ht="15.75" customHeight="1" x14ac:dyDescent="0.2">
      <c r="A24" s="191">
        <v>66</v>
      </c>
      <c r="B24" s="191" t="s">
        <v>142</v>
      </c>
      <c r="C24" s="191" t="s">
        <v>648</v>
      </c>
      <c r="D24" s="191">
        <v>0</v>
      </c>
      <c r="E24" s="191" t="s">
        <v>2124</v>
      </c>
      <c r="F24" s="191" t="s">
        <v>2124</v>
      </c>
      <c r="G24" s="191" t="s">
        <v>2124</v>
      </c>
      <c r="H24" s="191" t="s">
        <v>2124</v>
      </c>
      <c r="I24" s="191" t="s">
        <v>2124</v>
      </c>
      <c r="J24" s="191" t="s">
        <v>326</v>
      </c>
      <c r="K24" s="191" t="s">
        <v>316</v>
      </c>
      <c r="L24" s="192" t="s">
        <v>654</v>
      </c>
      <c r="M24" s="154"/>
      <c r="N24" s="154"/>
      <c r="O24" s="154"/>
      <c r="P24" s="154"/>
      <c r="Q24" s="154"/>
      <c r="R24" s="154"/>
      <c r="S24" s="154"/>
      <c r="T24" s="154"/>
      <c r="U24" s="154"/>
      <c r="V24" s="154"/>
      <c r="W24" s="154"/>
      <c r="X24" s="154"/>
      <c r="Y24" s="154"/>
      <c r="Z24" s="154"/>
    </row>
    <row r="25" spans="1:26" ht="15.75" customHeight="1" x14ac:dyDescent="0.2">
      <c r="A25" s="191">
        <v>69</v>
      </c>
      <c r="B25" s="191" t="s">
        <v>145</v>
      </c>
      <c r="C25" s="191" t="s">
        <v>666</v>
      </c>
      <c r="D25" s="191">
        <v>0</v>
      </c>
      <c r="E25" s="191" t="s">
        <v>2124</v>
      </c>
      <c r="F25" s="191" t="s">
        <v>2124</v>
      </c>
      <c r="G25" s="191" t="s">
        <v>2124</v>
      </c>
      <c r="H25" s="191" t="s">
        <v>2124</v>
      </c>
      <c r="I25" s="191" t="s">
        <v>2124</v>
      </c>
      <c r="J25" s="191" t="s">
        <v>326</v>
      </c>
      <c r="K25" s="191" t="s">
        <v>671</v>
      </c>
      <c r="L25" s="192" t="s">
        <v>2124</v>
      </c>
      <c r="M25" s="154"/>
      <c r="N25" s="154"/>
      <c r="O25" s="154"/>
      <c r="P25" s="154"/>
      <c r="Q25" s="154"/>
      <c r="R25" s="154"/>
      <c r="S25" s="154"/>
      <c r="T25" s="154"/>
      <c r="U25" s="154"/>
      <c r="V25" s="154"/>
      <c r="W25" s="154"/>
      <c r="X25" s="154"/>
      <c r="Y25" s="154"/>
      <c r="Z25" s="154"/>
    </row>
    <row r="26" spans="1:26" ht="15.75" customHeight="1" x14ac:dyDescent="0.2">
      <c r="A26" s="191">
        <v>70</v>
      </c>
      <c r="B26" s="191" t="s">
        <v>146</v>
      </c>
      <c r="C26" s="191" t="s">
        <v>672</v>
      </c>
      <c r="D26" s="191">
        <v>0</v>
      </c>
      <c r="E26" s="191" t="s">
        <v>2124</v>
      </c>
      <c r="F26" s="191" t="s">
        <v>2124</v>
      </c>
      <c r="G26" s="191" t="s">
        <v>2124</v>
      </c>
      <c r="H26" s="191" t="s">
        <v>2124</v>
      </c>
      <c r="I26" s="191" t="s">
        <v>2124</v>
      </c>
      <c r="J26" s="191" t="s">
        <v>2124</v>
      </c>
      <c r="K26" s="191" t="s">
        <v>294</v>
      </c>
      <c r="L26" s="192" t="s">
        <v>2124</v>
      </c>
      <c r="M26" s="154"/>
      <c r="N26" s="154"/>
      <c r="O26" s="154"/>
      <c r="P26" s="154"/>
      <c r="Q26" s="154"/>
      <c r="R26" s="154"/>
      <c r="S26" s="154"/>
      <c r="T26" s="154"/>
      <c r="U26" s="154"/>
      <c r="V26" s="154"/>
      <c r="W26" s="154"/>
      <c r="X26" s="154"/>
      <c r="Y26" s="154"/>
      <c r="Z26" s="154"/>
    </row>
    <row r="27" spans="1:26" ht="15.75" customHeight="1" x14ac:dyDescent="0.2">
      <c r="A27" s="191">
        <v>72</v>
      </c>
      <c r="B27" s="191" t="s">
        <v>149</v>
      </c>
      <c r="C27" s="191" t="s">
        <v>684</v>
      </c>
      <c r="D27" s="191">
        <v>0</v>
      </c>
      <c r="E27" s="191" t="s">
        <v>2124</v>
      </c>
      <c r="F27" s="191" t="s">
        <v>2124</v>
      </c>
      <c r="G27" s="191" t="s">
        <v>2124</v>
      </c>
      <c r="H27" s="191" t="s">
        <v>2124</v>
      </c>
      <c r="I27" s="191" t="s">
        <v>2124</v>
      </c>
      <c r="J27" s="191" t="s">
        <v>2124</v>
      </c>
      <c r="K27" s="191" t="s">
        <v>689</v>
      </c>
      <c r="L27" s="192" t="s">
        <v>2124</v>
      </c>
      <c r="M27" s="154"/>
      <c r="N27" s="154"/>
      <c r="O27" s="154"/>
      <c r="P27" s="154"/>
      <c r="Q27" s="154"/>
      <c r="R27" s="154"/>
      <c r="S27" s="154"/>
      <c r="T27" s="154"/>
      <c r="U27" s="154"/>
      <c r="V27" s="154"/>
      <c r="W27" s="154"/>
      <c r="X27" s="154"/>
      <c r="Y27" s="154"/>
      <c r="Z27" s="154"/>
    </row>
    <row r="28" spans="1:26" ht="15.75" customHeight="1" x14ac:dyDescent="0.2">
      <c r="A28" s="191">
        <v>73</v>
      </c>
      <c r="B28" s="191" t="s">
        <v>150</v>
      </c>
      <c r="C28" s="191" t="s">
        <v>690</v>
      </c>
      <c r="D28" s="191">
        <v>0</v>
      </c>
      <c r="E28" s="191" t="s">
        <v>2124</v>
      </c>
      <c r="F28" s="191" t="s">
        <v>2124</v>
      </c>
      <c r="G28" s="191" t="s">
        <v>2124</v>
      </c>
      <c r="H28" s="191" t="s">
        <v>2124</v>
      </c>
      <c r="I28" s="191" t="s">
        <v>2124</v>
      </c>
      <c r="J28" s="191" t="s">
        <v>2124</v>
      </c>
      <c r="K28" s="191" t="s">
        <v>316</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153</v>
      </c>
      <c r="C29" s="191" t="s">
        <v>704</v>
      </c>
      <c r="D29" s="191">
        <v>0</v>
      </c>
      <c r="E29" s="191" t="s">
        <v>2124</v>
      </c>
      <c r="F29" s="191" t="s">
        <v>2124</v>
      </c>
      <c r="G29" s="191" t="s">
        <v>2124</v>
      </c>
      <c r="H29" s="191" t="s">
        <v>2124</v>
      </c>
      <c r="I29" s="191" t="s">
        <v>2124</v>
      </c>
      <c r="J29" s="191" t="s">
        <v>2124</v>
      </c>
      <c r="K29" s="191" t="s">
        <v>708</v>
      </c>
      <c r="L29" s="192" t="s">
        <v>709</v>
      </c>
      <c r="M29" s="154"/>
      <c r="N29" s="154"/>
      <c r="O29" s="154"/>
      <c r="P29" s="154"/>
      <c r="Q29" s="154"/>
      <c r="R29" s="154"/>
      <c r="S29" s="154"/>
      <c r="T29" s="154"/>
      <c r="U29" s="154"/>
      <c r="V29" s="154"/>
      <c r="W29" s="154"/>
      <c r="X29" s="154"/>
      <c r="Y29" s="154"/>
      <c r="Z29" s="154"/>
    </row>
    <row r="30" spans="1:26" ht="15.75" customHeight="1" x14ac:dyDescent="0.2">
      <c r="A30" s="191">
        <v>76</v>
      </c>
      <c r="B30" s="191" t="s">
        <v>154</v>
      </c>
      <c r="C30" s="191" t="s">
        <v>710</v>
      </c>
      <c r="D30" s="191">
        <v>0</v>
      </c>
      <c r="E30" s="191" t="s">
        <v>2124</v>
      </c>
      <c r="F30" s="191" t="s">
        <v>2124</v>
      </c>
      <c r="G30" s="191" t="s">
        <v>2124</v>
      </c>
      <c r="H30" s="191" t="s">
        <v>2124</v>
      </c>
      <c r="I30" s="191" t="s">
        <v>2124</v>
      </c>
      <c r="J30" s="191" t="s">
        <v>2124</v>
      </c>
      <c r="K30" s="191" t="s">
        <v>585</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155</v>
      </c>
      <c r="C31" s="193" t="s">
        <v>716</v>
      </c>
      <c r="D31" s="193">
        <v>0</v>
      </c>
      <c r="E31" s="193" t="s">
        <v>2124</v>
      </c>
      <c r="F31" s="193" t="s">
        <v>2124</v>
      </c>
      <c r="G31" s="193" t="s">
        <v>2124</v>
      </c>
      <c r="H31" s="193" t="s">
        <v>2124</v>
      </c>
      <c r="I31" s="193" t="s">
        <v>2124</v>
      </c>
      <c r="J31" s="193" t="s">
        <v>2124</v>
      </c>
      <c r="K31" s="193" t="s">
        <v>722</v>
      </c>
      <c r="L31" s="153" t="s">
        <v>2124</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2125</v>
      </c>
      <c r="C1" s="157"/>
      <c r="D1" s="157"/>
      <c r="E1" s="157" t="s">
        <v>2126</v>
      </c>
      <c r="F1" s="157" t="s">
        <v>2127</v>
      </c>
      <c r="G1" s="157" t="s">
        <v>165</v>
      </c>
      <c r="H1" s="157" t="s">
        <v>164</v>
      </c>
      <c r="I1" s="157" t="s">
        <v>166</v>
      </c>
      <c r="J1" s="158"/>
      <c r="K1" s="158"/>
      <c r="L1" s="158"/>
      <c r="M1" s="159"/>
    </row>
    <row r="2" spans="1:13" ht="17" thickBot="1" x14ac:dyDescent="0.25">
      <c r="C2" s="127" t="s">
        <v>233</v>
      </c>
      <c r="D2" s="160" t="s">
        <v>2128</v>
      </c>
      <c r="E2" s="161">
        <f>COUNTIFS(Questions!B:B,D2,Questions!T:T,"=1")</f>
        <v>0</v>
      </c>
      <c r="F2" s="159">
        <f>COUNTIF(Questions!B:B,D2)</f>
        <v>7</v>
      </c>
      <c r="G2" s="159">
        <f>SUMIFS(Questions!T:T,Questions!B:B,D2)</f>
        <v>105</v>
      </c>
      <c r="H2" s="159">
        <f>SUMIFS(Questions!S:S,Questions!B:B,D2)</f>
        <v>135</v>
      </c>
      <c r="I2" s="162">
        <f t="shared" ref="I2:I3" si="0">G2/H2</f>
        <v>0.77777777777777779</v>
      </c>
      <c r="J2" s="159" t="s">
        <v>2129</v>
      </c>
      <c r="K2" s="159">
        <f>COUNTIFS(Questions!J:J,"TRUE",Questions!P:P,"&lt;1")</f>
        <v>0</v>
      </c>
      <c r="L2" s="159" t="s">
        <v>2130</v>
      </c>
      <c r="M2" s="159" t="e">
        <f t="shared" ref="M2:M3" si="1">K2/K5</f>
        <v>#DIV/0!</v>
      </c>
    </row>
    <row r="3" spans="1:13" ht="18" thickBot="1" x14ac:dyDescent="0.25">
      <c r="A3" s="156" t="s">
        <v>2131</v>
      </c>
      <c r="C3" s="127" t="s">
        <v>8</v>
      </c>
      <c r="D3" s="160" t="s">
        <v>2132</v>
      </c>
      <c r="E3" s="161">
        <f>COUNTIFS(Questions!B:B,D3,Questions!T:T,"=1")</f>
        <v>0</v>
      </c>
      <c r="F3" s="159">
        <f>COUNTIF(Questions!B:B,D3)</f>
        <v>13</v>
      </c>
      <c r="G3" s="159">
        <f>SUMIFS(Questions!T:T,Questions!B:B,D3)</f>
        <v>190</v>
      </c>
      <c r="H3" s="159">
        <f>SUMIFS(Questions!S:S,Questions!B:B,D3)</f>
        <v>215</v>
      </c>
      <c r="I3" s="162">
        <f t="shared" si="0"/>
        <v>0.88372093023255816</v>
      </c>
      <c r="J3" s="159" t="s">
        <v>2133</v>
      </c>
      <c r="K3" s="159">
        <f>COUNTIFS(Questions!J:J,"FALSE",Questions!P:P,"&lt;1")</f>
        <v>0</v>
      </c>
      <c r="L3" s="159" t="s">
        <v>2134</v>
      </c>
      <c r="M3" s="159" t="e">
        <f t="shared" si="1"/>
        <v>#DIV/0!</v>
      </c>
    </row>
    <row r="4" spans="1:13" ht="17" thickBot="1" x14ac:dyDescent="0.25">
      <c r="A4" s="156"/>
      <c r="C4" s="127" t="s">
        <v>345</v>
      </c>
      <c r="D4" s="160" t="s">
        <v>2135</v>
      </c>
      <c r="E4" s="161">
        <f>COUNTIFS(Questions!B:B,D4,Questions!T:T,"=1")</f>
        <v>0</v>
      </c>
      <c r="F4" s="159">
        <f>COUNTIF(Questions!B:B,D4)</f>
        <v>9</v>
      </c>
      <c r="G4" s="159">
        <f>SUMIFS(Questions!T:T,Questions!B:B,D4)</f>
        <v>140</v>
      </c>
      <c r="H4" s="159">
        <f>SUMIFS(Questions!S:S,Questions!B:B,D4)</f>
        <v>180</v>
      </c>
      <c r="I4" s="162"/>
      <c r="J4" s="159"/>
      <c r="K4" s="159"/>
      <c r="L4" s="159"/>
      <c r="M4" s="159"/>
    </row>
    <row r="5" spans="1:13" ht="33" thickBot="1" x14ac:dyDescent="0.25">
      <c r="A5" s="108" t="s">
        <v>234</v>
      </c>
      <c r="C5" s="127" t="s">
        <v>2136</v>
      </c>
      <c r="D5" s="160" t="s">
        <v>2137</v>
      </c>
      <c r="E5" s="161">
        <f>COUNTIFS(Questions!B:B,D5,Questions!T:T,"=1")</f>
        <v>0</v>
      </c>
      <c r="F5" s="159">
        <f>COUNTIF(Questions!B:B,D5)</f>
        <v>6</v>
      </c>
      <c r="G5" s="159">
        <f>SUMIFS(Questions!T:T,Questions!B:B,D5)</f>
        <v>130</v>
      </c>
      <c r="H5" s="159">
        <f>SUMIFS(Questions!S:S,Questions!B:B,D5)</f>
        <v>130</v>
      </c>
      <c r="I5" s="162">
        <f t="shared" ref="I5:I13" si="2">G5/H5</f>
        <v>1</v>
      </c>
      <c r="J5" s="160" t="s">
        <v>2138</v>
      </c>
      <c r="K5" s="163">
        <f>COUNTIFS(Questions!J:J,"TRUE")</f>
        <v>0</v>
      </c>
      <c r="L5" s="159"/>
      <c r="M5" s="159"/>
    </row>
    <row r="6" spans="1:13" ht="49" thickBot="1" x14ac:dyDescent="0.25">
      <c r="A6" s="108" t="s">
        <v>258</v>
      </c>
      <c r="C6" s="127" t="s">
        <v>104</v>
      </c>
      <c r="D6" s="160" t="s">
        <v>2139</v>
      </c>
      <c r="E6" s="161">
        <f>COUNTIFS(Questions!B:B,D6,Questions!T:T,"=1")</f>
        <v>0</v>
      </c>
      <c r="F6" s="159">
        <f>COUNTIF(Questions!B:B,D6)</f>
        <v>9</v>
      </c>
      <c r="G6" s="159">
        <f>SUMIFS(Questions!T:T,Questions!B:B,D6)</f>
        <v>130</v>
      </c>
      <c r="H6" s="159">
        <f>SUMIFS(Questions!S:S,Questions!B:B,D6)</f>
        <v>185</v>
      </c>
      <c r="I6" s="162">
        <f t="shared" si="2"/>
        <v>0.70270270270270274</v>
      </c>
      <c r="J6" s="160" t="s">
        <v>2140</v>
      </c>
      <c r="K6" s="163">
        <f>COUNTIFS(Questions!J:J,"FALSE")</f>
        <v>0</v>
      </c>
      <c r="L6" s="159"/>
      <c r="M6" s="159"/>
    </row>
    <row r="7" spans="1:13" ht="18" thickBot="1" x14ac:dyDescent="0.25">
      <c r="A7" s="108" t="s">
        <v>2141</v>
      </c>
      <c r="C7" s="164" t="s">
        <v>2142</v>
      </c>
      <c r="D7" s="165" t="s">
        <v>2143</v>
      </c>
      <c r="E7" s="161">
        <f>COUNTIFS(Questions!B:B,D7,Questions!T:T,"=1")</f>
        <v>0</v>
      </c>
      <c r="F7" s="159">
        <f>COUNTIF(Questions!B:B,D7)</f>
        <v>5</v>
      </c>
      <c r="G7" s="159">
        <f>SUMIFS(Questions!T:T,Questions!B:B,D7)</f>
        <v>60</v>
      </c>
      <c r="H7" s="159">
        <f>SUMIFS(Questions!S:S,Questions!B:B,D7)</f>
        <v>70</v>
      </c>
      <c r="I7" s="162">
        <f t="shared" si="2"/>
        <v>0.8571428571428571</v>
      </c>
      <c r="J7" s="159"/>
      <c r="K7" s="159"/>
      <c r="L7" s="159"/>
      <c r="M7" s="159"/>
    </row>
    <row r="8" spans="1:13" ht="18" thickBot="1" x14ac:dyDescent="0.2">
      <c r="A8" s="108" t="s">
        <v>2144</v>
      </c>
      <c r="C8" s="166" t="s">
        <v>120</v>
      </c>
      <c r="D8" s="167" t="s">
        <v>2145</v>
      </c>
      <c r="E8" s="161">
        <f>COUNTIFS(Questions!B:B,D8,Questions!T:T,"=1")</f>
        <v>0</v>
      </c>
      <c r="F8" s="159">
        <f>COUNTIF(Questions!B:B,D8)</f>
        <v>7</v>
      </c>
      <c r="G8" s="159">
        <f>SUMIFS(Questions!T:T,Questions!B:B,D8)</f>
        <v>115</v>
      </c>
      <c r="H8" s="159">
        <f>SUMIFS(Questions!S:S,Questions!B:B,D8)</f>
        <v>165</v>
      </c>
      <c r="I8" s="162">
        <f t="shared" si="2"/>
        <v>0.69696969696969702</v>
      </c>
      <c r="J8" s="159">
        <f>(SUM(G2:G13)/SUM(H2:H13))</f>
        <v>0.8233618233618234</v>
      </c>
      <c r="K8" s="159"/>
      <c r="L8" s="159"/>
      <c r="M8" s="159"/>
    </row>
    <row r="9" spans="1:13" ht="18" thickBot="1" x14ac:dyDescent="0.2">
      <c r="A9" s="156" t="s">
        <v>2146</v>
      </c>
      <c r="C9" s="166" t="s">
        <v>128</v>
      </c>
      <c r="D9" s="167" t="s">
        <v>2147</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2148</v>
      </c>
      <c r="C10" s="168" t="s">
        <v>134</v>
      </c>
      <c r="D10" s="167" t="s">
        <v>2149</v>
      </c>
      <c r="E10" s="161">
        <f>COUNTIFS(Questions!B:B,D10,Questions!T:T,"=1")</f>
        <v>0</v>
      </c>
      <c r="F10" s="159">
        <f>COUNTIF(Questions!B:B,D10)</f>
        <v>5</v>
      </c>
      <c r="G10" s="159">
        <f>SUMIFS(Questions!T:T,Questions!B:B,D10)</f>
        <v>95</v>
      </c>
      <c r="H10" s="159">
        <f>SUMIFS(Questions!S:S,Questions!B:B,D10)</f>
        <v>155</v>
      </c>
      <c r="I10" s="162">
        <f t="shared" si="2"/>
        <v>0.61290322580645162</v>
      </c>
      <c r="J10" s="159" t="s">
        <v>2150</v>
      </c>
      <c r="K10" s="159">
        <f>SUM(H2:H13)</f>
        <v>1755</v>
      </c>
      <c r="L10" s="159"/>
      <c r="M10" s="159"/>
    </row>
    <row r="11" spans="1:13" ht="26" x14ac:dyDescent="0.15">
      <c r="A11" s="108" t="s">
        <v>2151</v>
      </c>
      <c r="C11" s="167" t="s">
        <v>141</v>
      </c>
      <c r="D11" s="167" t="s">
        <v>2152</v>
      </c>
      <c r="E11" s="161">
        <f>COUNTIFS(Questions!B:B,D11,Questions!T:T,"=1")</f>
        <v>0</v>
      </c>
      <c r="F11" s="159">
        <f>COUNTIF(Questions!B:B,D11)</f>
        <v>5</v>
      </c>
      <c r="G11" s="159">
        <f>SUMIFS(Questions!T:T,Questions!B:B,D11)</f>
        <v>155</v>
      </c>
      <c r="H11" s="159">
        <f>SUMIFS(Questions!S:S,Questions!B:B,D11)</f>
        <v>155</v>
      </c>
      <c r="I11" s="162">
        <f t="shared" si="2"/>
        <v>1</v>
      </c>
      <c r="J11" s="159" t="s">
        <v>2153</v>
      </c>
      <c r="K11" s="159">
        <f>SUM(G2:G13)</f>
        <v>1445</v>
      </c>
      <c r="L11" s="159"/>
      <c r="M11" s="159"/>
    </row>
    <row r="12" spans="1:13" ht="48" x14ac:dyDescent="0.2">
      <c r="A12" s="108" t="s">
        <v>2154</v>
      </c>
      <c r="C12" s="160" t="s">
        <v>2155</v>
      </c>
      <c r="D12" s="160" t="s">
        <v>2156</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2157</v>
      </c>
      <c r="C13" s="158" t="s">
        <v>151</v>
      </c>
      <c r="D13" s="158" t="s">
        <v>2158</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2159</v>
      </c>
      <c r="C15" s="158"/>
      <c r="D15" s="158"/>
      <c r="E15" s="159"/>
      <c r="F15" s="159"/>
      <c r="G15" s="159"/>
      <c r="H15" s="159"/>
      <c r="I15" s="162"/>
      <c r="J15" s="159"/>
      <c r="K15" s="159"/>
      <c r="L15" s="159"/>
      <c r="M15" s="159"/>
    </row>
    <row r="16" spans="1:13" ht="17" x14ac:dyDescent="0.2">
      <c r="A16" s="108" t="s">
        <v>2160</v>
      </c>
      <c r="C16" s="158"/>
      <c r="D16" s="158"/>
      <c r="E16" s="159"/>
      <c r="F16" s="159"/>
      <c r="G16" s="159"/>
      <c r="H16" s="159"/>
      <c r="I16" s="162"/>
      <c r="J16" s="159"/>
      <c r="K16" s="159"/>
      <c r="L16" s="159"/>
      <c r="M16" s="159"/>
    </row>
    <row r="17" spans="1:13" ht="17" x14ac:dyDescent="0.2">
      <c r="A17" s="108" t="s">
        <v>2161</v>
      </c>
      <c r="C17" s="158"/>
      <c r="D17" s="158"/>
      <c r="E17" s="159"/>
      <c r="F17" s="159"/>
      <c r="G17" s="159"/>
      <c r="H17" s="159"/>
      <c r="I17" s="162"/>
      <c r="J17" s="159"/>
      <c r="K17" s="159"/>
      <c r="L17" s="159"/>
      <c r="M17" s="159"/>
    </row>
    <row r="18" spans="1:13" ht="17" x14ac:dyDescent="0.2">
      <c r="A18" s="108" t="s">
        <v>2162</v>
      </c>
      <c r="C18" s="158"/>
      <c r="D18" s="158"/>
      <c r="E18" s="159"/>
      <c r="F18" s="159"/>
      <c r="G18" s="159"/>
      <c r="H18" s="159"/>
      <c r="I18" s="162"/>
      <c r="J18" s="159"/>
      <c r="K18" s="159"/>
      <c r="L18" s="159"/>
      <c r="M18" s="159"/>
    </row>
    <row r="19" spans="1:13" ht="17" x14ac:dyDescent="0.2">
      <c r="A19" s="108" t="s">
        <v>2163</v>
      </c>
      <c r="C19" s="158"/>
      <c r="D19" s="158"/>
      <c r="E19" s="159"/>
      <c r="F19" s="159"/>
      <c r="G19" s="159"/>
      <c r="H19" s="159"/>
      <c r="I19" s="162"/>
      <c r="J19" s="159"/>
      <c r="K19" s="159"/>
      <c r="L19" s="159"/>
      <c r="M19" s="159"/>
    </row>
    <row r="20" spans="1:13" ht="17" x14ac:dyDescent="0.2">
      <c r="A20" s="108" t="s">
        <v>2157</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2164</v>
      </c>
      <c r="C22" s="158"/>
      <c r="D22" s="158"/>
      <c r="E22" s="159"/>
      <c r="F22" s="159"/>
      <c r="G22" s="159"/>
      <c r="H22" s="159"/>
      <c r="I22" s="162"/>
      <c r="J22" s="159"/>
      <c r="K22" s="159"/>
      <c r="L22" s="159"/>
      <c r="M22" s="159"/>
    </row>
    <row r="23" spans="1:13" ht="15.75" customHeight="1" x14ac:dyDescent="0.2">
      <c r="A23" s="108" t="s">
        <v>2165</v>
      </c>
      <c r="C23" s="159"/>
      <c r="D23" s="159"/>
      <c r="E23" s="159"/>
      <c r="F23" s="159"/>
      <c r="G23" s="159"/>
      <c r="H23" s="159"/>
      <c r="I23" s="162"/>
      <c r="J23" s="159"/>
      <c r="K23" s="159"/>
      <c r="L23" s="159"/>
      <c r="M23" s="159"/>
    </row>
    <row r="24" spans="1:13" ht="15.75" customHeight="1" x14ac:dyDescent="0.2">
      <c r="A24" s="108" t="s">
        <v>2166</v>
      </c>
    </row>
    <row r="25" spans="1:13" ht="15.75" customHeight="1" x14ac:dyDescent="0.2"/>
    <row r="26" spans="1:13" ht="15.75" customHeight="1" x14ac:dyDescent="0.2">
      <c r="A26" s="156" t="s">
        <v>2167</v>
      </c>
    </row>
    <row r="27" spans="1:13" ht="15.75" customHeight="1" x14ac:dyDescent="0.2">
      <c r="A27" s="108" t="s">
        <v>2168</v>
      </c>
    </row>
    <row r="28" spans="1:13" ht="15.75" customHeight="1" x14ac:dyDescent="0.2">
      <c r="A28" s="108" t="s">
        <v>2169</v>
      </c>
    </row>
    <row r="29" spans="1:13" ht="15.75" customHeight="1" x14ac:dyDescent="0.2"/>
    <row r="30" spans="1:13" ht="15.75" customHeight="1" x14ac:dyDescent="0.2">
      <c r="A30" s="156" t="s">
        <v>2170</v>
      </c>
    </row>
    <row r="31" spans="1:13" ht="15.75" customHeight="1" x14ac:dyDescent="0.2">
      <c r="A31" s="108" t="s">
        <v>2171</v>
      </c>
    </row>
    <row r="32" spans="1:13" ht="15.75" customHeight="1" x14ac:dyDescent="0.2">
      <c r="A32" s="108" t="s">
        <v>2172</v>
      </c>
    </row>
    <row r="33" spans="1:1" ht="15.75" customHeight="1" x14ac:dyDescent="0.2"/>
    <row r="34" spans="1:1" ht="15.75" customHeight="1" x14ac:dyDescent="0.2">
      <c r="A34" s="156" t="s">
        <v>2173</v>
      </c>
    </row>
    <row r="35" spans="1:1" ht="15.75" customHeight="1" x14ac:dyDescent="0.2">
      <c r="A35" s="108" t="s">
        <v>2174</v>
      </c>
    </row>
    <row r="36" spans="1:1" ht="15.75" customHeight="1" x14ac:dyDescent="0.2">
      <c r="A36" s="108" t="s">
        <v>2175</v>
      </c>
    </row>
    <row r="37" spans="1:1" ht="15.75" customHeight="1" x14ac:dyDescent="0.2"/>
    <row r="38" spans="1:1" ht="15.75" customHeight="1" x14ac:dyDescent="0.2">
      <c r="A38" s="156" t="s">
        <v>2176</v>
      </c>
    </row>
    <row r="39" spans="1:1" ht="15.75" customHeight="1" x14ac:dyDescent="0.2">
      <c r="A39" s="108" t="s">
        <v>2177</v>
      </c>
    </row>
    <row r="40" spans="1:1" ht="15.75" customHeight="1" x14ac:dyDescent="0.2">
      <c r="A40" s="108" t="s">
        <v>2178</v>
      </c>
    </row>
    <row r="41" spans="1:1" ht="15.75" customHeight="1" x14ac:dyDescent="0.2"/>
    <row r="42" spans="1:1" ht="15.75" customHeight="1" x14ac:dyDescent="0.2">
      <c r="A42" s="156" t="s">
        <v>2179</v>
      </c>
    </row>
    <row r="43" spans="1:1" ht="15.75" customHeight="1" x14ac:dyDescent="0.2">
      <c r="A43" s="108" t="s">
        <v>2180</v>
      </c>
    </row>
    <row r="44" spans="1:1" ht="15.75" customHeight="1" x14ac:dyDescent="0.2">
      <c r="A44" s="108" t="s">
        <v>2181</v>
      </c>
    </row>
    <row r="45" spans="1:1" ht="15.75" customHeight="1" x14ac:dyDescent="0.2">
      <c r="A45" s="108" t="s">
        <v>2182</v>
      </c>
    </row>
    <row r="46" spans="1:1" ht="15.75" customHeight="1" x14ac:dyDescent="0.2">
      <c r="A46" s="108" t="s">
        <v>2183</v>
      </c>
    </row>
    <row r="47" spans="1:1" ht="15.75" customHeight="1" x14ac:dyDescent="0.2">
      <c r="A47" s="108" t="s">
        <v>2141</v>
      </c>
    </row>
    <row r="48" spans="1:1" ht="15.75" customHeight="1" x14ac:dyDescent="0.2"/>
    <row r="49" spans="1:4" ht="15.75" customHeight="1" x14ac:dyDescent="0.2">
      <c r="A49" s="156"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6"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6" t="s">
        <v>2192</v>
      </c>
    </row>
    <row r="60" spans="1:4" ht="15.75" customHeight="1" x14ac:dyDescent="0.15">
      <c r="A60" t="s">
        <v>2252</v>
      </c>
      <c r="B60" s="6">
        <v>4</v>
      </c>
      <c r="C60" s="119"/>
      <c r="D60" s="119"/>
    </row>
    <row r="61" spans="1:4" ht="15.75" customHeight="1" x14ac:dyDescent="0.15">
      <c r="A61" t="s">
        <v>205</v>
      </c>
      <c r="B61" s="6">
        <v>5</v>
      </c>
      <c r="C61" s="119"/>
      <c r="D61" s="119"/>
    </row>
    <row r="62" spans="1:4" ht="15.75" customHeight="1" x14ac:dyDescent="0.15">
      <c r="A62" t="s">
        <v>835</v>
      </c>
      <c r="B62" s="6">
        <v>6</v>
      </c>
      <c r="C62" s="119"/>
      <c r="D62" s="119"/>
    </row>
    <row r="63" spans="1:4" ht="15.75" customHeight="1" x14ac:dyDescent="0.15">
      <c r="A63" t="s">
        <v>207</v>
      </c>
      <c r="B63" s="6">
        <v>7</v>
      </c>
      <c r="C63" s="119"/>
      <c r="D63" s="119"/>
    </row>
    <row r="64" spans="1:4" ht="15.75" customHeight="1" x14ac:dyDescent="0.15">
      <c r="A64" t="s">
        <v>836</v>
      </c>
      <c r="B64" s="6">
        <v>8</v>
      </c>
      <c r="C64" s="119"/>
      <c r="D64" s="119"/>
    </row>
    <row r="65" spans="1:4" ht="15.75" customHeight="1" x14ac:dyDescent="0.15">
      <c r="A65" t="s">
        <v>2251</v>
      </c>
      <c r="B65" s="6">
        <v>9</v>
      </c>
      <c r="C65" s="119"/>
      <c r="D65" s="119"/>
    </row>
    <row r="66" spans="1:4" ht="15.75" customHeight="1" x14ac:dyDescent="0.2">
      <c r="A66" t="s">
        <v>210</v>
      </c>
      <c r="B66">
        <v>10</v>
      </c>
      <c r="C66" s="119"/>
      <c r="D66" s="119"/>
    </row>
    <row r="67" spans="1:4" ht="15.75" customHeight="1" x14ac:dyDescent="0.2">
      <c r="A67" t="s">
        <v>2193</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7" t="s">
        <v>2194</v>
      </c>
      <c r="B1" s="221"/>
      <c r="C1" s="219"/>
      <c r="D1" s="169"/>
      <c r="E1" s="169"/>
      <c r="F1" s="169"/>
      <c r="G1" s="169"/>
      <c r="H1" s="169"/>
      <c r="I1" s="14"/>
      <c r="J1" s="6"/>
      <c r="K1" s="6"/>
      <c r="L1" s="6"/>
      <c r="M1" s="6"/>
      <c r="N1" s="6"/>
      <c r="O1" s="6"/>
      <c r="P1" s="6"/>
      <c r="Q1" s="6"/>
      <c r="R1" s="6"/>
      <c r="S1" s="6"/>
      <c r="T1" s="6"/>
      <c r="U1" s="6"/>
      <c r="V1" s="6"/>
      <c r="W1" s="6"/>
    </row>
    <row r="2" spans="1:23" ht="25.5" customHeight="1" x14ac:dyDescent="0.15">
      <c r="A2" s="242" t="s">
        <v>29</v>
      </c>
      <c r="B2" s="221"/>
      <c r="C2" s="219"/>
      <c r="D2" s="170"/>
      <c r="E2" s="170"/>
      <c r="F2" s="170"/>
      <c r="G2" s="170"/>
      <c r="H2" s="170"/>
      <c r="I2" s="14"/>
      <c r="J2" s="6"/>
      <c r="K2" s="6"/>
      <c r="L2" s="6"/>
      <c r="M2" s="6"/>
      <c r="N2" s="6"/>
      <c r="O2" s="6"/>
      <c r="P2" s="6"/>
      <c r="Q2" s="6"/>
      <c r="R2" s="6"/>
      <c r="S2" s="6"/>
      <c r="T2" s="6"/>
      <c r="U2" s="6"/>
      <c r="V2" s="6"/>
      <c r="W2" s="6"/>
    </row>
    <row r="3" spans="1:23" ht="24" customHeight="1" x14ac:dyDescent="0.2">
      <c r="A3" s="171" t="s">
        <v>2195</v>
      </c>
      <c r="B3" s="171" t="s">
        <v>31</v>
      </c>
      <c r="C3" s="171" t="s">
        <v>2196</v>
      </c>
      <c r="D3" s="54"/>
      <c r="E3" s="54"/>
      <c r="F3" s="54"/>
      <c r="G3" s="54"/>
      <c r="H3" s="54"/>
      <c r="I3" s="54"/>
      <c r="J3" s="54"/>
      <c r="K3" s="54"/>
      <c r="L3" s="54"/>
      <c r="M3" s="54"/>
      <c r="N3" s="54"/>
      <c r="O3" s="54"/>
      <c r="P3" s="54"/>
      <c r="Q3" s="54"/>
      <c r="R3" s="54"/>
      <c r="S3" s="54"/>
      <c r="T3" s="54"/>
      <c r="U3" s="54"/>
      <c r="V3" s="54"/>
      <c r="W3" s="54"/>
    </row>
    <row r="4" spans="1:23" ht="36" customHeight="1" x14ac:dyDescent="0.2">
      <c r="A4" s="172" t="s">
        <v>2197</v>
      </c>
      <c r="B4" s="173">
        <v>42586</v>
      </c>
      <c r="C4" s="172" t="s">
        <v>2198</v>
      </c>
    </row>
    <row r="5" spans="1:23" ht="36" customHeight="1" x14ac:dyDescent="0.2">
      <c r="A5" s="172" t="s">
        <v>2199</v>
      </c>
      <c r="B5" s="173">
        <v>42596</v>
      </c>
      <c r="C5" s="172" t="s">
        <v>2200</v>
      </c>
    </row>
    <row r="6" spans="1:23" ht="36" customHeight="1" x14ac:dyDescent="0.2">
      <c r="A6" s="172" t="s">
        <v>2201</v>
      </c>
      <c r="B6" s="173">
        <v>42597</v>
      </c>
      <c r="C6" s="172" t="s">
        <v>2202</v>
      </c>
    </row>
    <row r="7" spans="1:23" ht="36" customHeight="1" x14ac:dyDescent="0.2">
      <c r="A7" s="172" t="s">
        <v>2203</v>
      </c>
      <c r="B7" s="173">
        <v>42598</v>
      </c>
      <c r="C7" s="172" t="s">
        <v>2204</v>
      </c>
    </row>
    <row r="8" spans="1:23" ht="36" customHeight="1" x14ac:dyDescent="0.2">
      <c r="A8" s="172" t="s">
        <v>2205</v>
      </c>
      <c r="B8" s="173">
        <v>42606</v>
      </c>
      <c r="C8" s="172" t="s">
        <v>2206</v>
      </c>
    </row>
    <row r="9" spans="1:23" ht="36" customHeight="1" x14ac:dyDescent="0.2">
      <c r="A9" s="172" t="s">
        <v>2207</v>
      </c>
      <c r="B9" s="173">
        <v>42607</v>
      </c>
      <c r="C9" s="172" t="s">
        <v>2208</v>
      </c>
    </row>
    <row r="10" spans="1:23" ht="36" customHeight="1" x14ac:dyDescent="0.2">
      <c r="A10" s="172" t="s">
        <v>2209</v>
      </c>
      <c r="B10" s="173">
        <v>42608</v>
      </c>
      <c r="C10" s="172" t="s">
        <v>2210</v>
      </c>
    </row>
    <row r="11" spans="1:23" ht="36" customHeight="1" x14ac:dyDescent="0.2">
      <c r="A11" s="172" t="s">
        <v>2211</v>
      </c>
      <c r="B11" s="173">
        <v>42608</v>
      </c>
      <c r="C11" s="172" t="s">
        <v>2212</v>
      </c>
    </row>
    <row r="12" spans="1:23" ht="36" customHeight="1" x14ac:dyDescent="0.2">
      <c r="A12" s="172" t="s">
        <v>2213</v>
      </c>
      <c r="B12" s="173">
        <v>42634</v>
      </c>
      <c r="C12" s="172" t="s">
        <v>2214</v>
      </c>
    </row>
    <row r="13" spans="1:23" ht="36" customHeight="1" x14ac:dyDescent="0.2">
      <c r="A13" s="172" t="s">
        <v>2215</v>
      </c>
      <c r="B13" s="173">
        <v>42636</v>
      </c>
      <c r="C13" s="172" t="s">
        <v>2216</v>
      </c>
    </row>
    <row r="14" spans="1:23" ht="36" customHeight="1" x14ac:dyDescent="0.2">
      <c r="A14" s="172" t="s">
        <v>2217</v>
      </c>
      <c r="B14" s="173">
        <v>42639</v>
      </c>
      <c r="C14" s="172" t="s">
        <v>2218</v>
      </c>
    </row>
    <row r="15" spans="1:23" ht="36" customHeight="1" x14ac:dyDescent="0.2">
      <c r="A15" s="172" t="s">
        <v>2219</v>
      </c>
      <c r="B15" s="173">
        <v>42649</v>
      </c>
      <c r="C15" s="172" t="s">
        <v>2220</v>
      </c>
    </row>
    <row r="16" spans="1:23" ht="36" customHeight="1" x14ac:dyDescent="0.2">
      <c r="A16" s="172" t="s">
        <v>2221</v>
      </c>
      <c r="B16" s="173">
        <v>42660</v>
      </c>
      <c r="C16" s="172" t="s">
        <v>2222</v>
      </c>
    </row>
    <row r="17" spans="1:3" ht="36" customHeight="1" x14ac:dyDescent="0.2">
      <c r="A17" s="172" t="s">
        <v>2223</v>
      </c>
      <c r="B17" s="173">
        <v>42690</v>
      </c>
      <c r="C17" s="172" t="s">
        <v>2224</v>
      </c>
    </row>
    <row r="18" spans="1:3" ht="36" customHeight="1" x14ac:dyDescent="0.2">
      <c r="A18" s="172" t="s">
        <v>2225</v>
      </c>
      <c r="B18" s="173">
        <v>42695</v>
      </c>
      <c r="C18" s="172" t="s">
        <v>2226</v>
      </c>
    </row>
    <row r="19" spans="1:3" ht="36" customHeight="1" x14ac:dyDescent="0.2">
      <c r="A19" s="172" t="s">
        <v>2227</v>
      </c>
      <c r="B19" s="173">
        <v>42697</v>
      </c>
      <c r="C19" s="172" t="s">
        <v>2228</v>
      </c>
    </row>
    <row r="20" spans="1:3" ht="36" customHeight="1" x14ac:dyDescent="0.2">
      <c r="A20" s="172" t="s">
        <v>2229</v>
      </c>
      <c r="B20" s="173">
        <v>43032</v>
      </c>
      <c r="C20" s="172" t="s">
        <v>2230</v>
      </c>
    </row>
    <row r="21" spans="1:3" ht="36" customHeight="1" x14ac:dyDescent="0.2">
      <c r="A21" s="172" t="s">
        <v>2231</v>
      </c>
      <c r="B21" s="173">
        <v>43314</v>
      </c>
      <c r="C21" s="172" t="s">
        <v>2232</v>
      </c>
    </row>
    <row r="22" spans="1:3" ht="36" customHeight="1" x14ac:dyDescent="0.2">
      <c r="A22" s="172" t="s">
        <v>2233</v>
      </c>
      <c r="B22" s="173">
        <v>43315</v>
      </c>
      <c r="C22" s="172" t="s">
        <v>2234</v>
      </c>
    </row>
    <row r="23" spans="1:3" ht="36" customHeight="1" x14ac:dyDescent="0.2">
      <c r="A23" s="172" t="s">
        <v>2235</v>
      </c>
      <c r="B23" s="173">
        <v>43386</v>
      </c>
      <c r="C23" s="172" t="s">
        <v>2236</v>
      </c>
    </row>
    <row r="24" spans="1:3" ht="36" customHeight="1" x14ac:dyDescent="0.2">
      <c r="A24" s="172" t="s">
        <v>2237</v>
      </c>
      <c r="B24" s="173">
        <v>43405</v>
      </c>
      <c r="C24" s="172" t="s">
        <v>2238</v>
      </c>
    </row>
    <row r="25" spans="1:3" ht="36" customHeight="1" x14ac:dyDescent="0.2">
      <c r="A25" s="172" t="s">
        <v>2239</v>
      </c>
      <c r="B25" s="173">
        <v>43490</v>
      </c>
      <c r="C25" s="172" t="s">
        <v>2240</v>
      </c>
    </row>
    <row r="26" spans="1:3" ht="53.25" customHeight="1" x14ac:dyDescent="0.2">
      <c r="A26" s="172" t="s">
        <v>2241</v>
      </c>
      <c r="B26" s="173">
        <v>43543</v>
      </c>
      <c r="C26" s="172" t="s">
        <v>2242</v>
      </c>
    </row>
    <row r="27" spans="1:3" ht="36" customHeight="1" x14ac:dyDescent="0.2">
      <c r="A27" s="172" t="s">
        <v>2243</v>
      </c>
      <c r="B27" s="173">
        <v>43593</v>
      </c>
      <c r="C27" s="172" t="s">
        <v>2244</v>
      </c>
    </row>
    <row r="28" spans="1:3" ht="36" customHeight="1" x14ac:dyDescent="0.2">
      <c r="A28" s="172" t="s">
        <v>2245</v>
      </c>
      <c r="B28" s="173">
        <v>43742</v>
      </c>
      <c r="C28" s="172" t="s">
        <v>2246</v>
      </c>
    </row>
    <row r="29" spans="1:3" ht="36" customHeight="1" x14ac:dyDescent="0.2">
      <c r="A29" s="172" t="s">
        <v>2247</v>
      </c>
      <c r="B29" s="173">
        <v>43776</v>
      </c>
      <c r="C29" s="172" t="s">
        <v>2248</v>
      </c>
    </row>
    <row r="30" spans="1:3" ht="36" customHeight="1" x14ac:dyDescent="0.2">
      <c r="A30" s="172" t="s">
        <v>2249</v>
      </c>
      <c r="B30" s="173">
        <v>44489</v>
      </c>
      <c r="C30" s="172" t="s">
        <v>2236</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topLeftCell="A11"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4" t="s">
        <v>1</v>
      </c>
      <c r="B1" s="219"/>
    </row>
    <row r="2" spans="1:22" ht="25.5" customHeight="1" x14ac:dyDescent="0.15">
      <c r="A2" s="225"/>
      <c r="B2" s="219"/>
      <c r="C2" s="5"/>
      <c r="D2" s="5"/>
      <c r="E2" s="5"/>
      <c r="F2" s="6"/>
      <c r="G2" s="6"/>
      <c r="H2" s="6"/>
      <c r="I2" s="6"/>
      <c r="J2" s="6"/>
      <c r="K2" s="6"/>
      <c r="L2" s="6"/>
      <c r="M2" s="6"/>
      <c r="N2" s="6"/>
      <c r="O2" s="6"/>
      <c r="P2" s="6"/>
      <c r="Q2" s="6"/>
      <c r="R2" s="6"/>
      <c r="S2" s="6"/>
      <c r="T2" s="6"/>
      <c r="U2" s="6"/>
      <c r="V2" s="6"/>
    </row>
    <row r="3" spans="1:22" ht="24" customHeight="1" x14ac:dyDescent="0.2">
      <c r="A3" s="226" t="s">
        <v>2</v>
      </c>
      <c r="B3" s="219"/>
      <c r="C3" s="7"/>
      <c r="D3" s="7"/>
      <c r="E3" s="7"/>
      <c r="F3" s="7"/>
      <c r="G3" s="7"/>
      <c r="H3" s="7"/>
      <c r="I3" s="7"/>
      <c r="J3" s="7"/>
      <c r="K3" s="7"/>
      <c r="L3" s="7"/>
      <c r="M3" s="7"/>
      <c r="N3" s="7"/>
      <c r="O3" s="7"/>
      <c r="P3" s="7"/>
      <c r="Q3" s="7"/>
      <c r="R3" s="7"/>
      <c r="S3" s="7"/>
      <c r="T3" s="7"/>
      <c r="U3" s="7"/>
      <c r="V3" s="7"/>
    </row>
    <row r="4" spans="1:22" ht="72" customHeight="1" x14ac:dyDescent="0.2">
      <c r="A4" s="223" t="s">
        <v>3</v>
      </c>
      <c r="B4" s="219"/>
    </row>
    <row r="5" spans="1:22" ht="24" customHeight="1" x14ac:dyDescent="0.2">
      <c r="A5" s="226" t="s">
        <v>4</v>
      </c>
      <c r="B5" s="219"/>
      <c r="C5" s="7"/>
      <c r="D5" s="7"/>
      <c r="E5" s="7"/>
      <c r="F5" s="7"/>
      <c r="G5" s="7"/>
      <c r="H5" s="7"/>
      <c r="I5" s="7"/>
      <c r="J5" s="7"/>
      <c r="K5" s="7"/>
      <c r="L5" s="7"/>
      <c r="M5" s="7"/>
      <c r="N5" s="7"/>
      <c r="O5" s="7"/>
      <c r="P5" s="7"/>
      <c r="Q5" s="7"/>
      <c r="R5" s="7"/>
      <c r="S5" s="7"/>
      <c r="T5" s="7"/>
      <c r="U5" s="7"/>
      <c r="V5" s="7"/>
    </row>
    <row r="6" spans="1:22" ht="84" customHeight="1" x14ac:dyDescent="0.2">
      <c r="A6" s="223" t="s">
        <v>5</v>
      </c>
      <c r="B6" s="219"/>
    </row>
    <row r="7" spans="1:22" ht="54.75" customHeight="1" x14ac:dyDescent="0.2">
      <c r="A7" s="8" t="s">
        <v>6</v>
      </c>
      <c r="B7" s="9" t="s">
        <v>7</v>
      </c>
    </row>
    <row r="8" spans="1:22" ht="36" customHeight="1" x14ac:dyDescent="0.2">
      <c r="A8" s="8" t="s">
        <v>8</v>
      </c>
      <c r="B8" s="9" t="s">
        <v>9</v>
      </c>
    </row>
    <row r="9" spans="1:22" ht="36" customHeight="1" x14ac:dyDescent="0.2">
      <c r="A9" s="8" t="s">
        <v>10</v>
      </c>
      <c r="B9" s="9" t="s">
        <v>11</v>
      </c>
    </row>
    <row r="10" spans="1:22" ht="36" customHeight="1" x14ac:dyDescent="0.2">
      <c r="A10" s="8" t="s">
        <v>12</v>
      </c>
      <c r="B10" s="9" t="s">
        <v>13</v>
      </c>
    </row>
    <row r="11" spans="1:22" ht="96" customHeight="1" x14ac:dyDescent="0.2">
      <c r="A11" s="223" t="s">
        <v>14</v>
      </c>
      <c r="B11" s="219"/>
    </row>
    <row r="12" spans="1:22" ht="123.75" customHeight="1" x14ac:dyDescent="0.2">
      <c r="A12" s="227" t="s">
        <v>15</v>
      </c>
      <c r="B12" s="219"/>
    </row>
    <row r="13" spans="1:22" ht="24" customHeight="1" x14ac:dyDescent="0.2">
      <c r="A13" s="228" t="s">
        <v>16</v>
      </c>
      <c r="B13" s="219"/>
      <c r="C13" s="7"/>
      <c r="D13" s="7"/>
      <c r="E13" s="7"/>
      <c r="F13" s="7"/>
      <c r="G13" s="7"/>
      <c r="H13" s="7"/>
      <c r="I13" s="7"/>
      <c r="J13" s="7"/>
      <c r="K13" s="7"/>
      <c r="L13" s="7"/>
      <c r="M13" s="7"/>
      <c r="N13" s="7"/>
      <c r="O13" s="7"/>
      <c r="P13" s="7"/>
      <c r="Q13" s="7"/>
      <c r="R13" s="7"/>
      <c r="S13" s="7"/>
      <c r="T13" s="7"/>
      <c r="U13" s="7"/>
      <c r="V13" s="7"/>
    </row>
    <row r="14" spans="1:22" ht="36" customHeight="1" x14ac:dyDescent="0.2">
      <c r="A14" s="10" t="s">
        <v>17</v>
      </c>
      <c r="B14" s="9" t="s">
        <v>18</v>
      </c>
    </row>
    <row r="15" spans="1:22" ht="36" customHeight="1" x14ac:dyDescent="0.2">
      <c r="A15" s="10" t="s">
        <v>19</v>
      </c>
      <c r="B15" s="9" t="s">
        <v>20</v>
      </c>
    </row>
    <row r="16" spans="1:22" ht="36" customHeight="1" x14ac:dyDescent="0.2">
      <c r="A16" s="10" t="s">
        <v>21</v>
      </c>
      <c r="B16" s="9" t="s">
        <v>22</v>
      </c>
    </row>
    <row r="17" spans="1:22" ht="24" customHeight="1" x14ac:dyDescent="0.2">
      <c r="A17" s="226" t="s">
        <v>23</v>
      </c>
      <c r="B17" s="219"/>
      <c r="C17" s="7"/>
      <c r="D17" s="7"/>
      <c r="E17" s="7"/>
      <c r="F17" s="7"/>
      <c r="G17" s="7"/>
      <c r="H17" s="7"/>
      <c r="I17" s="7"/>
      <c r="J17" s="7"/>
      <c r="K17" s="7"/>
      <c r="L17" s="7"/>
      <c r="M17" s="7"/>
      <c r="N17" s="7"/>
      <c r="O17" s="7"/>
      <c r="P17" s="7"/>
      <c r="Q17" s="7"/>
      <c r="R17" s="7"/>
      <c r="S17" s="7"/>
      <c r="T17" s="7"/>
      <c r="U17" s="7"/>
      <c r="V17" s="7"/>
    </row>
    <row r="18" spans="1:22" ht="54" customHeight="1" x14ac:dyDescent="0.2">
      <c r="A18" s="223" t="s">
        <v>24</v>
      </c>
      <c r="B18" s="219"/>
    </row>
    <row r="19" spans="1:22" ht="36" customHeight="1" x14ac:dyDescent="0.2">
      <c r="A19" s="218" t="s">
        <v>25</v>
      </c>
      <c r="B19" s="219"/>
    </row>
    <row r="20" spans="1:22" ht="46.5" customHeight="1" x14ac:dyDescent="0.2">
      <c r="A20" s="220"/>
      <c r="B20" s="221"/>
    </row>
    <row r="21" spans="1:22" ht="36" customHeight="1" x14ac:dyDescent="0.2">
      <c r="A21" s="222" t="s">
        <v>26</v>
      </c>
      <c r="B21" s="219"/>
      <c r="C21" s="7"/>
      <c r="D21" s="7"/>
      <c r="E21" s="7"/>
      <c r="F21" s="7"/>
      <c r="G21" s="7"/>
      <c r="H21" s="7"/>
      <c r="I21" s="7"/>
      <c r="J21" s="7"/>
      <c r="K21" s="7"/>
      <c r="L21" s="7"/>
      <c r="M21" s="7"/>
      <c r="N21" s="7"/>
      <c r="O21" s="7"/>
      <c r="P21" s="7"/>
      <c r="Q21" s="7"/>
      <c r="R21" s="7"/>
      <c r="S21" s="7"/>
      <c r="T21" s="7"/>
      <c r="U21" s="7"/>
      <c r="V21" s="7"/>
    </row>
    <row r="22" spans="1:22" ht="135.75" customHeight="1" x14ac:dyDescent="0.2">
      <c r="A22" s="223" t="s">
        <v>27</v>
      </c>
      <c r="B22" s="219"/>
    </row>
    <row r="23" spans="1:22" ht="15.75" customHeight="1" x14ac:dyDescent="0.2">
      <c r="A23" s="11"/>
    </row>
    <row r="24" spans="1:22" ht="15.75" customHeight="1" x14ac:dyDescent="0.2">
      <c r="A24" s="12"/>
    </row>
    <row r="25" spans="1:22" ht="15.75" customHeight="1" x14ac:dyDescent="0.2"/>
    <row r="26" spans="1:22" ht="15.75" customHeight="1" x14ac:dyDescent="0.2">
      <c r="A26" s="12"/>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69" workbookViewId="0">
      <selection activeCell="B74" sqref="B74"/>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41" t="s">
        <v>28</v>
      </c>
      <c r="B1" s="221"/>
      <c r="C1" s="221"/>
      <c r="D1" s="221"/>
      <c r="E1" s="13" t="s">
        <v>2253</v>
      </c>
      <c r="F1" s="14"/>
      <c r="G1" s="6"/>
      <c r="H1" s="6"/>
      <c r="I1" s="6"/>
      <c r="J1" s="6"/>
      <c r="K1" s="6"/>
      <c r="L1" s="6"/>
      <c r="M1" s="6"/>
      <c r="N1" s="6"/>
      <c r="O1" s="6"/>
      <c r="P1" s="6"/>
      <c r="Q1" s="6"/>
      <c r="R1" s="6"/>
      <c r="S1" s="6"/>
      <c r="T1" s="6"/>
      <c r="U1" s="6"/>
      <c r="V1" s="6"/>
      <c r="W1" s="6"/>
      <c r="X1" s="6"/>
      <c r="Y1" s="6"/>
      <c r="Z1" s="6"/>
    </row>
    <row r="2" spans="1:26" ht="25.5" customHeight="1" x14ac:dyDescent="0.15">
      <c r="A2" s="242" t="s">
        <v>29</v>
      </c>
      <c r="B2" s="221"/>
      <c r="C2" s="221"/>
      <c r="D2" s="221"/>
      <c r="E2" s="219"/>
      <c r="F2" s="14"/>
      <c r="G2" s="6"/>
      <c r="H2" s="6"/>
      <c r="I2" s="6"/>
      <c r="J2" s="6"/>
      <c r="K2" s="6"/>
      <c r="L2" s="6"/>
      <c r="M2" s="6"/>
      <c r="N2" s="6"/>
      <c r="O2" s="6"/>
      <c r="P2" s="6"/>
      <c r="Q2" s="6"/>
      <c r="R2" s="6"/>
      <c r="S2" s="6"/>
      <c r="T2" s="6"/>
      <c r="U2" s="6"/>
      <c r="V2" s="6"/>
      <c r="W2" s="6"/>
      <c r="X2" s="6"/>
      <c r="Y2" s="6"/>
      <c r="Z2" s="6"/>
    </row>
    <row r="3" spans="1:26" ht="28.5" customHeight="1" x14ac:dyDescent="0.15">
      <c r="A3" s="9" t="s">
        <v>30</v>
      </c>
      <c r="B3" s="15" t="s">
        <v>31</v>
      </c>
      <c r="C3" s="243">
        <v>44567</v>
      </c>
      <c r="D3" s="244"/>
      <c r="E3" s="245"/>
      <c r="F3" s="14"/>
      <c r="G3" s="6"/>
      <c r="H3" s="6"/>
      <c r="I3" s="6"/>
      <c r="J3" s="6"/>
      <c r="K3" s="6"/>
      <c r="L3" s="6"/>
      <c r="M3" s="6"/>
      <c r="N3" s="6"/>
      <c r="O3" s="6"/>
      <c r="P3" s="6"/>
      <c r="Q3" s="6"/>
      <c r="R3" s="6"/>
      <c r="S3" s="6"/>
      <c r="T3" s="6"/>
      <c r="U3" s="6"/>
      <c r="V3" s="6"/>
      <c r="W3" s="6"/>
      <c r="X3" s="6"/>
      <c r="Y3" s="6"/>
      <c r="Z3" s="6"/>
    </row>
    <row r="4" spans="1:26" ht="36" customHeight="1" x14ac:dyDescent="0.15">
      <c r="A4" s="231" t="s">
        <v>6</v>
      </c>
      <c r="B4" s="221"/>
      <c r="C4" s="221"/>
      <c r="D4" s="221"/>
      <c r="E4" s="219"/>
      <c r="F4" s="14"/>
      <c r="G4" s="6"/>
      <c r="H4" s="6"/>
      <c r="I4" s="6"/>
      <c r="J4" s="6"/>
      <c r="K4" s="6"/>
      <c r="L4" s="6"/>
      <c r="M4" s="6"/>
      <c r="N4" s="6"/>
      <c r="O4" s="6"/>
      <c r="P4" s="6"/>
      <c r="Q4" s="6"/>
      <c r="R4" s="6"/>
      <c r="S4" s="6"/>
      <c r="T4" s="6"/>
      <c r="U4" s="6"/>
      <c r="V4" s="6"/>
      <c r="W4" s="6"/>
      <c r="X4" s="6"/>
      <c r="Y4" s="6"/>
      <c r="Z4" s="6"/>
    </row>
    <row r="5" spans="1:26" ht="72" customHeight="1" x14ac:dyDescent="0.15">
      <c r="A5" s="232" t="s">
        <v>32</v>
      </c>
      <c r="B5" s="221"/>
      <c r="C5" s="221"/>
      <c r="D5" s="221"/>
      <c r="E5" s="219"/>
      <c r="F5" s="14"/>
      <c r="G5" s="6"/>
      <c r="H5" s="6"/>
      <c r="I5" s="6"/>
      <c r="J5" s="6"/>
      <c r="K5" s="6"/>
      <c r="L5" s="6"/>
      <c r="M5" s="6"/>
      <c r="N5" s="6"/>
      <c r="O5" s="6"/>
      <c r="P5" s="6"/>
      <c r="Q5" s="6"/>
      <c r="R5" s="6"/>
      <c r="S5" s="6"/>
      <c r="T5" s="6"/>
      <c r="U5" s="6"/>
      <c r="V5" s="6"/>
      <c r="W5" s="6"/>
      <c r="X5" s="6"/>
      <c r="Y5" s="6"/>
      <c r="Z5" s="6"/>
    </row>
    <row r="6" spans="1:26" ht="21.75" customHeight="1" x14ac:dyDescent="0.15">
      <c r="A6" s="16" t="s">
        <v>33</v>
      </c>
      <c r="B6" s="17" t="s">
        <v>34</v>
      </c>
      <c r="C6" s="238" t="s">
        <v>2292</v>
      </c>
      <c r="D6" s="239" t="s">
        <v>2292</v>
      </c>
      <c r="E6" s="219"/>
      <c r="F6" s="14"/>
      <c r="G6" s="6"/>
      <c r="H6" s="6"/>
      <c r="I6" s="6"/>
      <c r="J6" s="6"/>
      <c r="K6" s="6"/>
      <c r="L6" s="6"/>
      <c r="M6" s="6"/>
      <c r="N6" s="6"/>
      <c r="O6" s="6"/>
      <c r="P6" s="6"/>
      <c r="Q6" s="6"/>
      <c r="R6" s="6"/>
      <c r="S6" s="6"/>
      <c r="T6" s="6"/>
      <c r="U6" s="6"/>
      <c r="V6" s="6"/>
      <c r="W6" s="6"/>
      <c r="X6" s="6"/>
      <c r="Y6" s="6"/>
      <c r="Z6" s="6"/>
    </row>
    <row r="7" spans="1:26" ht="16" x14ac:dyDescent="0.15">
      <c r="A7" s="16" t="s">
        <v>35</v>
      </c>
      <c r="B7" s="17" t="s">
        <v>36</v>
      </c>
      <c r="C7" s="238" t="s">
        <v>2299</v>
      </c>
      <c r="D7" s="239" t="s">
        <v>2299</v>
      </c>
      <c r="E7" s="219"/>
      <c r="F7" s="14"/>
      <c r="G7" s="6"/>
      <c r="H7" s="6"/>
      <c r="I7" s="6"/>
      <c r="J7" s="6"/>
      <c r="K7" s="6"/>
      <c r="L7" s="6"/>
      <c r="M7" s="6"/>
      <c r="N7" s="6"/>
      <c r="O7" s="6"/>
      <c r="P7" s="6"/>
      <c r="Q7" s="6"/>
      <c r="R7" s="6"/>
      <c r="S7" s="6"/>
      <c r="T7" s="6"/>
      <c r="U7" s="6"/>
      <c r="V7" s="6"/>
      <c r="W7" s="6"/>
      <c r="X7" s="6"/>
      <c r="Y7" s="6"/>
      <c r="Z7" s="6"/>
    </row>
    <row r="8" spans="1:26" ht="44" customHeight="1" x14ac:dyDescent="0.15">
      <c r="A8" s="16" t="s">
        <v>37</v>
      </c>
      <c r="B8" s="17" t="s">
        <v>38</v>
      </c>
      <c r="C8" s="238" t="s">
        <v>2305</v>
      </c>
      <c r="D8" s="240" t="s">
        <v>2305</v>
      </c>
      <c r="E8" s="219"/>
      <c r="F8" s="14"/>
      <c r="G8" s="6"/>
      <c r="H8" s="6"/>
      <c r="I8" s="6"/>
      <c r="J8" s="6"/>
      <c r="K8" s="6"/>
      <c r="L8" s="6"/>
      <c r="M8" s="6"/>
      <c r="N8" s="6"/>
      <c r="O8" s="6"/>
      <c r="P8" s="6"/>
      <c r="Q8" s="6"/>
      <c r="R8" s="6"/>
      <c r="S8" s="6"/>
      <c r="T8" s="6"/>
      <c r="U8" s="6"/>
      <c r="V8" s="6"/>
      <c r="W8" s="6"/>
      <c r="X8" s="6"/>
      <c r="Y8" s="6"/>
      <c r="Z8" s="6"/>
    </row>
    <row r="9" spans="1:26" ht="16" x14ac:dyDescent="0.15">
      <c r="A9" s="16" t="s">
        <v>39</v>
      </c>
      <c r="B9" s="17" t="s">
        <v>40</v>
      </c>
      <c r="C9" s="236" t="s">
        <v>2315</v>
      </c>
      <c r="D9" s="237" t="s">
        <v>2315</v>
      </c>
      <c r="E9" s="234"/>
      <c r="F9" s="14"/>
      <c r="G9" s="6"/>
      <c r="H9" s="6"/>
      <c r="I9" s="6"/>
      <c r="J9" s="6"/>
      <c r="K9" s="6"/>
      <c r="L9" s="6"/>
      <c r="M9" s="6"/>
      <c r="N9" s="6"/>
      <c r="O9" s="6"/>
      <c r="P9" s="6"/>
      <c r="Q9" s="6"/>
      <c r="R9" s="6"/>
      <c r="S9" s="6"/>
      <c r="T9" s="6"/>
      <c r="U9" s="6"/>
      <c r="V9" s="6"/>
      <c r="W9" s="6"/>
      <c r="X9" s="6"/>
      <c r="Y9" s="6"/>
      <c r="Z9" s="6"/>
    </row>
    <row r="10" spans="1:26" ht="21.75" customHeight="1" x14ac:dyDescent="0.15">
      <c r="A10" s="16" t="s">
        <v>41</v>
      </c>
      <c r="B10" s="17" t="s">
        <v>42</v>
      </c>
      <c r="C10" s="236" t="s">
        <v>2320</v>
      </c>
      <c r="D10" s="237" t="s">
        <v>2320</v>
      </c>
      <c r="E10" s="234"/>
      <c r="F10" s="14"/>
      <c r="G10" s="6"/>
      <c r="H10" s="6"/>
      <c r="I10" s="6"/>
      <c r="J10" s="6"/>
      <c r="K10" s="6"/>
      <c r="L10" s="6"/>
      <c r="M10" s="6"/>
      <c r="N10" s="6"/>
      <c r="O10" s="6"/>
      <c r="P10" s="6"/>
      <c r="Q10" s="6"/>
      <c r="R10" s="6"/>
      <c r="S10" s="6"/>
      <c r="T10" s="6"/>
      <c r="U10" s="6"/>
      <c r="V10" s="6"/>
      <c r="W10" s="6"/>
      <c r="X10" s="6"/>
      <c r="Y10" s="6"/>
      <c r="Z10" s="6"/>
    </row>
    <row r="11" spans="1:26" ht="42" customHeight="1" x14ac:dyDescent="0.15">
      <c r="A11" s="16" t="s">
        <v>43</v>
      </c>
      <c r="B11" s="17" t="s">
        <v>44</v>
      </c>
      <c r="C11" s="234" t="s">
        <v>2321</v>
      </c>
      <c r="D11" s="237" t="s">
        <v>2322</v>
      </c>
      <c r="E11" s="234"/>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45</v>
      </c>
      <c r="B12" s="17" t="s">
        <v>46</v>
      </c>
      <c r="C12" s="234" t="s">
        <v>2323</v>
      </c>
      <c r="D12" s="235"/>
      <c r="E12" s="234"/>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47</v>
      </c>
      <c r="B13" s="17" t="s">
        <v>48</v>
      </c>
      <c r="C13" s="236" t="s">
        <v>2265</v>
      </c>
      <c r="D13" s="237" t="s">
        <v>2322</v>
      </c>
      <c r="E13" s="234"/>
      <c r="F13" s="14"/>
      <c r="G13" s="6"/>
      <c r="H13" s="6"/>
      <c r="I13" s="6"/>
      <c r="J13" s="6"/>
      <c r="K13" s="6"/>
      <c r="L13" s="6"/>
      <c r="M13" s="6"/>
      <c r="N13" s="6"/>
      <c r="O13" s="6"/>
      <c r="P13" s="6"/>
      <c r="Q13" s="6"/>
      <c r="R13" s="6"/>
      <c r="S13" s="6"/>
      <c r="T13" s="6"/>
      <c r="U13" s="6"/>
      <c r="V13" s="6"/>
      <c r="W13" s="6"/>
      <c r="X13" s="6"/>
      <c r="Y13" s="6"/>
      <c r="Z13" s="6"/>
    </row>
    <row r="14" spans="1:26" ht="33" customHeight="1" x14ac:dyDescent="0.15">
      <c r="A14" s="16" t="s">
        <v>49</v>
      </c>
      <c r="B14" s="17" t="s">
        <v>50</v>
      </c>
      <c r="C14" s="234" t="s">
        <v>2324</v>
      </c>
      <c r="D14" s="235" t="s">
        <v>2325</v>
      </c>
      <c r="E14" s="234"/>
      <c r="F14" s="14"/>
      <c r="G14" s="6"/>
      <c r="H14" s="6"/>
      <c r="I14" s="6"/>
      <c r="J14" s="6"/>
      <c r="K14" s="6"/>
      <c r="L14" s="6"/>
      <c r="M14" s="6"/>
      <c r="N14" s="6"/>
      <c r="O14" s="6"/>
      <c r="P14" s="6"/>
      <c r="Q14" s="6"/>
      <c r="R14" s="6"/>
      <c r="S14" s="6"/>
      <c r="T14" s="6"/>
      <c r="U14" s="6"/>
      <c r="V14" s="6"/>
      <c r="W14" s="6"/>
      <c r="X14" s="6"/>
      <c r="Y14" s="6"/>
      <c r="Z14" s="6"/>
    </row>
    <row r="15" spans="1:26" ht="32" customHeight="1" x14ac:dyDescent="0.15">
      <c r="A15" s="16" t="s">
        <v>51</v>
      </c>
      <c r="B15" s="16" t="s">
        <v>52</v>
      </c>
      <c r="C15" s="234" t="s">
        <v>2326</v>
      </c>
      <c r="D15" s="237" t="s">
        <v>2327</v>
      </c>
      <c r="E15" s="234"/>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54</v>
      </c>
      <c r="B16" s="16" t="s">
        <v>53</v>
      </c>
      <c r="C16" s="234" t="s">
        <v>2328</v>
      </c>
      <c r="D16" s="235"/>
      <c r="E16" s="234"/>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55</v>
      </c>
      <c r="B17" s="16" t="s">
        <v>56</v>
      </c>
      <c r="C17" s="236" t="s">
        <v>2266</v>
      </c>
      <c r="D17" s="237"/>
      <c r="E17" s="234"/>
      <c r="F17" s="14"/>
      <c r="G17" s="6"/>
      <c r="H17" s="6"/>
      <c r="I17" s="6"/>
      <c r="J17" s="6"/>
      <c r="K17" s="6"/>
      <c r="L17" s="6"/>
      <c r="M17" s="6"/>
      <c r="N17" s="6"/>
      <c r="O17" s="6"/>
      <c r="P17" s="6"/>
      <c r="Q17" s="6"/>
      <c r="R17" s="6"/>
      <c r="S17" s="6"/>
      <c r="T17" s="6"/>
      <c r="U17" s="6"/>
      <c r="V17" s="6"/>
      <c r="W17" s="6"/>
      <c r="X17" s="6"/>
      <c r="Y17" s="6"/>
      <c r="Z17" s="6"/>
    </row>
    <row r="18" spans="1:26" ht="29" customHeight="1" x14ac:dyDescent="0.15">
      <c r="A18" s="16" t="s">
        <v>57</v>
      </c>
      <c r="B18" s="16" t="s">
        <v>58</v>
      </c>
      <c r="C18" s="238" t="s">
        <v>2329</v>
      </c>
      <c r="D18" s="239" t="s">
        <v>2267</v>
      </c>
      <c r="E18" s="219"/>
      <c r="F18" s="14"/>
      <c r="G18" s="6"/>
      <c r="H18" s="6"/>
      <c r="I18" s="6"/>
      <c r="J18" s="6"/>
      <c r="K18" s="6"/>
      <c r="L18" s="6"/>
      <c r="M18" s="6"/>
      <c r="N18" s="6"/>
      <c r="O18" s="6"/>
      <c r="P18" s="6"/>
      <c r="Q18" s="6"/>
      <c r="R18" s="6"/>
      <c r="S18" s="6"/>
      <c r="T18" s="6"/>
      <c r="U18" s="6"/>
      <c r="V18" s="6"/>
      <c r="W18" s="6"/>
      <c r="X18" s="6"/>
      <c r="Y18" s="6"/>
      <c r="Z18" s="6"/>
    </row>
    <row r="19" spans="1:26" ht="37" customHeight="1" x14ac:dyDescent="0.15">
      <c r="A19" s="16" t="s">
        <v>59</v>
      </c>
      <c r="B19" s="16" t="s">
        <v>19</v>
      </c>
      <c r="C19" s="238" t="s">
        <v>2268</v>
      </c>
      <c r="D19" s="239"/>
      <c r="E19" s="219"/>
      <c r="F19" s="14"/>
      <c r="G19" s="6"/>
      <c r="H19" s="6"/>
      <c r="I19" s="6"/>
      <c r="J19" s="6"/>
      <c r="K19" s="6"/>
      <c r="L19" s="6"/>
      <c r="M19" s="6"/>
      <c r="N19" s="6"/>
      <c r="O19" s="6"/>
      <c r="P19" s="6"/>
      <c r="Q19" s="6"/>
      <c r="R19" s="6"/>
      <c r="S19" s="6"/>
      <c r="T19" s="6"/>
      <c r="U19" s="6"/>
      <c r="V19" s="6"/>
      <c r="W19" s="6"/>
      <c r="X19" s="6"/>
      <c r="Y19" s="6"/>
      <c r="Z19" s="6"/>
    </row>
    <row r="20" spans="1:26" ht="39" customHeight="1" x14ac:dyDescent="0.15">
      <c r="A20" s="16" t="s">
        <v>60</v>
      </c>
      <c r="B20" s="16" t="s">
        <v>21</v>
      </c>
      <c r="C20" s="238" t="s">
        <v>2269</v>
      </c>
      <c r="D20" s="239" t="s">
        <v>2269</v>
      </c>
      <c r="E20" s="219"/>
      <c r="F20" s="6"/>
      <c r="G20" s="6"/>
      <c r="H20" s="6"/>
      <c r="I20" s="6"/>
      <c r="J20" s="6"/>
      <c r="K20" s="6"/>
      <c r="L20" s="6"/>
      <c r="M20" s="6"/>
      <c r="N20" s="6"/>
      <c r="O20" s="6"/>
      <c r="P20" s="6"/>
      <c r="Q20" s="6"/>
      <c r="R20" s="6"/>
      <c r="S20" s="6"/>
      <c r="T20" s="6"/>
      <c r="U20" s="6"/>
      <c r="V20" s="6"/>
      <c r="W20" s="6"/>
      <c r="X20" s="6"/>
      <c r="Y20" s="6"/>
      <c r="Z20" s="6"/>
    </row>
    <row r="21" spans="1:26" ht="36" customHeight="1" x14ac:dyDescent="0.15">
      <c r="A21" s="231" t="s">
        <v>61</v>
      </c>
      <c r="B21" s="221"/>
      <c r="C21" s="221"/>
      <c r="D21" s="221"/>
      <c r="E21" s="219"/>
      <c r="F21" s="14"/>
      <c r="G21" s="6"/>
      <c r="H21" s="6"/>
      <c r="I21" s="6"/>
      <c r="J21" s="6"/>
      <c r="K21" s="6"/>
      <c r="L21" s="6"/>
      <c r="M21" s="6"/>
      <c r="N21" s="6"/>
      <c r="O21" s="6"/>
      <c r="P21" s="6"/>
      <c r="Q21" s="6"/>
      <c r="R21" s="6"/>
      <c r="S21" s="6"/>
      <c r="T21" s="6"/>
      <c r="U21" s="6"/>
      <c r="V21" s="6"/>
      <c r="W21" s="6"/>
      <c r="X21" s="6"/>
      <c r="Y21" s="6"/>
      <c r="Z21" s="6"/>
    </row>
    <row r="22" spans="1:26" ht="48" customHeight="1" x14ac:dyDescent="0.15">
      <c r="A22" s="232" t="s">
        <v>62</v>
      </c>
      <c r="B22" s="221"/>
      <c r="C22" s="221"/>
      <c r="D22" s="221"/>
      <c r="E22" s="219"/>
      <c r="F22" s="14"/>
      <c r="G22" s="6"/>
      <c r="H22" s="6"/>
      <c r="I22" s="6"/>
      <c r="J22" s="6"/>
      <c r="K22" s="6"/>
      <c r="L22" s="6"/>
      <c r="M22" s="6"/>
      <c r="N22" s="6"/>
      <c r="O22" s="6"/>
      <c r="P22" s="6"/>
      <c r="Q22" s="6"/>
      <c r="R22" s="6"/>
      <c r="S22" s="6"/>
      <c r="T22" s="6"/>
      <c r="U22" s="6"/>
      <c r="V22" s="6"/>
      <c r="W22" s="6"/>
      <c r="X22" s="6"/>
      <c r="Y22" s="6"/>
      <c r="Z22" s="6"/>
    </row>
    <row r="23" spans="1:26" ht="36" customHeight="1" x14ac:dyDescent="0.15">
      <c r="A23" s="231" t="s">
        <v>10</v>
      </c>
      <c r="B23" s="219"/>
      <c r="C23" s="18" t="s">
        <v>63</v>
      </c>
      <c r="D23" s="18" t="s">
        <v>64</v>
      </c>
      <c r="E23" s="19" t="s">
        <v>65</v>
      </c>
      <c r="F23" s="20" t="s">
        <v>66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67</v>
      </c>
      <c r="B24" s="16" t="str">
        <f>VLOOKUP(A24,Questions!B$18:C$109,2,FALSE)</f>
        <v>Describe your organization’s business background and ownership structure, including all parent and subsidiary relationships.</v>
      </c>
      <c r="C24" s="229" t="s">
        <v>2330</v>
      </c>
      <c r="D24" s="230" t="s">
        <v>2270</v>
      </c>
      <c r="E24" s="21" t="str">
        <f>IF(C24="",VLOOKUP(A24,Questions!$B$18:$G$109,4,TRUE),"N/A")</f>
        <v>N/A</v>
      </c>
      <c r="F24" s="22">
        <f>VLOOKUP(A24,'Analyst Report'!$A$30:$E$118,5,FALSE)</f>
        <v>0</v>
      </c>
      <c r="G24" s="6"/>
      <c r="H24" s="6"/>
      <c r="I24" s="6"/>
      <c r="J24" s="6"/>
      <c r="K24" s="6"/>
      <c r="L24" s="6"/>
      <c r="M24" s="6"/>
      <c r="N24" s="6"/>
      <c r="O24" s="6"/>
      <c r="P24" s="6"/>
      <c r="Q24" s="6"/>
      <c r="R24" s="6"/>
      <c r="S24" s="6"/>
      <c r="T24" s="6"/>
      <c r="U24" s="6"/>
      <c r="V24" s="6"/>
      <c r="W24" s="6"/>
      <c r="X24" s="6"/>
      <c r="Y24" s="6"/>
      <c r="Z24" s="6"/>
    </row>
    <row r="25" spans="1:26" ht="84" customHeight="1" x14ac:dyDescent="0.15">
      <c r="A25" s="16" t="s">
        <v>68</v>
      </c>
      <c r="B25" s="16" t="str">
        <f>VLOOKUP(A25,Questions!B$18:C$109,2,FALSE)</f>
        <v>Have you had an unplanned disruption to this product/service in the last 12 months?</v>
      </c>
      <c r="C25" s="229" t="s">
        <v>2271</v>
      </c>
      <c r="D25" s="233" t="s">
        <v>2271</v>
      </c>
      <c r="E25" s="21" t="str">
        <f>IF(C25="",VLOOKUP(A25,Questions!$B$18:$G$109,4,TRUE),"N/A")</f>
        <v>N/A</v>
      </c>
      <c r="F25" s="22" t="str">
        <f>VLOOKUP(A25,'Analyst Report'!$A$30:$E$118,5,FALSE)</f>
        <v xml:space="preserve"> </v>
      </c>
      <c r="G25" s="6"/>
      <c r="H25" s="6"/>
      <c r="I25" s="6"/>
      <c r="J25" s="6"/>
      <c r="K25" s="6"/>
      <c r="L25" s="6"/>
      <c r="M25" s="6"/>
      <c r="N25" s="6"/>
      <c r="O25" s="6"/>
      <c r="P25" s="6"/>
      <c r="Q25" s="6"/>
      <c r="R25" s="6"/>
      <c r="S25" s="6"/>
      <c r="T25" s="6"/>
      <c r="U25" s="6"/>
      <c r="V25" s="6"/>
      <c r="W25" s="6"/>
      <c r="X25" s="6"/>
      <c r="Y25" s="6"/>
      <c r="Z25" s="6"/>
    </row>
    <row r="26" spans="1:26" ht="63.75" customHeight="1" x14ac:dyDescent="0.15">
      <c r="A26" s="16" t="s">
        <v>69</v>
      </c>
      <c r="B26" s="16" t="str">
        <f>VLOOKUP(A26,Questions!B$18:C$109,2,FALSE)</f>
        <v>Do you have a dedicated Information Security staff or office?</v>
      </c>
      <c r="C26" s="209" t="s">
        <v>234</v>
      </c>
      <c r="D26" s="211" t="s">
        <v>2272</v>
      </c>
      <c r="E26" s="21" t="str">
        <f>IF((C26=""),VLOOKUP(A26,Questions!$B$18:$G$109,4,FALSE),IF(C26="Yes",VLOOKUP(A26,Questions!$B$18:$G$109,6,FALSE),IF(C26="No",VLOOKUP(A26,Questions!$B$18:$G$109,5,FALSE),"N/A")))</f>
        <v>Describe your Information Security Office, including size, talents, resources, etc.</v>
      </c>
      <c r="F26" s="22" t="str">
        <f>VLOOKUP(A26,'Analyst Report'!$A$30:$E$118,5,FALSE)</f>
        <v xml:space="preserve"> </v>
      </c>
      <c r="G26" s="6"/>
      <c r="H26" s="6"/>
      <c r="I26" s="6"/>
      <c r="J26" s="6"/>
      <c r="K26" s="6"/>
      <c r="L26" s="6"/>
      <c r="M26" s="6"/>
      <c r="N26" s="6"/>
      <c r="O26" s="6"/>
      <c r="P26" s="6"/>
      <c r="Q26" s="6"/>
      <c r="R26" s="6"/>
      <c r="S26" s="6"/>
      <c r="T26" s="6"/>
      <c r="U26" s="6"/>
      <c r="V26" s="6"/>
      <c r="W26" s="6"/>
      <c r="X26" s="6"/>
      <c r="Y26" s="6"/>
      <c r="Z26" s="6"/>
    </row>
    <row r="27" spans="1:26" ht="82.5" customHeight="1" x14ac:dyDescent="0.15">
      <c r="A27" s="16" t="s">
        <v>70</v>
      </c>
      <c r="B27" s="16" t="str">
        <f>VLOOKUP(A27,Questions!B$18:C$109,2,FALSE)</f>
        <v>Do you have a dedicated Software and System Development team(s)? (e.g. Customer Support, Implementation, Product Management, etc.)</v>
      </c>
      <c r="C27" s="209" t="s">
        <v>234</v>
      </c>
      <c r="D27" s="213" t="s">
        <v>2331</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Report'!$A$30:$E$118,5,FALSE)</f>
        <v xml:space="preserve"> </v>
      </c>
      <c r="G27" s="6"/>
      <c r="H27" s="6"/>
      <c r="I27" s="6"/>
      <c r="J27" s="6"/>
      <c r="K27" s="6"/>
      <c r="L27" s="6"/>
      <c r="M27" s="6"/>
      <c r="N27" s="6"/>
      <c r="O27" s="6"/>
      <c r="P27" s="6"/>
      <c r="Q27" s="6"/>
      <c r="R27" s="6"/>
      <c r="S27" s="6"/>
      <c r="T27" s="6"/>
      <c r="U27" s="6"/>
      <c r="V27" s="6"/>
      <c r="W27" s="6"/>
      <c r="X27" s="6"/>
      <c r="Y27" s="6"/>
      <c r="Z27" s="6"/>
    </row>
    <row r="28" spans="1:26" ht="46.5" customHeight="1" x14ac:dyDescent="0.15">
      <c r="A28" s="16" t="s">
        <v>71</v>
      </c>
      <c r="B28" s="16" t="str">
        <f>VLOOKUP(A28,Questions!B$18:C$109,2,FALSE)</f>
        <v>Does your product process protected health information (PHI) or any data covered by the Health Insurance Portability and Accountability Act?</v>
      </c>
      <c r="C28" s="209" t="s">
        <v>258</v>
      </c>
      <c r="D28" s="24"/>
      <c r="E28" s="21">
        <f>IF((C28=""),VLOOKUP(A28,Questions!$B$18:$G$109,4,FALSE),IF(C28="Yes",VLOOKUP(A28,Questions!$B$18:$G$109,6,FALSE),IF(C28="No",VLOOKUP(A28,Questions!$B$18:$G$109,5,FALSE),"N/A")))</f>
        <v>0</v>
      </c>
      <c r="F28" s="22" t="str">
        <f>VLOOKUP(A28,'Analyst Report'!$A$30:$E$118,5,FALSE)</f>
        <v xml:space="preserve"> </v>
      </c>
      <c r="G28" s="6"/>
      <c r="H28" s="6"/>
      <c r="I28" s="6"/>
      <c r="J28" s="6"/>
      <c r="K28" s="6"/>
      <c r="L28" s="6"/>
      <c r="M28" s="6"/>
      <c r="N28" s="6"/>
      <c r="O28" s="6"/>
      <c r="P28" s="6"/>
      <c r="Q28" s="6"/>
      <c r="R28" s="6"/>
      <c r="S28" s="6"/>
      <c r="T28" s="6"/>
      <c r="U28" s="6"/>
      <c r="V28" s="6"/>
      <c r="W28" s="6"/>
      <c r="X28" s="6"/>
      <c r="Y28" s="6"/>
      <c r="Z28" s="6"/>
    </row>
    <row r="29" spans="1:26" ht="72.75" customHeight="1" x14ac:dyDescent="0.15">
      <c r="A29" s="16" t="s">
        <v>72</v>
      </c>
      <c r="B29" s="16" t="str">
        <f>VLOOKUP(A29,Questions!B$18:C$109,2,FALSE)</f>
        <v>Will data regulated by PCI DSS reside in the vended product?</v>
      </c>
      <c r="C29" s="209" t="s">
        <v>258</v>
      </c>
      <c r="D29" s="24"/>
      <c r="E29" s="21">
        <f>IF((C29=""),VLOOKUP(A29,Questions!$B$18:$G$109,4,FALSE),IF(C29="Yes",VLOOKUP(A29,Questions!$B$18:$G$109,6,FALSE),IF(C29="No",VLOOKUP(A29,Questions!$B$18:$G$109,5,FALSE),"N/A")))</f>
        <v>0</v>
      </c>
      <c r="F29" s="22" t="str">
        <f>VLOOKUP(A29,'Analyst Report'!$A$30:$E$118,5,FALSE)</f>
        <v xml:space="preserve"> </v>
      </c>
      <c r="G29" s="6"/>
      <c r="H29" s="6"/>
      <c r="I29" s="6"/>
      <c r="J29" s="6"/>
      <c r="K29" s="6"/>
      <c r="L29" s="6"/>
      <c r="M29" s="6"/>
      <c r="N29" s="6"/>
      <c r="O29" s="6"/>
      <c r="P29" s="6"/>
      <c r="Q29" s="6"/>
      <c r="R29" s="6"/>
      <c r="S29" s="6"/>
      <c r="T29" s="6"/>
      <c r="U29" s="6"/>
      <c r="V29" s="6"/>
      <c r="W29" s="6"/>
      <c r="X29" s="6"/>
      <c r="Y29" s="6"/>
      <c r="Z29" s="6"/>
    </row>
    <row r="30" spans="1:26" ht="63.75" customHeight="1" x14ac:dyDescent="0.15">
      <c r="A30" s="16" t="s">
        <v>73</v>
      </c>
      <c r="B30" s="16" t="str">
        <f>VLOOKUP(A30,Questions!B$18:C$109,2,FALSE)</f>
        <v>Use this area to share information about your environment that will assist those who are assessing your company data security program.</v>
      </c>
      <c r="C30" s="229" t="s">
        <v>2334</v>
      </c>
      <c r="D30" s="230" t="s">
        <v>2273</v>
      </c>
      <c r="E30" s="21" t="str">
        <f>IF((C30=""),VLOOKUP(A30,Questions!$B$18:$G$109,4,FALSE),IF(C30="Yes",VLOOKUP(A30,Questions!$B$18:$G$109,6,FALSE),IF(C30="No",VLOOKUP(A30,Questions!$B$18:$G$109,5,FALSE),"N/A")))</f>
        <v>N/A</v>
      </c>
      <c r="F30" s="22" t="str">
        <f>VLOOKUP(A30,'Analyst Report'!$A$30:$E$118,5,FALSE)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31" t="s">
        <v>8</v>
      </c>
      <c r="B31" s="219"/>
      <c r="C31" s="18" t="s">
        <v>63</v>
      </c>
      <c r="D31" s="18" t="s">
        <v>64</v>
      </c>
      <c r="E31" s="19" t="s">
        <v>65</v>
      </c>
      <c r="F31" s="20" t="str">
        <f>F23</f>
        <v>Analyst Notes</v>
      </c>
      <c r="G31" s="6"/>
      <c r="H31" s="6"/>
      <c r="I31" s="6"/>
      <c r="J31" s="6"/>
      <c r="K31" s="6"/>
      <c r="L31" s="6"/>
      <c r="M31" s="6"/>
      <c r="N31" s="6"/>
      <c r="O31" s="6"/>
      <c r="P31" s="6"/>
      <c r="Q31" s="6"/>
      <c r="R31" s="6"/>
      <c r="S31" s="6"/>
      <c r="T31" s="6"/>
      <c r="U31" s="6"/>
      <c r="V31" s="6"/>
      <c r="W31" s="6"/>
      <c r="X31" s="6"/>
      <c r="Y31" s="6"/>
      <c r="Z31" s="6"/>
    </row>
    <row r="32" spans="1:26" ht="96" customHeight="1" x14ac:dyDescent="0.15">
      <c r="A32" s="25" t="s">
        <v>74</v>
      </c>
      <c r="B32" s="16" t="str">
        <f>VLOOKUP(A32,Questions!B$18:C$109,2,FALSE)</f>
        <v>Have you undergone a SSAE 18 / SOC 2 audit?</v>
      </c>
      <c r="C32" s="209" t="s">
        <v>234</v>
      </c>
      <c r="D32" s="211" t="s">
        <v>2338</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Report'!$A$30:$E$118,5,FALSE)</f>
        <v xml:space="preserve"> </v>
      </c>
      <c r="G32" s="6"/>
      <c r="H32" s="6"/>
      <c r="I32" s="6"/>
      <c r="J32" s="6"/>
      <c r="K32" s="6"/>
      <c r="L32" s="6"/>
      <c r="M32" s="6"/>
      <c r="N32" s="6"/>
      <c r="O32" s="6"/>
      <c r="P32" s="6"/>
      <c r="Q32" s="6"/>
      <c r="R32" s="6"/>
      <c r="S32" s="6"/>
      <c r="T32" s="6"/>
      <c r="U32" s="6"/>
      <c r="V32" s="6"/>
      <c r="W32" s="6"/>
      <c r="X32" s="6"/>
      <c r="Y32" s="6"/>
      <c r="Z32" s="6"/>
    </row>
    <row r="33" spans="1:26" ht="63.75" customHeight="1" x14ac:dyDescent="0.15">
      <c r="A33" s="16" t="s">
        <v>75</v>
      </c>
      <c r="B33" s="16" t="str">
        <f>VLOOKUP(A33,Questions!B$18:C$109,2,FALSE)</f>
        <v>Have you completed the Cloud Security Alliance (CSA) CAIQ?</v>
      </c>
      <c r="C33" s="209" t="s">
        <v>234</v>
      </c>
      <c r="D33" s="211" t="s">
        <v>2274</v>
      </c>
      <c r="E33" s="21" t="str">
        <f>IF((C33=""),VLOOKUP(A33,Questions!$B$18:$G$109,4,FALSE),IF(C33="Yes",VLOOKUP(A33,Questions!$B$18:$G$109,6,FALSE),IF(C33="No",VLOOKUP(A33,Questions!$B$18:$G$109,5,FALSE),"N/A")))</f>
        <v>Please include a copy with your response and include a URL for the published assessment.</v>
      </c>
      <c r="F33" s="22" t="str">
        <f>VLOOKUP(A33,'Analyst Report'!$A$30:$E$118,5,FALSE)</f>
        <v xml:space="preserve"> </v>
      </c>
      <c r="G33" s="6"/>
      <c r="H33" s="6"/>
      <c r="I33" s="6"/>
      <c r="J33" s="6"/>
      <c r="K33" s="6"/>
      <c r="L33" s="6"/>
      <c r="M33" s="6"/>
      <c r="N33" s="6"/>
      <c r="O33" s="6"/>
      <c r="P33" s="6"/>
      <c r="Q33" s="6"/>
      <c r="R33" s="6"/>
      <c r="S33" s="6"/>
      <c r="T33" s="6"/>
      <c r="U33" s="6"/>
      <c r="V33" s="6"/>
      <c r="W33" s="6"/>
      <c r="X33" s="6"/>
      <c r="Y33" s="6"/>
      <c r="Z33" s="6"/>
    </row>
    <row r="34" spans="1:26" ht="63.75" customHeight="1" x14ac:dyDescent="0.15">
      <c r="A34" s="16" t="s">
        <v>76</v>
      </c>
      <c r="B34" s="16" t="str">
        <f>VLOOKUP(A34,Questions!B$18:C$109,2,FALSE)</f>
        <v>Have you received the Cloud Security Alliance STAR certification?</v>
      </c>
      <c r="C34" s="209" t="s">
        <v>234</v>
      </c>
      <c r="D34" s="212" t="s">
        <v>2275</v>
      </c>
      <c r="E34" s="21" t="str">
        <f>IF((C34=""),VLOOKUP(A34,Questions!$B$18:$G$109,4,FALSE),IF(C34="Yes",VLOOKUP(A34,Questions!$B$18:$G$109,6,FALSE),IF(C34="No",VLOOKUP(A34,Questions!$B$18:$G$109,5,FALSE),"N/A")))</f>
        <v>Provide date of certification, any supporting documentation, and a URL for the certification.</v>
      </c>
      <c r="F34" s="22" t="str">
        <f>VLOOKUP(A34,'Analyst Report'!$A$30:$E$118,5,FALSE)</f>
        <v xml:space="preserve"> </v>
      </c>
      <c r="G34" s="6"/>
      <c r="H34" s="6"/>
      <c r="I34" s="6"/>
      <c r="J34" s="6"/>
      <c r="K34" s="6"/>
      <c r="L34" s="6"/>
      <c r="M34" s="6"/>
      <c r="N34" s="6"/>
      <c r="O34" s="6"/>
      <c r="P34" s="6"/>
      <c r="Q34" s="6"/>
      <c r="R34" s="6"/>
      <c r="S34" s="6"/>
      <c r="T34" s="6"/>
      <c r="U34" s="6"/>
      <c r="V34" s="6"/>
      <c r="W34" s="6"/>
      <c r="X34" s="6"/>
      <c r="Y34" s="6"/>
      <c r="Z34" s="6"/>
    </row>
    <row r="35" spans="1:26" ht="78" customHeight="1" x14ac:dyDescent="0.15">
      <c r="A35" s="16" t="s">
        <v>77</v>
      </c>
      <c r="B35" s="16" t="str">
        <f>VLOOKUP(A35,Questions!B$18:C$109,2,FALSE)</f>
        <v>Do you conform with a specific industry standard security framework? (e.g. NIST Cybersecurity Framework, CIS Controls, ISO 27001, etc.)</v>
      </c>
      <c r="C35" s="209" t="s">
        <v>234</v>
      </c>
      <c r="D35" s="212" t="s">
        <v>2276</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Report'!$A$30:$E$118,5,FALSE)</f>
        <v xml:space="preserve"> </v>
      </c>
      <c r="G35" s="6"/>
      <c r="H35" s="6"/>
      <c r="I35" s="6"/>
      <c r="J35" s="6"/>
      <c r="K35" s="6"/>
      <c r="L35" s="6"/>
      <c r="M35" s="6"/>
      <c r="N35" s="6"/>
      <c r="O35" s="6"/>
      <c r="P35" s="6"/>
      <c r="Q35" s="6"/>
      <c r="R35" s="6"/>
      <c r="S35" s="6"/>
      <c r="T35" s="6"/>
      <c r="U35" s="6"/>
      <c r="V35" s="6"/>
      <c r="W35" s="6"/>
      <c r="X35" s="6"/>
      <c r="Y35" s="6"/>
      <c r="Z35" s="6"/>
    </row>
    <row r="36" spans="1:26" ht="63.75" customHeight="1" x14ac:dyDescent="0.15">
      <c r="A36" s="16" t="s">
        <v>78</v>
      </c>
      <c r="B36" s="16" t="str">
        <f>VLOOKUP(A36,Questions!B$18:C$109,2,FALSE)</f>
        <v>Can the systems that hold the institution's data be compliant with NIST SP 800-171 and/or CMMC Level 3 standards?</v>
      </c>
      <c r="C36" s="209" t="s">
        <v>234</v>
      </c>
      <c r="D36" s="212" t="s">
        <v>2277</v>
      </c>
      <c r="E36" s="21" t="str">
        <f>IF((C36=""),VLOOKUP(A36,Questions!$B$18:$G$109,4,FALSE),IF(C36="Yes",VLOOKUP(A36,Questions!$B$18:$G$109,6,FALSE),IF(C36="No",VLOOKUP(A36,Questions!$B$18:$G$109,5,FALSE),"N/A")))</f>
        <v>Indicate level, Supplier Performance Risk System ('SPRS') Score or certification information.</v>
      </c>
      <c r="F36" s="22" t="str">
        <f>VLOOKUP(A36,'Analyst Report'!$A$30:$E$118,5,FALSE)</f>
        <v xml:space="preserve"> </v>
      </c>
      <c r="G36" s="6"/>
      <c r="H36" s="6"/>
      <c r="I36" s="6"/>
      <c r="J36" s="6"/>
      <c r="K36" s="6"/>
      <c r="L36" s="6"/>
      <c r="M36" s="6"/>
      <c r="N36" s="6"/>
      <c r="O36" s="6"/>
      <c r="P36" s="6"/>
      <c r="Q36" s="6"/>
      <c r="R36" s="6"/>
      <c r="S36" s="6"/>
      <c r="T36" s="6"/>
      <c r="U36" s="6"/>
      <c r="V36" s="6"/>
      <c r="W36" s="6"/>
      <c r="X36" s="6"/>
      <c r="Y36" s="6"/>
      <c r="Z36" s="6"/>
    </row>
    <row r="37" spans="1:26" ht="63.75" customHeight="1" x14ac:dyDescent="0.15">
      <c r="A37" s="16" t="s">
        <v>79</v>
      </c>
      <c r="B37" s="16" t="str">
        <f>VLOOKUP(A37,Questions!B$18:C$109,2,FALSE)</f>
        <v>Can you provide overall system and/or application architecture diagrams including a full description of the data flow for all components of the system?</v>
      </c>
      <c r="C37" s="209" t="s">
        <v>258</v>
      </c>
      <c r="D37" s="211" t="s">
        <v>2337</v>
      </c>
      <c r="E37" s="21" t="str">
        <f>IF((C37=""),VLOOKUP(A37,Questions!$B$18:$G$109,4,FALSE),IF(C37="Yes",VLOOKUP(A37,Questions!$B$18:$G$109,6,FALSE),IF(C37="No",VLOOKUP(A37,Questions!$B$18:$G$109,5,FALSE),"N/A")))</f>
        <v>Provide a detailed summary of overall system and/or application architecture.</v>
      </c>
      <c r="F37" s="22" t="str">
        <f>VLOOKUP(A37,'Analyst Report'!$A$30:$E$118,5,FALSE)</f>
        <v xml:space="preserve"> </v>
      </c>
      <c r="G37" s="6"/>
      <c r="H37" s="6"/>
      <c r="I37" s="6"/>
      <c r="J37" s="6"/>
      <c r="K37" s="6"/>
      <c r="L37" s="6"/>
      <c r="M37" s="6"/>
      <c r="N37" s="6"/>
      <c r="O37" s="6"/>
      <c r="P37" s="6"/>
      <c r="Q37" s="6"/>
      <c r="R37" s="6"/>
      <c r="S37" s="6"/>
      <c r="T37" s="6"/>
      <c r="U37" s="6"/>
      <c r="V37" s="6"/>
      <c r="W37" s="6"/>
      <c r="X37" s="6"/>
      <c r="Y37" s="6"/>
      <c r="Z37" s="6"/>
    </row>
    <row r="38" spans="1:26" ht="63.75" customHeight="1" x14ac:dyDescent="0.15">
      <c r="A38" s="16" t="s">
        <v>80</v>
      </c>
      <c r="B38" s="16" t="str">
        <f>VLOOKUP(A38,Questions!B$18:C$109,2,FALSE)</f>
        <v>Does your organization have a data privacy policy?</v>
      </c>
      <c r="C38" s="209" t="s">
        <v>234</v>
      </c>
      <c r="D38" s="211" t="s">
        <v>2278</v>
      </c>
      <c r="E38" s="21" t="str">
        <f>IF((C38=""),VLOOKUP(A38,Questions!$B$18:$G$109,4,FALSE),IF(C38="Yes",VLOOKUP(A38,Questions!$B$18:$G$109,6,FALSE),IF(C38="No",VLOOKUP(A38,Questions!$B$18:$G$109,5,FALSE),"N/A")))</f>
        <v>Provide your data privacy document (or a valid link to it) upon submission.</v>
      </c>
      <c r="F38" s="22" t="str">
        <f>VLOOKUP(A38,'Analyst Report'!$A$30:$E$118,5,FALSE)</f>
        <v xml:space="preserve"> </v>
      </c>
      <c r="G38" s="6"/>
      <c r="H38" s="6"/>
      <c r="I38" s="6"/>
      <c r="J38" s="6"/>
      <c r="K38" s="6"/>
      <c r="L38" s="6"/>
      <c r="M38" s="6"/>
      <c r="N38" s="6"/>
      <c r="O38" s="6"/>
      <c r="P38" s="6"/>
      <c r="Q38" s="6"/>
      <c r="R38" s="6"/>
      <c r="S38" s="6"/>
      <c r="T38" s="6"/>
      <c r="U38" s="6"/>
      <c r="V38" s="6"/>
      <c r="W38" s="6"/>
      <c r="X38" s="6"/>
      <c r="Y38" s="6"/>
      <c r="Z38" s="6"/>
    </row>
    <row r="39" spans="1:26" ht="63.75" customHeight="1" x14ac:dyDescent="0.15">
      <c r="A39" s="16" t="s">
        <v>81</v>
      </c>
      <c r="B39" s="16" t="str">
        <f>VLOOKUP(A39,Questions!B$18:C$109,2,FALSE)</f>
        <v>Do you have a documented, and currently implemented, employee onboarding and offboarding policy?</v>
      </c>
      <c r="C39" s="209" t="s">
        <v>234</v>
      </c>
      <c r="D39" s="211" t="s">
        <v>2279</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Report'!$A$30:$E$118,5,FALSE)</f>
        <v xml:space="preserve"> </v>
      </c>
      <c r="G39" s="6"/>
      <c r="H39" s="6"/>
      <c r="I39" s="6"/>
      <c r="J39" s="6"/>
      <c r="K39" s="6"/>
      <c r="L39" s="6"/>
      <c r="M39" s="6"/>
      <c r="N39" s="6"/>
      <c r="O39" s="6"/>
      <c r="P39" s="6"/>
      <c r="Q39" s="6"/>
      <c r="R39" s="6"/>
      <c r="S39" s="6"/>
      <c r="T39" s="6"/>
      <c r="U39" s="6"/>
      <c r="V39" s="6"/>
      <c r="W39" s="6"/>
      <c r="X39" s="6"/>
      <c r="Y39" s="6"/>
      <c r="Z39" s="6"/>
    </row>
    <row r="40" spans="1:26" ht="63.75" customHeight="1" x14ac:dyDescent="0.15">
      <c r="A40" s="16" t="s">
        <v>82</v>
      </c>
      <c r="B40" s="16" t="str">
        <f>VLOOKUP(A40,Questions!B$18:C$109,2,FALSE)</f>
        <v>Do you have a well documented Business Continuity Plan (BCP) that is tested annually?</v>
      </c>
      <c r="C40" s="209" t="s">
        <v>234</v>
      </c>
      <c r="D40" s="26"/>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Report'!$A$30:$E$118,5,FALSE)</f>
        <v xml:space="preserve"> </v>
      </c>
      <c r="G40" s="6"/>
      <c r="H40" s="6"/>
      <c r="I40" s="6"/>
      <c r="J40" s="6"/>
      <c r="K40" s="6"/>
      <c r="L40" s="6"/>
      <c r="M40" s="6"/>
      <c r="N40" s="6"/>
      <c r="O40" s="6"/>
      <c r="P40" s="6"/>
      <c r="Q40" s="6"/>
      <c r="R40" s="6"/>
      <c r="S40" s="6"/>
      <c r="T40" s="6"/>
      <c r="U40" s="6"/>
      <c r="V40" s="6"/>
      <c r="W40" s="6"/>
      <c r="X40" s="6"/>
      <c r="Y40" s="6"/>
      <c r="Z40" s="6"/>
    </row>
    <row r="41" spans="1:26" ht="63.75" customHeight="1" x14ac:dyDescent="0.15">
      <c r="A41" s="16" t="s">
        <v>83</v>
      </c>
      <c r="B41" s="16" t="str">
        <f>VLOOKUP(A41,Questions!B$18:C$109,2,FALSE)</f>
        <v>Do you have a well documented Disaster Recovery Plan (DRP) that is tested annually?</v>
      </c>
      <c r="C41" s="209" t="s">
        <v>234</v>
      </c>
      <c r="D41" s="26"/>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Report'!$A$30:$E$118,5,FALSE)</f>
        <v xml:space="preserve"> </v>
      </c>
      <c r="G41" s="6"/>
      <c r="H41" s="6"/>
      <c r="I41" s="6"/>
      <c r="J41" s="6"/>
      <c r="K41" s="6"/>
      <c r="L41" s="6"/>
      <c r="M41" s="6"/>
      <c r="N41" s="6"/>
      <c r="O41" s="6"/>
      <c r="P41" s="6"/>
      <c r="Q41" s="6"/>
      <c r="R41" s="6"/>
      <c r="S41" s="6"/>
      <c r="T41" s="6"/>
      <c r="U41" s="6"/>
      <c r="V41" s="6"/>
      <c r="W41" s="6"/>
      <c r="X41" s="6"/>
      <c r="Y41" s="6"/>
      <c r="Z41" s="6"/>
    </row>
    <row r="42" spans="1:26" ht="63.75" customHeight="1" x14ac:dyDescent="0.15">
      <c r="A42" s="25" t="s">
        <v>84</v>
      </c>
      <c r="B42" s="16" t="str">
        <f>VLOOKUP(A42,Questions!B$18:C$109,2,FALSE)</f>
        <v>Do you have a documented change management process?</v>
      </c>
      <c r="C42" s="209" t="s">
        <v>234</v>
      </c>
      <c r="D42" s="211" t="s">
        <v>2280</v>
      </c>
      <c r="E42" s="21" t="str">
        <f>IF((C42=""),VLOOKUP(A42,Questions!$B$18:$G$109,4,FALSE),IF(C42="Yes",VLOOKUP(A42,Questions!$B$18:$G$109,6,FALSE),IF(C42="No",VLOOKUP(A42,Questions!$B$18:$G$109,5,FALSE),"N/A")))</f>
        <v>Summarize your current change management process.</v>
      </c>
      <c r="F42" s="22" t="str">
        <f>VLOOKUP(A42,'Analyst Report'!$A$30:$E$118,5,FALSE)</f>
        <v xml:space="preserve"> </v>
      </c>
      <c r="G42" s="6"/>
      <c r="H42" s="6"/>
      <c r="I42" s="6"/>
      <c r="J42" s="6"/>
      <c r="K42" s="6"/>
      <c r="L42" s="6"/>
      <c r="M42" s="6"/>
      <c r="N42" s="6"/>
      <c r="O42" s="6"/>
      <c r="P42" s="6"/>
      <c r="Q42" s="6"/>
      <c r="R42" s="6"/>
      <c r="S42" s="6"/>
      <c r="T42" s="6"/>
      <c r="U42" s="6"/>
      <c r="V42" s="6"/>
      <c r="W42" s="6"/>
      <c r="X42" s="6"/>
      <c r="Y42" s="6"/>
      <c r="Z42" s="6"/>
    </row>
    <row r="43" spans="1:26" ht="99.75" customHeight="1" x14ac:dyDescent="0.15">
      <c r="A43" s="25" t="s">
        <v>85</v>
      </c>
      <c r="B43" s="16" t="str">
        <f>VLOOKUP(A43,Questions!B$18:C$109,2,FALSE)</f>
        <v>Has a VPAT or ACR been created or updated for the product and version under consideration within the past year?</v>
      </c>
      <c r="C43" s="209" t="s">
        <v>234</v>
      </c>
      <c r="D43" s="211" t="s">
        <v>2281</v>
      </c>
      <c r="E43" s="21" t="str">
        <f>IF((C43=""),VLOOKUP(A43,Questions!$B$18:$G$109,4,FALSE),IF(C43="Yes",VLOOKUP(A43,Questions!$B$18:$G$109,6,FALSE),IF(C43="No",VLOOKUP(A43,Questions!$B$18:$G$109,5,FALSE),"N/A")))</f>
        <v>State the date the VPAT was completed. Include this VPAT in your submission and/or link to its web location.</v>
      </c>
      <c r="F43" s="22" t="str">
        <f>VLOOKUP(A43,'Analyst Report'!$A$30:$E$118,5,FALSE)</f>
        <v xml:space="preserve"> </v>
      </c>
      <c r="G43" s="6"/>
      <c r="H43" s="6"/>
      <c r="I43" s="6"/>
      <c r="J43" s="6"/>
      <c r="K43" s="6"/>
      <c r="L43" s="6"/>
      <c r="M43" s="6"/>
      <c r="N43" s="6"/>
      <c r="O43" s="6"/>
      <c r="P43" s="6"/>
      <c r="Q43" s="6"/>
      <c r="R43" s="6"/>
      <c r="S43" s="6"/>
      <c r="T43" s="6"/>
      <c r="U43" s="6"/>
      <c r="V43" s="6"/>
      <c r="W43" s="6"/>
      <c r="X43" s="6"/>
      <c r="Y43" s="6"/>
      <c r="Z43" s="6"/>
    </row>
    <row r="44" spans="1:26" ht="63.75" customHeight="1" x14ac:dyDescent="0.15">
      <c r="A44" s="25" t="s">
        <v>86</v>
      </c>
      <c r="B44" s="16" t="str">
        <f>VLOOKUP(A44,Questions!B$18:C$109,2,FALSE)</f>
        <v>Do you have documentation to support the accessibility features of your product?</v>
      </c>
      <c r="C44" s="209" t="s">
        <v>234</v>
      </c>
      <c r="D44" s="211" t="s">
        <v>2282</v>
      </c>
      <c r="E44" s="21" t="str">
        <f>IF((C44=""),VLOOKUP(A44,Questions!$B$18:$G$109,4,FALSE),IF(C44="Yes",VLOOKUP(A44,Questions!$B$18:$G$109,6,FALSE),IF(C44="No",VLOOKUP(A44,Questions!$B$18:$G$109,5,FALSE),"N/A")))</f>
        <v>Provide examples with links where possible.</v>
      </c>
      <c r="F44" s="22" t="str">
        <f>VLOOKUP(A44,'Analyst Report'!$A$30:$E$118,5,FALSE)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31" t="s">
        <v>87</v>
      </c>
      <c r="B45" s="219"/>
      <c r="C45" s="18" t="s">
        <v>63</v>
      </c>
      <c r="D45" s="18" t="s">
        <v>64</v>
      </c>
      <c r="E45" s="19" t="s">
        <v>65</v>
      </c>
      <c r="F45" s="20" t="str">
        <f>F23</f>
        <v>Analyst Notes</v>
      </c>
      <c r="G45" s="6"/>
      <c r="H45" s="6"/>
      <c r="I45" s="6"/>
      <c r="J45" s="6"/>
      <c r="K45" s="6"/>
      <c r="L45" s="6"/>
      <c r="M45" s="6"/>
      <c r="N45" s="6"/>
      <c r="O45" s="6"/>
      <c r="P45" s="6"/>
      <c r="Q45" s="6"/>
      <c r="R45" s="6"/>
      <c r="S45" s="6"/>
      <c r="T45" s="6"/>
      <c r="U45" s="6"/>
      <c r="V45" s="6"/>
      <c r="W45" s="6"/>
      <c r="X45" s="6"/>
      <c r="Y45" s="6"/>
      <c r="Z45" s="6"/>
    </row>
    <row r="46" spans="1:26" ht="66.75" customHeight="1" x14ac:dyDescent="0.15">
      <c r="A46" s="16" t="s">
        <v>88</v>
      </c>
      <c r="B46" s="16" t="str">
        <f>VLOOKUP(A46,Questions!B$18:C$109,2,FALSE)</f>
        <v>Has a third party expert conducted an accessibility audit of the most recent version of your product?</v>
      </c>
      <c r="C46" s="209" t="s">
        <v>258</v>
      </c>
      <c r="D46" s="213" t="s">
        <v>2332</v>
      </c>
      <c r="E46" s="21" t="str">
        <f>IF((C46=""),VLOOKUP(A46,Questions!$B$18:$G$109,4,FALSE),IF(C46="Yes",VLOOKUP(A46,Questions!$B$18:$G$109,6,FALSE),IF(C46="No",VLOOKUP(A46,Questions!$B$18:$G$109,5,FALSE),"N/A")))</f>
        <v>Please provide plans (when and by whom) any audit is planned, if any or rationale if not.</v>
      </c>
      <c r="F46" s="22" t="str">
        <f>VLOOKUP(A46,'Analyst Report'!$A$30:$E$118,5,FALSE)</f>
        <v xml:space="preserve"> </v>
      </c>
      <c r="G46" s="6"/>
      <c r="H46" s="6"/>
      <c r="I46" s="6"/>
      <c r="J46" s="6"/>
      <c r="K46" s="6"/>
      <c r="L46" s="6"/>
      <c r="M46" s="6"/>
      <c r="N46" s="6"/>
      <c r="O46" s="6"/>
      <c r="P46" s="6"/>
      <c r="Q46" s="6"/>
      <c r="R46" s="6"/>
      <c r="S46" s="6"/>
      <c r="T46" s="6"/>
      <c r="U46" s="6"/>
      <c r="V46" s="6"/>
      <c r="W46" s="6"/>
      <c r="X46" s="6"/>
      <c r="Y46" s="6"/>
      <c r="Z46" s="6"/>
    </row>
    <row r="47" spans="1:26" ht="57" customHeight="1" x14ac:dyDescent="0.15">
      <c r="A47" s="16" t="s">
        <v>89</v>
      </c>
      <c r="B47" s="16" t="str">
        <f>VLOOKUP(A47,Questions!B$18:C$109,2,FALSE)</f>
        <v>Do you have a documented and implemented process for verifying accessibility conformance?</v>
      </c>
      <c r="C47" s="209" t="s">
        <v>234</v>
      </c>
      <c r="D47" s="211" t="s">
        <v>2283</v>
      </c>
      <c r="E47" s="21" t="str">
        <f>IF((C47=""),VLOOKUP(A47,Questions!$B$18:$G$109,4,FALSE),IF(C47="Yes",VLOOKUP(A47,Questions!$B$18:$G$109,6,FALSE),IF(C47="No",VLOOKUP(A47,Questions!$B$18:$G$109,5,FALSE),"N/A")))</f>
        <v>Describe your processes and methodologies for validating accessibility conformance.</v>
      </c>
      <c r="F47" s="22" t="str">
        <f>VLOOKUP(A47,'Analyst Report'!$A$30:$E$118,5,FALSE)</f>
        <v xml:space="preserve"> </v>
      </c>
      <c r="G47" s="6"/>
      <c r="H47" s="6"/>
      <c r="I47" s="6"/>
      <c r="J47" s="6"/>
      <c r="K47" s="6"/>
      <c r="L47" s="6"/>
      <c r="M47" s="6"/>
      <c r="N47" s="6"/>
      <c r="O47" s="6"/>
      <c r="P47" s="6"/>
      <c r="Q47" s="6"/>
      <c r="R47" s="6"/>
      <c r="S47" s="6"/>
      <c r="T47" s="6"/>
      <c r="U47" s="6"/>
      <c r="V47" s="6"/>
      <c r="W47" s="6"/>
      <c r="X47" s="6"/>
      <c r="Y47" s="6"/>
      <c r="Z47" s="6"/>
    </row>
    <row r="48" spans="1:26" ht="51.75" customHeight="1" x14ac:dyDescent="0.15">
      <c r="A48" s="16" t="s">
        <v>90</v>
      </c>
      <c r="B48" s="16" t="str">
        <f>VLOOKUP(A48,Questions!B$18:C$109,2,FALSE)</f>
        <v>Have you adopted a technical or legal accessibility standard of conformance for the product in question?</v>
      </c>
      <c r="C48" s="209" t="s">
        <v>234</v>
      </c>
      <c r="D48" s="213" t="s">
        <v>2333</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Report'!$A$30:$E$118,5,FALSE)</f>
        <v xml:space="preserve"> </v>
      </c>
      <c r="G48" s="6"/>
      <c r="H48" s="6"/>
      <c r="I48" s="6"/>
      <c r="J48" s="6"/>
      <c r="K48" s="6"/>
      <c r="L48" s="6"/>
      <c r="M48" s="6"/>
      <c r="N48" s="6"/>
      <c r="O48" s="6"/>
      <c r="P48" s="6"/>
      <c r="Q48" s="6"/>
      <c r="R48" s="6"/>
      <c r="S48" s="6"/>
      <c r="T48" s="6"/>
      <c r="U48" s="6"/>
      <c r="V48" s="6"/>
      <c r="W48" s="6"/>
      <c r="X48" s="6"/>
      <c r="Y48" s="6"/>
      <c r="Z48" s="6"/>
    </row>
    <row r="49" spans="1:26" ht="63.75" customHeight="1" x14ac:dyDescent="0.15">
      <c r="A49" s="16" t="s">
        <v>91</v>
      </c>
      <c r="B49" s="16" t="str">
        <f>VLOOKUP(A49,Questions!B$18:C$109,2,FALSE)</f>
        <v>Can you provide a current, detailed accessibility roadmap with delivery timelines?</v>
      </c>
      <c r="C49" s="209" t="s">
        <v>258</v>
      </c>
      <c r="D49" s="211" t="s">
        <v>2284</v>
      </c>
      <c r="E49" s="21" t="str">
        <f>IF((C49=""),VLOOKUP(A49,Questions!$B$18:$G$109,4,FALSE),IF(C49="Yes",VLOOKUP(A49,Questions!$B$18:$G$109,6,FALSE),IF(C49="No",VLOOKUP(A49,Questions!$B$18:$G$109,5,FALSE),"N/A")))</f>
        <v>Please provide any plans to develop and share an accessibility product roadmap in the future.</v>
      </c>
      <c r="F49" s="22" t="str">
        <f>VLOOKUP(A49,'Analyst Report'!$A$30:$E$118,5,FALSE)</f>
        <v xml:space="preserve"> </v>
      </c>
      <c r="G49" s="6"/>
      <c r="H49" s="6"/>
      <c r="I49" s="6"/>
      <c r="J49" s="6"/>
      <c r="K49" s="6"/>
      <c r="L49" s="6"/>
      <c r="M49" s="6"/>
      <c r="N49" s="6"/>
      <c r="O49" s="6"/>
      <c r="P49" s="6"/>
      <c r="Q49" s="6"/>
      <c r="R49" s="6"/>
      <c r="S49" s="6"/>
      <c r="T49" s="6"/>
      <c r="U49" s="6"/>
      <c r="V49" s="6"/>
      <c r="W49" s="6"/>
      <c r="X49" s="6"/>
      <c r="Y49" s="6"/>
      <c r="Z49" s="6"/>
    </row>
    <row r="50" spans="1:26" ht="123" customHeight="1" x14ac:dyDescent="0.15">
      <c r="A50" s="16" t="s">
        <v>92</v>
      </c>
      <c r="B50" s="16" t="str">
        <f>VLOOKUP(A50,Questions!B$18:C$109,2,FALSE)</f>
        <v>Do you expect your staff to maintain a current skill set in IT accessibility?</v>
      </c>
      <c r="C50" s="209" t="s">
        <v>234</v>
      </c>
      <c r="D50" s="211" t="s">
        <v>2285</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Report'!$A$30:$E$118,5,FALSE)</f>
        <v xml:space="preserve"> </v>
      </c>
      <c r="G50" s="6"/>
      <c r="H50" s="6"/>
      <c r="I50" s="6"/>
      <c r="J50" s="6"/>
      <c r="K50" s="6"/>
      <c r="L50" s="6"/>
      <c r="M50" s="6"/>
      <c r="N50" s="6"/>
      <c r="O50" s="6"/>
      <c r="P50" s="6"/>
      <c r="Q50" s="6"/>
      <c r="R50" s="6"/>
      <c r="S50" s="6"/>
      <c r="T50" s="6"/>
      <c r="U50" s="6"/>
      <c r="V50" s="6"/>
      <c r="W50" s="6"/>
      <c r="X50" s="6"/>
      <c r="Y50" s="6"/>
      <c r="Z50" s="6"/>
    </row>
    <row r="51" spans="1:26" ht="57.75" customHeight="1" x14ac:dyDescent="0.15">
      <c r="A51" s="16" t="s">
        <v>93</v>
      </c>
      <c r="B51" s="16" t="str">
        <f>VLOOKUP(A51,Questions!B$18:C$109,2,FALSE)</f>
        <v>Do you have a documented and implemented process for reporting and tracking accessibility issues?</v>
      </c>
      <c r="C51" s="209" t="s">
        <v>234</v>
      </c>
      <c r="D51" s="211" t="s">
        <v>2336</v>
      </c>
      <c r="E51" s="21" t="str">
        <f>IF((C51=""),VLOOKUP(A51,Questions!$B$18:$G$109,4,FALSE),IF(C51="Yes",VLOOKUP(A51,Questions!$B$18:$G$109,6,FALSE),IF(C51="No",VLOOKUP(A51,Questions!$B$18:$G$109,5,FALSE),"N/A")))</f>
        <v>Describe the process and any recent examples of fixes as a result of the process.</v>
      </c>
      <c r="F51" s="22" t="str">
        <f>VLOOKUP(A51,'Analyst Report'!$A$30:$E$118,5,FALSE)</f>
        <v xml:space="preserve"> </v>
      </c>
      <c r="G51" s="6"/>
      <c r="H51" s="6"/>
      <c r="I51" s="6"/>
      <c r="J51" s="6"/>
      <c r="K51" s="6"/>
      <c r="L51" s="6"/>
      <c r="M51" s="6"/>
      <c r="N51" s="6"/>
      <c r="O51" s="6"/>
      <c r="P51" s="6"/>
      <c r="Q51" s="6"/>
      <c r="R51" s="6"/>
      <c r="S51" s="6"/>
      <c r="T51" s="6"/>
      <c r="U51" s="6"/>
      <c r="V51" s="6"/>
      <c r="W51" s="6"/>
      <c r="X51" s="6"/>
      <c r="Y51" s="6"/>
      <c r="Z51" s="6"/>
    </row>
    <row r="52" spans="1:26" ht="49.5" customHeight="1" x14ac:dyDescent="0.15">
      <c r="A52" s="16" t="s">
        <v>94</v>
      </c>
      <c r="B52" s="16" t="str">
        <f>VLOOKUP(A52,Questions!B$18:C$109,2,FALSE)</f>
        <v>Do you have documented processes and procedures for implementing accessibility into your development lifecycle?</v>
      </c>
      <c r="C52" s="209" t="s">
        <v>234</v>
      </c>
      <c r="D52" s="211" t="s">
        <v>2286</v>
      </c>
      <c r="E52" s="21" t="str">
        <f>IF((C52=""),VLOOKUP(A52,Questions!$B$18:$G$109,4,FALSE),IF(C52="Yes",VLOOKUP(A52,Questions!$B$18:$G$109,6,FALSE),IF(C52="No",VLOOKUP(A52,Questions!$B$18:$G$109,5,FALSE),"N/A")))</f>
        <v>Provide further details or multiple means in Additional Information.</v>
      </c>
      <c r="F52" s="22" t="str">
        <f>VLOOKUP(A52,'Analyst Report'!$A$30:$E$118,5,FALSE)</f>
        <v xml:space="preserve"> </v>
      </c>
      <c r="G52" s="6"/>
      <c r="H52" s="6"/>
      <c r="I52" s="6"/>
      <c r="J52" s="6"/>
      <c r="K52" s="6"/>
      <c r="L52" s="6"/>
      <c r="M52" s="6"/>
      <c r="N52" s="6"/>
      <c r="O52" s="6"/>
      <c r="P52" s="6"/>
      <c r="Q52" s="6"/>
      <c r="R52" s="6"/>
      <c r="S52" s="6"/>
      <c r="T52" s="6"/>
      <c r="U52" s="6"/>
      <c r="V52" s="6"/>
      <c r="W52" s="6"/>
      <c r="X52" s="6"/>
      <c r="Y52" s="6"/>
      <c r="Z52" s="6"/>
    </row>
    <row r="53" spans="1:26" ht="48.75" customHeight="1" x14ac:dyDescent="0.15">
      <c r="A53" s="16" t="s">
        <v>95</v>
      </c>
      <c r="B53" s="16" t="str">
        <f>VLOOKUP(A53,Questions!B$18:C$109,2,FALSE)</f>
        <v>Can all functions of the application or service be performed using only the keyboard?</v>
      </c>
      <c r="C53" s="209" t="s">
        <v>234</v>
      </c>
      <c r="D53" s="211" t="s">
        <v>2287</v>
      </c>
      <c r="E53" s="21" t="str">
        <f>IF((C53=""),VLOOKUP(A53,Questions!$B$18:$G$109,4,FALSE),IF(C53="Yes",VLOOKUP(A53,Questions!$B$18:$G$109,6,FALSE),IF(C53="No",VLOOKUP(A53,Questions!$B$18:$G$109,5,FALSE),"N/A")))</f>
        <v>State when and on which platform this was verified.</v>
      </c>
      <c r="F53" s="22" t="str">
        <f>VLOOKUP(A53,'Analyst Report'!$A$30:$E$118,5,FALSE)</f>
        <v xml:space="preserve"> </v>
      </c>
      <c r="G53" s="6"/>
      <c r="H53" s="6"/>
      <c r="I53" s="6"/>
      <c r="J53" s="6"/>
      <c r="K53" s="6"/>
      <c r="L53" s="6"/>
      <c r="M53" s="6"/>
      <c r="N53" s="6"/>
      <c r="O53" s="6"/>
      <c r="P53" s="6"/>
      <c r="Q53" s="6"/>
      <c r="R53" s="6"/>
      <c r="S53" s="6"/>
      <c r="T53" s="6"/>
      <c r="U53" s="6"/>
      <c r="V53" s="6"/>
      <c r="W53" s="6"/>
      <c r="X53" s="6"/>
      <c r="Y53" s="6"/>
      <c r="Z53" s="6"/>
    </row>
    <row r="54" spans="1:26" ht="73.5" customHeight="1" x14ac:dyDescent="0.15">
      <c r="A54" s="16" t="s">
        <v>96</v>
      </c>
      <c r="B54" s="16" t="str">
        <f>VLOOKUP(A54,Questions!B$18:C$109,2,FALSE)</f>
        <v>Does your product rely on activating a special ‘accessibility mode,’ a ‘lite version’ or accessing an alternate interface for accessibility purposes?</v>
      </c>
      <c r="C54" s="209" t="s">
        <v>258</v>
      </c>
      <c r="D54" s="24"/>
      <c r="E54" s="21">
        <f>IF((C54=""),VLOOKUP(A54,Questions!$B$18:$G$109,4,FALSE),IF(C54="Yes",VLOOKUP(A54,Questions!$B$18:$G$109,6,FALSE),IF(C54="No",VLOOKUP(A54,Questions!$B$18:$G$109,5,FALSE),"N/A")))</f>
        <v>0</v>
      </c>
      <c r="F54" s="22" t="str">
        <f>VLOOKUP(A54,'Analyst Report'!$A$30:$E$118,5,FALSE)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31" t="s">
        <v>97</v>
      </c>
      <c r="B55" s="219"/>
      <c r="C55" s="18" t="s">
        <v>63</v>
      </c>
      <c r="D55" s="18" t="s">
        <v>64</v>
      </c>
      <c r="E55" s="19" t="s">
        <v>65</v>
      </c>
      <c r="F55" s="20" t="str">
        <f>F23</f>
        <v>Analyst Notes</v>
      </c>
      <c r="G55" s="6"/>
      <c r="H55" s="6"/>
      <c r="I55" s="6"/>
      <c r="J55" s="6"/>
      <c r="K55" s="6"/>
      <c r="L55" s="6"/>
      <c r="M55" s="6"/>
      <c r="N55" s="6"/>
      <c r="O55" s="6"/>
      <c r="P55" s="6"/>
      <c r="Q55" s="6"/>
      <c r="R55" s="6"/>
      <c r="S55" s="6"/>
      <c r="T55" s="6"/>
      <c r="U55" s="6"/>
      <c r="V55" s="6"/>
      <c r="W55" s="6"/>
      <c r="X55" s="6"/>
      <c r="Y55" s="6"/>
      <c r="Z55" s="6"/>
    </row>
    <row r="56" spans="1:26" ht="79.5" customHeight="1" x14ac:dyDescent="0.15">
      <c r="A56" s="16" t="s">
        <v>98</v>
      </c>
      <c r="B56" s="16" t="str">
        <f>VLOOKUP(A56,Questions!B$18:C$109,2,FALSE)</f>
        <v>Are access controls for institutional accounts based on structured rules, such as role-based access control (RBAC), attribute-based access control (ABAC) or policy-based access control (PBAC)?</v>
      </c>
      <c r="C56" s="209" t="s">
        <v>234</v>
      </c>
      <c r="D56" s="211" t="s">
        <v>2288</v>
      </c>
      <c r="E56" s="21" t="str">
        <f>IF((C56=""),VLOOKUP(A56,Questions!$B$18:$G$109,4,FALSE),IF(C56="Yes",VLOOKUP(A56,Questions!$B$18:$G$109,6,FALSE),IF(C56="No",VLOOKUP(A56,Questions!$B$18:$G$109,5,FALSE),"N/A")))</f>
        <v>Describe available roles.</v>
      </c>
      <c r="F56" s="22" t="str">
        <f>VLOOKUP(A56,'Analyst Report'!$A$30:$E$118,5,FALSE)</f>
        <v xml:space="preserve"> </v>
      </c>
      <c r="G56" s="6"/>
      <c r="H56" s="6"/>
      <c r="I56" s="6"/>
      <c r="J56" s="6"/>
      <c r="K56" s="6"/>
      <c r="L56" s="6"/>
      <c r="M56" s="6"/>
      <c r="N56" s="6"/>
      <c r="O56" s="6"/>
      <c r="P56" s="6"/>
      <c r="Q56" s="6"/>
      <c r="R56" s="6"/>
      <c r="S56" s="6"/>
      <c r="T56" s="6"/>
      <c r="U56" s="6"/>
      <c r="V56" s="6"/>
      <c r="W56" s="6"/>
      <c r="X56" s="6"/>
      <c r="Y56" s="6"/>
      <c r="Z56" s="6"/>
    </row>
    <row r="57" spans="1:26" ht="63" customHeight="1" x14ac:dyDescent="0.15">
      <c r="A57" s="16" t="s">
        <v>99</v>
      </c>
      <c r="B57" s="16" t="str">
        <f>VLOOKUP(A57,Questions!B$18:C$109,2,FALSE)</f>
        <v>Are access controls for staff within your organization based on structured rules, such as RBAC, ABAC, or PBAC?</v>
      </c>
      <c r="C57" s="209" t="s">
        <v>234</v>
      </c>
      <c r="D57" s="211" t="s">
        <v>2289</v>
      </c>
      <c r="E57" s="21" t="str">
        <f>IF((C57=""),VLOOKUP(A57,Questions!$B$18:$G$109,4,FALSE),IF(C57="Yes",VLOOKUP(A57,Questions!$B$18:$G$109,6,FALSE),IF(C57="No",VLOOKUP(A57,Questions!$B$18:$G$109,5,FALSE),"N/A")))</f>
        <v xml:space="preserve"> </v>
      </c>
      <c r="F57" s="22" t="str">
        <f>VLOOKUP(A57,'Analyst Report'!$A$30:$E$118,5,FALSE)</f>
        <v xml:space="preserve"> </v>
      </c>
      <c r="G57" s="6"/>
      <c r="H57" s="6"/>
      <c r="I57" s="6"/>
      <c r="J57" s="6"/>
      <c r="K57" s="6"/>
      <c r="L57" s="6"/>
      <c r="M57" s="6"/>
      <c r="N57" s="6"/>
      <c r="O57" s="6"/>
      <c r="P57" s="6"/>
      <c r="Q57" s="6"/>
      <c r="R57" s="6"/>
      <c r="S57" s="6"/>
      <c r="T57" s="6"/>
      <c r="U57" s="6"/>
      <c r="V57" s="6"/>
      <c r="W57" s="6"/>
      <c r="X57" s="6"/>
      <c r="Y57" s="6"/>
      <c r="Z57" s="6"/>
    </row>
    <row r="58" spans="1:26" ht="54" customHeight="1" x14ac:dyDescent="0.15">
      <c r="A58" s="16" t="s">
        <v>100</v>
      </c>
      <c r="B58" s="16" t="str">
        <f>VLOOKUP(A58,Questions!B$18:C$109,2,FALSE)</f>
        <v>Do you have a documented and currently implemented strategy for securing employee workstations when they work remotely? (i.e. not in a trusted computing environment)</v>
      </c>
      <c r="C58" s="209" t="s">
        <v>234</v>
      </c>
      <c r="D58" s="211" t="s">
        <v>2290</v>
      </c>
      <c r="E58" s="21" t="str">
        <f>IF((C58=""),VLOOKUP(A58,Questions!$B$18:$G$109,4,FALSE),IF(C58="Yes",VLOOKUP(A58,Questions!$B$18:$G$109,6,FALSE),IF(C58="No",VLOOKUP(A58,Questions!$B$18:$G$109,5,FALSE),"N/A")))</f>
        <v>Provide supporting documentation of your strategy.</v>
      </c>
      <c r="F58" s="22" t="str">
        <f>VLOOKUP(A58,'Analyst Report'!$A$30:$E$118,5,FALSE)</f>
        <v xml:space="preserve"> </v>
      </c>
      <c r="G58" s="6"/>
      <c r="H58" s="6"/>
      <c r="I58" s="6"/>
      <c r="J58" s="6"/>
      <c r="K58" s="6"/>
      <c r="L58" s="6"/>
      <c r="M58" s="6"/>
      <c r="N58" s="6"/>
      <c r="O58" s="6"/>
      <c r="P58" s="6"/>
      <c r="Q58" s="6"/>
      <c r="R58" s="6"/>
      <c r="S58" s="6"/>
      <c r="T58" s="6"/>
      <c r="U58" s="6"/>
      <c r="V58" s="6"/>
      <c r="W58" s="6"/>
      <c r="X58" s="6"/>
      <c r="Y58" s="6"/>
      <c r="Z58" s="6"/>
    </row>
    <row r="59" spans="1:26" ht="63.75" customHeight="1" x14ac:dyDescent="0.15">
      <c r="A59" s="16" t="s">
        <v>101</v>
      </c>
      <c r="B59" s="16" t="str">
        <f>VLOOKUP(A59,Questions!B$18:C$109,2,FALSE)</f>
        <v>Does the system provide data input validation and error messages?</v>
      </c>
      <c r="C59" s="209" t="s">
        <v>234</v>
      </c>
      <c r="D59" s="211" t="s">
        <v>2291</v>
      </c>
      <c r="E59" s="21" t="str">
        <f>IF((C59=""),VLOOKUP(A59,Questions!$B$18:$G$109,4,FALSE),IF(C59="Yes",VLOOKUP(A59,Questions!$B$18:$G$109,6,FALSE),IF(C59="No",VLOOKUP(A59,Questions!$B$18:$G$109,5,FALSE),"N/A")))</f>
        <v>Describe how your system(s) provide data input validation and error messages.</v>
      </c>
      <c r="F59" s="22" t="str">
        <f>VLOOKUP(A59,'Analyst Report'!$A$30:$E$118,5,FALSE)</f>
        <v xml:space="preserve"> </v>
      </c>
      <c r="G59" s="6"/>
      <c r="H59" s="6"/>
      <c r="I59" s="6"/>
      <c r="J59" s="6"/>
      <c r="K59" s="6"/>
      <c r="L59" s="6"/>
      <c r="M59" s="6"/>
      <c r="N59" s="6"/>
      <c r="O59" s="6"/>
      <c r="P59" s="6"/>
      <c r="Q59" s="6"/>
      <c r="R59" s="6"/>
      <c r="S59" s="6"/>
      <c r="T59" s="6"/>
      <c r="U59" s="6"/>
      <c r="V59" s="6"/>
      <c r="W59" s="6"/>
      <c r="X59" s="6"/>
      <c r="Y59" s="6"/>
      <c r="Z59" s="6"/>
    </row>
    <row r="60" spans="1:26" ht="79.5" customHeight="1" x14ac:dyDescent="0.2">
      <c r="A60" s="16" t="s">
        <v>102</v>
      </c>
      <c r="B60" s="16" t="str">
        <f>VLOOKUP(A60,Questions!B$18:C$109,2,FALSE)</f>
        <v>Are you using a web application firewall (WAF)?</v>
      </c>
      <c r="C60" s="209" t="s">
        <v>234</v>
      </c>
      <c r="D60" s="211" t="s">
        <v>2293</v>
      </c>
      <c r="E60" s="21" t="str">
        <f>IF((C60=""),VLOOKUP(A60,Questions!$B$18:$G$109,4,FALSE),IF(C60="Yes",VLOOKUP(A60,Questions!$B$18:$G$109,6,FALSE),IF(C60="No",VLOOKUP(A60,Questions!$B$18:$G$109,5,FALSE),"N/A")))</f>
        <v>Describe the currently implemented WAF.</v>
      </c>
      <c r="F60" s="22" t="str">
        <f>VLOOKUP(A60,'Analyst Report'!$A$30:$E$118,5,FALSE)</f>
        <v xml:space="preserve"> </v>
      </c>
      <c r="G60" s="27"/>
      <c r="H60" s="27"/>
      <c r="I60" s="27"/>
      <c r="J60" s="27"/>
      <c r="K60" s="27"/>
      <c r="L60" s="27"/>
      <c r="M60" s="27"/>
      <c r="N60" s="27"/>
      <c r="O60" s="27"/>
      <c r="P60" s="27"/>
      <c r="Q60" s="28"/>
      <c r="R60" s="28"/>
      <c r="S60" s="28"/>
      <c r="T60" s="28"/>
      <c r="U60" s="28"/>
      <c r="V60" s="28"/>
      <c r="W60" s="28"/>
      <c r="X60" s="28"/>
      <c r="Y60" s="28"/>
      <c r="Z60" s="28"/>
    </row>
    <row r="61" spans="1:26" ht="48" customHeight="1" x14ac:dyDescent="0.2">
      <c r="A61" s="16" t="s">
        <v>103</v>
      </c>
      <c r="B61" s="16" t="str">
        <f>VLOOKUP(A61,Questions!B$18:C$109,2,FALSE)</f>
        <v>Do you have a process and implemented procedures for managing your software supply chain (e.g. libraries, repositories, frameworks, etc)</v>
      </c>
      <c r="C61" s="209" t="s">
        <v>234</v>
      </c>
      <c r="D61" s="211" t="s">
        <v>2294</v>
      </c>
      <c r="E61" s="21" t="str">
        <f>IF((C61=""),VLOOKUP(A61,Questions!$B$18:$G$109,4,FALSE),IF(C61="Yes",VLOOKUP(A61,Questions!$B$18:$G$109,6,FALSE),IF(C61="No",VLOOKUP(A61,Questions!$B$18:$G$109,5,FALSE),"N/A")))</f>
        <v>Provide supporting documentation of your processes.</v>
      </c>
      <c r="F61" s="22" t="str">
        <f>VLOOKUP(A61,'Analyst Report'!$A$30:$E$118,5,FALSE)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31" t="s">
        <v>104</v>
      </c>
      <c r="B62" s="219"/>
      <c r="C62" s="18" t="s">
        <v>63</v>
      </c>
      <c r="D62" s="18" t="s">
        <v>64</v>
      </c>
      <c r="E62" s="19" t="s">
        <v>65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80.25" customHeight="1" x14ac:dyDescent="0.2">
      <c r="A63" s="16" t="s">
        <v>105</v>
      </c>
      <c r="B63" s="16" t="str">
        <f>VLOOKUP(A63,Questions!B$18:C$109,2,FALSE)</f>
        <v>Does your solution support single sign-on (SSO) protocols for user and administrator authentication (Yes, No, Both modes available, Not Applicable)?</v>
      </c>
      <c r="C63" s="209" t="s">
        <v>234</v>
      </c>
      <c r="D63" s="212" t="s">
        <v>2295</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Report'!$A$30:$E$118,5,FALSE)</f>
        <v xml:space="preserve"> </v>
      </c>
      <c r="G63" s="27"/>
      <c r="H63" s="27"/>
      <c r="I63" s="27"/>
      <c r="J63" s="27"/>
      <c r="K63" s="27"/>
      <c r="L63" s="27"/>
      <c r="M63" s="27"/>
      <c r="N63" s="27"/>
      <c r="O63" s="27"/>
      <c r="P63" s="27"/>
      <c r="Q63" s="28"/>
      <c r="R63" s="28"/>
      <c r="S63" s="28"/>
      <c r="T63" s="28"/>
      <c r="U63" s="28"/>
      <c r="V63" s="28"/>
      <c r="W63" s="28"/>
      <c r="X63" s="28"/>
      <c r="Y63" s="28"/>
      <c r="Z63" s="28"/>
    </row>
    <row r="64" spans="1:26" ht="46.5" customHeight="1" x14ac:dyDescent="0.15">
      <c r="A64" s="29" t="s">
        <v>106</v>
      </c>
      <c r="B64" s="16" t="str">
        <f>VLOOKUP(A64,Questions!B$18:C$109,2,FALSE)</f>
        <v>Does your organization participate in InCommon or another eduGAIN affiliated trust federation?</v>
      </c>
      <c r="C64" s="209" t="s">
        <v>234</v>
      </c>
      <c r="D64" s="210" t="s">
        <v>2296</v>
      </c>
      <c r="E64" s="21" t="str">
        <f>IF((C64=""),VLOOKUP(A64,Questions!$B$18:$G$109,4,FALSE),IF(C64="Yes",VLOOKUP(A64,Questions!$B$18:$G$109,6,FALSE),IF(C64="No",VLOOKUP(A64,Questions!$B$18:$G$109,5,FALSE),"N/A")))</f>
        <v>List the entityIds registered in the Additional Information column.</v>
      </c>
      <c r="F64" s="22" t="str">
        <f>VLOOKUP(A64,'Analyst Report'!$A$30:$E$118,5,FALSE)</f>
        <v xml:space="preserve"> </v>
      </c>
      <c r="G64" s="6"/>
      <c r="H64" s="6"/>
      <c r="I64" s="6"/>
      <c r="J64" s="6"/>
      <c r="K64" s="6"/>
      <c r="L64" s="6"/>
      <c r="M64" s="6"/>
      <c r="N64" s="6"/>
      <c r="O64" s="6"/>
      <c r="P64" s="6"/>
      <c r="Q64" s="6"/>
      <c r="R64" s="6"/>
      <c r="S64" s="6"/>
      <c r="T64" s="6"/>
      <c r="U64" s="6"/>
      <c r="V64" s="6"/>
      <c r="W64" s="6"/>
      <c r="X64" s="6"/>
      <c r="Y64" s="6"/>
      <c r="Z64" s="6"/>
    </row>
    <row r="65" spans="1:26" ht="63" customHeight="1" x14ac:dyDescent="0.15">
      <c r="A65" s="16" t="s">
        <v>107</v>
      </c>
      <c r="B65" s="16" t="str">
        <f>VLOOKUP(A65,Questions!B$18:C$109,2,FALSE)</f>
        <v>Does your application support integration with other authentication and authorization systems?</v>
      </c>
      <c r="C65" s="209" t="s">
        <v>234</v>
      </c>
      <c r="D65" s="211" t="s">
        <v>2297</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Report'!$A$30:$E$118,5,FALSE)</f>
        <v xml:space="preserve"> </v>
      </c>
      <c r="G65" s="6"/>
      <c r="H65" s="6"/>
      <c r="I65" s="6"/>
      <c r="J65" s="6"/>
      <c r="K65" s="6"/>
      <c r="L65" s="6"/>
      <c r="M65" s="6"/>
      <c r="N65" s="6"/>
      <c r="O65" s="6"/>
      <c r="P65" s="6"/>
      <c r="Q65" s="6"/>
      <c r="R65" s="6"/>
      <c r="S65" s="6"/>
      <c r="T65" s="6"/>
      <c r="U65" s="6"/>
      <c r="V65" s="6"/>
      <c r="W65" s="6"/>
      <c r="X65" s="6"/>
      <c r="Y65" s="6"/>
      <c r="Z65" s="6"/>
    </row>
    <row r="66" spans="1:26" ht="64.5" customHeight="1" x14ac:dyDescent="0.15">
      <c r="A66" s="16" t="s">
        <v>108</v>
      </c>
      <c r="B66" s="16" t="str">
        <f>VLOOKUP(A66,Questions!B$18:C$109,2,FALSE)</f>
        <v>Does your solution support any of the following Web SSO standards? [e.g., SAML2 (with redirect flow), OIDC, CAS, or other]</v>
      </c>
      <c r="C66" s="209" t="s">
        <v>234</v>
      </c>
      <c r="D66" s="212" t="s">
        <v>2297</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Report'!$A$30:$E$118,5,FALSE)</f>
        <v xml:space="preserve"> </v>
      </c>
      <c r="G66" s="6"/>
      <c r="H66" s="6"/>
      <c r="I66" s="6"/>
      <c r="J66" s="6"/>
      <c r="K66" s="6"/>
      <c r="L66" s="6"/>
      <c r="M66" s="6"/>
      <c r="N66" s="6"/>
      <c r="O66" s="6"/>
      <c r="P66" s="6"/>
      <c r="Q66" s="6"/>
      <c r="R66" s="6"/>
      <c r="S66" s="6"/>
      <c r="T66" s="6"/>
      <c r="U66" s="6"/>
      <c r="V66" s="6"/>
      <c r="W66" s="6"/>
      <c r="X66" s="6"/>
      <c r="Y66" s="6"/>
      <c r="Z66" s="6"/>
    </row>
    <row r="67" spans="1:26" ht="63" customHeight="1" x14ac:dyDescent="0.15">
      <c r="A67" s="16" t="s">
        <v>109</v>
      </c>
      <c r="B67" s="16" t="str">
        <f>VLOOKUP(A67,Questions!B$18:C$109,2,FALSE)</f>
        <v>Do you support differentiation between email address and user identifier?</v>
      </c>
      <c r="C67" s="209" t="s">
        <v>234</v>
      </c>
      <c r="D67" s="214"/>
      <c r="E67" s="21" t="str">
        <f>IF((C67=""),VLOOKUP(A67,Questions!$B$18:$G$109,4,FALSE),IF(C67="Yes",VLOOKUP(A67,Questions!$B$18:$G$109,6,FALSE),IF(C67="No",VLOOKUP(A67,Questions!$B$18:$G$109,5,FALSE),"N/A")))</f>
        <v xml:space="preserve"> </v>
      </c>
      <c r="F67" s="22" t="str">
        <f>VLOOKUP(A67,'Analyst Report'!$A$30:$E$118,5,FALSE)</f>
        <v xml:space="preserve"> </v>
      </c>
      <c r="G67" s="6"/>
      <c r="H67" s="6"/>
      <c r="I67" s="6"/>
      <c r="J67" s="6"/>
      <c r="K67" s="6"/>
      <c r="L67" s="6"/>
      <c r="M67" s="6"/>
      <c r="N67" s="6"/>
      <c r="O67" s="6"/>
      <c r="P67" s="6"/>
      <c r="Q67" s="6"/>
      <c r="R67" s="6"/>
      <c r="S67" s="6"/>
      <c r="T67" s="6"/>
      <c r="U67" s="6"/>
      <c r="V67" s="6"/>
      <c r="W67" s="6"/>
      <c r="X67" s="6"/>
      <c r="Y67" s="6"/>
      <c r="Z67" s="6"/>
    </row>
    <row r="68" spans="1:26" ht="63" customHeight="1" x14ac:dyDescent="0.15">
      <c r="A68" s="29" t="s">
        <v>110</v>
      </c>
      <c r="B68" s="16" t="str">
        <f>VLOOKUP(A68,Questions!B$18:C$109,2,FALSE)</f>
        <v xml:space="preserve">Do you allow the customer to specify attribute mappings for any needed information beyond a user identifier? [e.g., Reference eduPerson, ePPA/ePPN/ePE ] </v>
      </c>
      <c r="C68" s="209" t="s">
        <v>234</v>
      </c>
      <c r="D68" s="214"/>
      <c r="E68" s="21" t="str">
        <f>IF((C68=""),VLOOKUP(A68,Questions!$B$18:$G$109,4,FALSE),IF(C68="Yes",VLOOKUP(A68,Questions!$B$18:$G$109,6,FALSE),IF(C68="No",VLOOKUP(A68,Questions!$B$18:$G$109,5,FALSE),"N/A")))</f>
        <v xml:space="preserve"> </v>
      </c>
      <c r="F68" s="22" t="str">
        <f>VLOOKUP(A68,'Analyst Report'!$A$30:$E$118,5,FALSE)</f>
        <v xml:space="preserve"> </v>
      </c>
      <c r="G68" s="6"/>
      <c r="H68" s="6"/>
      <c r="I68" s="6"/>
      <c r="J68" s="6"/>
      <c r="K68" s="6"/>
      <c r="L68" s="6"/>
      <c r="M68" s="6"/>
      <c r="N68" s="6"/>
      <c r="O68" s="6"/>
      <c r="P68" s="6"/>
      <c r="Q68" s="6"/>
      <c r="R68" s="6"/>
      <c r="S68" s="6"/>
      <c r="T68" s="6"/>
      <c r="U68" s="6"/>
      <c r="V68" s="6"/>
      <c r="W68" s="6"/>
      <c r="X68" s="6"/>
      <c r="Y68" s="6"/>
      <c r="Z68" s="6"/>
    </row>
    <row r="69" spans="1:26" ht="64.5" customHeight="1" x14ac:dyDescent="0.15">
      <c r="A69" s="29" t="s">
        <v>111</v>
      </c>
      <c r="B69" s="16" t="str">
        <f>VLOOKUP(A69,Questions!B$18:C$109,2,FALSE)</f>
        <v>Are audit logs available to the institution that include AT LEAST all of the following; login, logout, actions performed, timestamp, and source IP address?</v>
      </c>
      <c r="C69" s="209" t="s">
        <v>258</v>
      </c>
      <c r="D69" s="215" t="s">
        <v>2298</v>
      </c>
      <c r="E69" s="21" t="str">
        <f>IF((C69=""),VLOOKUP(A69,Questions!$B$18:$G$109,4,FALSE),IF(C69="Yes",VLOOKUP(A69,Questions!$B$18:$G$109,6,FALSE),IF(C69="No",VLOOKUP(A69,Questions!$B$18:$G$109,5,FALSE),"N/A")))</f>
        <v>Describe any plans to enable audit logs for these data elements.</v>
      </c>
      <c r="F69" s="22" t="str">
        <f>VLOOKUP(A69,'Analyst Report'!$A$30:$E$118,5,FALSE)</f>
        <v xml:space="preserve"> </v>
      </c>
      <c r="G69" s="6"/>
      <c r="H69" s="6"/>
      <c r="I69" s="6"/>
      <c r="J69" s="6"/>
      <c r="K69" s="6"/>
      <c r="L69" s="6"/>
      <c r="M69" s="6"/>
      <c r="N69" s="6"/>
      <c r="O69" s="6"/>
      <c r="P69" s="6"/>
      <c r="Q69" s="6"/>
      <c r="R69" s="6"/>
      <c r="S69" s="6"/>
      <c r="T69" s="6"/>
      <c r="U69" s="6"/>
      <c r="V69" s="6"/>
      <c r="W69" s="6"/>
      <c r="X69" s="6"/>
      <c r="Y69" s="6"/>
      <c r="Z69" s="6"/>
    </row>
    <row r="70" spans="1:26" ht="64.5" customHeight="1" x14ac:dyDescent="0.15">
      <c r="A70" s="16" t="s">
        <v>112</v>
      </c>
      <c r="B70" s="16" t="str">
        <f>VLOOKUP(A70,Questions!B$18:C$109,2,FALSE)</f>
        <v>If you don't support SSO, does your application and/or user-frontend/portal support multi-factor authentication? (e.g. Duo, Google Authenticator, OTP, etc.)</v>
      </c>
      <c r="C70" s="209" t="s">
        <v>258</v>
      </c>
      <c r="D70" s="215" t="s">
        <v>2300</v>
      </c>
      <c r="E70" s="21" t="str">
        <f>IF((C70=""),VLOOKUP(A70,Questions!$B$18:$G$109,4,FALSE),IF(C70="Yes",VLOOKUP(A70,Questions!$B$18:$G$109,6,FALSE),IF(C70="No",VLOOKUP(A70,Questions!$B$18:$G$109,5,FALSE),"N/A")))</f>
        <v>Describe any plans to support multi-factor authentication in your application.</v>
      </c>
      <c r="F70" s="22" t="str">
        <f>VLOOKUP(A70,'Analyst Report'!$A$30:$E$118,5,FALSE)</f>
        <v xml:space="preserve"> </v>
      </c>
      <c r="G70" s="6"/>
      <c r="H70" s="6"/>
      <c r="I70" s="6"/>
      <c r="J70" s="6"/>
      <c r="K70" s="6"/>
      <c r="L70" s="6"/>
      <c r="M70" s="6"/>
      <c r="N70" s="6"/>
      <c r="O70" s="6"/>
      <c r="P70" s="6"/>
      <c r="Q70" s="6"/>
      <c r="R70" s="6"/>
      <c r="S70" s="6"/>
      <c r="T70" s="6"/>
      <c r="U70" s="6"/>
      <c r="V70" s="6"/>
      <c r="W70" s="6"/>
      <c r="X70" s="6"/>
      <c r="Y70" s="6"/>
      <c r="Z70" s="6"/>
    </row>
    <row r="71" spans="1:26" ht="64.5" customHeight="1" x14ac:dyDescent="0.2">
      <c r="A71" s="29" t="s">
        <v>113</v>
      </c>
      <c r="B71" s="16" t="str">
        <f>VLOOKUP(A71,Questions!B$18:C$109,2,FALSE)</f>
        <v>Does your application automatically lock the session or log-out an account after a period of inactivity?</v>
      </c>
      <c r="C71" s="209" t="s">
        <v>234</v>
      </c>
      <c r="D71" s="31"/>
      <c r="E71" s="21" t="str">
        <f>IF((C71=""),VLOOKUP(A71,Questions!$B$18:$G$109,4,FALSE),IF(C71="Yes",VLOOKUP(A71,Questions!$B$18:$G$109,6,FALSE),IF(C71="No",VLOOKUP(A71,Questions!$B$18:$G$109,5,FALSE),"N/A")))</f>
        <v>Describe the default behavior of this capability.</v>
      </c>
      <c r="F71" s="22" t="str">
        <f>VLOOKUP(A71,'Analyst Report'!$A$30:$E$118,5,FALSE)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31" t="s">
        <v>114</v>
      </c>
      <c r="B72" s="219"/>
      <c r="C72" s="18" t="s">
        <v>63</v>
      </c>
      <c r="D72" s="18" t="s">
        <v>64</v>
      </c>
      <c r="E72" s="19" t="s">
        <v>65</v>
      </c>
      <c r="F72" s="20" t="str">
        <f>F23</f>
        <v>Analyst Notes</v>
      </c>
      <c r="G72" s="6"/>
      <c r="H72" s="6"/>
      <c r="I72" s="6"/>
      <c r="J72" s="6"/>
      <c r="K72" s="6"/>
      <c r="L72" s="6"/>
      <c r="M72" s="6"/>
      <c r="N72" s="6"/>
      <c r="O72" s="6"/>
      <c r="P72" s="6"/>
      <c r="Q72" s="6"/>
      <c r="R72" s="6"/>
      <c r="S72" s="6"/>
      <c r="T72" s="6"/>
      <c r="U72" s="6"/>
      <c r="V72" s="6"/>
      <c r="W72" s="6"/>
      <c r="X72" s="6"/>
      <c r="Y72" s="6"/>
      <c r="Z72" s="6"/>
    </row>
    <row r="73" spans="1:26" ht="64.5" customHeight="1" x14ac:dyDescent="0.15">
      <c r="A73" s="16" t="s">
        <v>115</v>
      </c>
      <c r="B73" s="16" t="str">
        <f>VLOOKUP(A73,Questions!B$18:C$109,2,FALSE)</f>
        <v>Do you have a systems management and configuration strategy that encompasses servers, appliances, cloud services, applications, and mobile devices (company and employee owned)?</v>
      </c>
      <c r="C73" s="209" t="s">
        <v>234</v>
      </c>
      <c r="D73" s="210" t="s">
        <v>2301</v>
      </c>
      <c r="E73" s="21" t="str">
        <f>IF((C73=""),VLOOKUP(A73,Questions!$B$18:$G$109,4,FALSE),IF(C73="Yes",VLOOKUP(A73,Questions!$B$18:$G$109,6,FALSE),IF(C73="No",VLOOKUP(A73,Questions!$B$18:$G$109,5,FALSE),"N/A")))</f>
        <v>Summarize your systems management and configuration strategy.</v>
      </c>
      <c r="F73" s="22" t="str">
        <f>VLOOKUP(A73,'Analyst Report'!$A$30:$E$118,5,FALSE)</f>
        <v xml:space="preserve"> </v>
      </c>
      <c r="G73" s="6"/>
      <c r="H73" s="6"/>
      <c r="I73" s="6"/>
      <c r="J73" s="6"/>
      <c r="K73" s="6"/>
      <c r="L73" s="6"/>
      <c r="M73" s="6"/>
      <c r="N73" s="6"/>
      <c r="O73" s="6"/>
      <c r="P73" s="6"/>
      <c r="Q73" s="6"/>
      <c r="R73" s="6"/>
      <c r="S73" s="6"/>
      <c r="T73" s="6"/>
      <c r="U73" s="6"/>
      <c r="V73" s="6"/>
      <c r="W73" s="6"/>
      <c r="X73" s="6"/>
      <c r="Y73" s="6"/>
      <c r="Z73" s="6"/>
    </row>
    <row r="74" spans="1:26" ht="48" customHeight="1" x14ac:dyDescent="0.15">
      <c r="A74" s="16" t="s">
        <v>116</v>
      </c>
      <c r="B74" s="16" t="str">
        <f>VLOOKUP(A74,Questions!B$18:C$109,2,FALSE)</f>
        <v>Will the institution be notified of major changes to your environment that could impact the institution's security posture?</v>
      </c>
      <c r="C74" s="209" t="s">
        <v>234</v>
      </c>
      <c r="D74" s="210" t="s">
        <v>2339</v>
      </c>
      <c r="E74" s="21" t="str">
        <f>IF((C74=""),VLOOKUP(A74,Questions!$B$18:$G$109,4,FALSE),IF(C74="Yes",VLOOKUP(A74,Questions!$B$18:$G$109,6,FALSE),IF(C74="No",VLOOKUP(A74,Questions!$B$18:$G$109,5,FALSE),"N/A")))</f>
        <v>State how and when the institution will be notified of major changes to your environment.</v>
      </c>
      <c r="F74" s="22" t="str">
        <f>VLOOKUP(A74,'Analyst Report'!$A$30:$E$118,5,FALSE)</f>
        <v xml:space="preserve"> </v>
      </c>
      <c r="G74" s="6"/>
      <c r="H74" s="6"/>
      <c r="I74" s="6"/>
      <c r="J74" s="6"/>
      <c r="K74" s="6"/>
      <c r="L74" s="6"/>
      <c r="M74" s="6"/>
      <c r="N74" s="6"/>
      <c r="O74" s="6"/>
      <c r="P74" s="6"/>
      <c r="Q74" s="6"/>
      <c r="R74" s="6"/>
      <c r="S74" s="6"/>
      <c r="T74" s="6"/>
      <c r="U74" s="6"/>
      <c r="V74" s="6"/>
      <c r="W74" s="6"/>
      <c r="X74" s="6"/>
      <c r="Y74" s="6"/>
      <c r="Z74" s="6"/>
    </row>
    <row r="75" spans="1:26" ht="48" customHeight="1" x14ac:dyDescent="0.15">
      <c r="A75" s="16" t="s">
        <v>117</v>
      </c>
      <c r="B75" s="16" t="str">
        <f>VLOOKUP(A75,Questions!B$18:C$109,2,FALSE)</f>
        <v>Are your systems and applications scanned for vulnerabilities [that are then remediated] prior to new releases?</v>
      </c>
      <c r="C75" s="209" t="s">
        <v>258</v>
      </c>
      <c r="D75" s="210" t="s">
        <v>2302</v>
      </c>
      <c r="E75" s="21" t="str">
        <f>IF((C75=""),VLOOKUP(A75,Questions!$B$18:$G$109,4,FALSE),IF(C75="Yes",VLOOKUP(A75,Questions!$B$18:$G$109,6,FALSE),IF(C75="No",VLOOKUP(A75,Questions!$B$18:$G$109,5,FALSE),"N/A")))</f>
        <v>Describe plans to implement application vulnerability scanning [and remediation] prior to release.</v>
      </c>
      <c r="F75" s="22" t="str">
        <f>VLOOKUP(A75,'Analyst Report'!$A$30:$E$118,5,FALSE)</f>
        <v xml:space="preserve"> </v>
      </c>
      <c r="G75" s="6"/>
      <c r="H75" s="6"/>
      <c r="I75" s="6"/>
      <c r="J75" s="6"/>
      <c r="K75" s="6"/>
      <c r="L75" s="6"/>
      <c r="M75" s="6"/>
      <c r="N75" s="6"/>
      <c r="O75" s="6"/>
      <c r="P75" s="6"/>
      <c r="Q75" s="6"/>
      <c r="R75" s="6"/>
      <c r="S75" s="6"/>
      <c r="T75" s="6"/>
      <c r="U75" s="6"/>
      <c r="V75" s="6"/>
      <c r="W75" s="6"/>
      <c r="X75" s="6"/>
      <c r="Y75" s="6"/>
      <c r="Z75" s="6"/>
    </row>
    <row r="76" spans="1:26" ht="54" customHeight="1" x14ac:dyDescent="0.15">
      <c r="A76" s="16" t="s">
        <v>118</v>
      </c>
      <c r="B76" s="16" t="str">
        <f>VLOOKUP(A76,Questions!B$18:C$109,2,FALSE)</f>
        <v>Have your systems and applications had a third party security assessment completed in the last year?</v>
      </c>
      <c r="C76" s="209" t="s">
        <v>234</v>
      </c>
      <c r="D76" s="210" t="s">
        <v>2303</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Report'!$A$30:$E$118,5,FALSE)</f>
        <v xml:space="preserve"> </v>
      </c>
      <c r="G76" s="6"/>
      <c r="H76" s="6"/>
      <c r="I76" s="6"/>
      <c r="J76" s="6"/>
      <c r="K76" s="6"/>
      <c r="L76" s="6"/>
      <c r="M76" s="6"/>
      <c r="N76" s="6"/>
      <c r="O76" s="6"/>
      <c r="P76" s="6"/>
      <c r="Q76" s="6"/>
      <c r="R76" s="6"/>
      <c r="S76" s="6"/>
      <c r="T76" s="6"/>
      <c r="U76" s="6"/>
      <c r="V76" s="6"/>
      <c r="W76" s="6"/>
      <c r="X76" s="6"/>
      <c r="Y76" s="6"/>
      <c r="Z76" s="6"/>
    </row>
    <row r="77" spans="1:26" ht="54" customHeight="1" x14ac:dyDescent="0.15">
      <c r="A77" s="16" t="s">
        <v>119</v>
      </c>
      <c r="B77" s="16" t="str">
        <f>VLOOKUP(A77,Questions!B$18:C$109,2,FALSE)</f>
        <v>Do you have policy and procedure, currently implemented, guiding how security risks are mitigated until patches can be applied?</v>
      </c>
      <c r="C77" s="209" t="s">
        <v>234</v>
      </c>
      <c r="D77" s="210" t="s">
        <v>2335</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Report'!$A$30:$E$118,5,FALSE)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31" t="s">
        <v>120</v>
      </c>
      <c r="B78" s="219"/>
      <c r="C78" s="18" t="s">
        <v>63</v>
      </c>
      <c r="D78" s="18" t="s">
        <v>64</v>
      </c>
      <c r="E78" s="19" t="s">
        <v>65</v>
      </c>
      <c r="F78" s="20" t="str">
        <f>F23</f>
        <v>Analyst Notes</v>
      </c>
      <c r="G78" s="6"/>
      <c r="H78" s="6"/>
      <c r="I78" s="6"/>
      <c r="J78" s="6"/>
      <c r="K78" s="6"/>
      <c r="L78" s="6"/>
      <c r="M78" s="6"/>
      <c r="N78" s="6"/>
      <c r="O78" s="6"/>
      <c r="P78" s="6"/>
      <c r="Q78" s="6"/>
      <c r="R78" s="6"/>
      <c r="S78" s="6"/>
      <c r="T78" s="6"/>
      <c r="U78" s="6"/>
      <c r="V78" s="6"/>
      <c r="W78" s="6"/>
      <c r="X78" s="6"/>
      <c r="Y78" s="6"/>
      <c r="Z78" s="6"/>
    </row>
    <row r="79" spans="1:26" ht="72" customHeight="1" x14ac:dyDescent="0.15">
      <c r="A79" s="29" t="s">
        <v>121</v>
      </c>
      <c r="B79" s="16" t="str">
        <f>VLOOKUP(A79,Questions!B$18:C$109,2,FALSE)</f>
        <v>Does the environment provide for dedicated single-tenant capabilities? If not, describe how your product or environment separates data from different customers (e.g., logically, physically, single tenancy, multi-tenancy).</v>
      </c>
      <c r="C79" s="209" t="s">
        <v>258</v>
      </c>
      <c r="D79" s="210" t="s">
        <v>2304</v>
      </c>
      <c r="E79" s="21" t="str">
        <f>IF((C79=""),VLOOKUP(A79,Questions!$B$18:$G$109,4,FALSE),IF(C79="Yes",VLOOKUP(A79,Questions!$B$18:$G$109,6,FALSE),IF(C79="No",VLOOKUP(A79,Questions!$B$18:$G$109,5,FALSE),"N/A")))</f>
        <v>Describe your plan to separate institution data from other customers.</v>
      </c>
      <c r="F79" s="22" t="str">
        <f>VLOOKUP(A79,'Analyst Report'!$A$30:$E$118,5,FALSE)</f>
        <v xml:space="preserve"> </v>
      </c>
      <c r="G79" s="6"/>
      <c r="H79" s="6"/>
      <c r="I79" s="6"/>
      <c r="J79" s="6"/>
      <c r="K79" s="6"/>
      <c r="L79" s="6"/>
      <c r="M79" s="6"/>
      <c r="N79" s="6"/>
      <c r="O79" s="6"/>
      <c r="P79" s="6"/>
      <c r="Q79" s="6"/>
      <c r="R79" s="6"/>
      <c r="S79" s="6"/>
      <c r="T79" s="6"/>
      <c r="U79" s="6"/>
      <c r="V79" s="6"/>
      <c r="W79" s="6"/>
      <c r="X79" s="6"/>
      <c r="Y79" s="6"/>
      <c r="Z79" s="6"/>
    </row>
    <row r="80" spans="1:26" ht="54.75" customHeight="1" x14ac:dyDescent="0.15">
      <c r="A80" s="16" t="s">
        <v>122</v>
      </c>
      <c r="B80" s="16" t="str">
        <f>VLOOKUP(A80,Questions!B$18:C$109,2,FALSE)</f>
        <v>Is sensitive data encrypted, using secure protocols/algorithms, in transport? (e.g. system-to-client)</v>
      </c>
      <c r="C80" s="209" t="s">
        <v>234</v>
      </c>
      <c r="D80" s="210" t="s">
        <v>2306</v>
      </c>
      <c r="E80" s="21" t="str">
        <f>IF((C80=""),VLOOKUP(A80,Questions!$B$18:$G$109,4,FALSE),IF(C80="Yes",VLOOKUP(A80,Questions!$B$18:$G$109,6,FALSE),IF(C80="No",VLOOKUP(A80,Questions!$B$18:$G$109,5,FALSE),"N/A")))</f>
        <v>Summarize your transport encryption strategy</v>
      </c>
      <c r="F80" s="22" t="str">
        <f>VLOOKUP(A80,'Analyst Report'!$A$30:$E$118,5,FALSE)</f>
        <v xml:space="preserve"> </v>
      </c>
      <c r="G80" s="6"/>
      <c r="H80" s="6"/>
      <c r="I80" s="6"/>
      <c r="J80" s="6"/>
      <c r="K80" s="6"/>
      <c r="L80" s="6"/>
      <c r="M80" s="6"/>
      <c r="N80" s="6"/>
      <c r="O80" s="6"/>
      <c r="P80" s="6"/>
      <c r="Q80" s="6"/>
      <c r="R80" s="6"/>
      <c r="S80" s="6"/>
      <c r="T80" s="6"/>
      <c r="U80" s="6"/>
      <c r="V80" s="6"/>
      <c r="W80" s="6"/>
      <c r="X80" s="6"/>
      <c r="Y80" s="6"/>
      <c r="Z80" s="6"/>
    </row>
    <row r="81" spans="1:26" ht="63.75" customHeight="1" x14ac:dyDescent="0.15">
      <c r="A81" s="16" t="s">
        <v>123</v>
      </c>
      <c r="B81" s="16" t="str">
        <f>VLOOKUP(A81,Questions!B$18:C$109,2,FALSE)</f>
        <v>Is sensitive data encrypted, using secure protocols/algorithms, in storage? (e.g. disk encryption, at-rest, files, and within a running database)</v>
      </c>
      <c r="C81" s="209" t="s">
        <v>234</v>
      </c>
      <c r="D81" s="210" t="s">
        <v>2307</v>
      </c>
      <c r="E81" s="21" t="str">
        <f>IF((C81=""),VLOOKUP(A81,Questions!$B$18:$G$109,4,FALSE),IF(C81="Yes",VLOOKUP(A81,Questions!$B$18:$G$109,6,FALSE),IF(C81="No",VLOOKUP(A81,Questions!$B$18:$G$109,5,FALSE),"N/A")))</f>
        <v>Summarize your data encryption strategy and state what encryption options are available.</v>
      </c>
      <c r="F81" s="22" t="str">
        <f>VLOOKUP(A81,'Analyst Report'!$A$30:$E$118,5,FALSE)</f>
        <v xml:space="preserve"> </v>
      </c>
      <c r="G81" s="6"/>
      <c r="H81" s="6"/>
      <c r="I81" s="6"/>
      <c r="J81" s="6"/>
      <c r="K81" s="6"/>
      <c r="L81" s="6"/>
      <c r="M81" s="6"/>
      <c r="N81" s="6"/>
      <c r="O81" s="6"/>
      <c r="P81" s="6"/>
      <c r="Q81" s="6"/>
      <c r="R81" s="6"/>
      <c r="S81" s="6"/>
      <c r="T81" s="6"/>
      <c r="U81" s="6"/>
      <c r="V81" s="6"/>
      <c r="W81" s="6"/>
      <c r="X81" s="6"/>
      <c r="Y81" s="6"/>
      <c r="Z81" s="6"/>
    </row>
    <row r="82" spans="1:26" ht="54" customHeight="1" x14ac:dyDescent="0.15">
      <c r="A82" s="16" t="s">
        <v>124</v>
      </c>
      <c r="B82" s="16" t="str">
        <f>VLOOKUP(A82,Questions!B$18:C$109,2,FALSE)</f>
        <v>Are involatile backup copies made according to pre-defined schedules and securely stored and protected?</v>
      </c>
      <c r="C82" s="209" t="s">
        <v>234</v>
      </c>
      <c r="D82" s="210" t="s">
        <v>2308</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Report'!$A$30:$E$118,5,FALSE)</f>
        <v xml:space="preserve"> </v>
      </c>
      <c r="G82" s="6"/>
      <c r="H82" s="6"/>
      <c r="I82" s="6"/>
      <c r="J82" s="6"/>
      <c r="K82" s="6"/>
      <c r="L82" s="6"/>
      <c r="M82" s="6"/>
      <c r="N82" s="6"/>
      <c r="O82" s="6"/>
      <c r="P82" s="6"/>
      <c r="Q82" s="6"/>
      <c r="R82" s="6"/>
      <c r="S82" s="6"/>
      <c r="T82" s="6"/>
      <c r="U82" s="6"/>
      <c r="V82" s="6"/>
      <c r="W82" s="6"/>
      <c r="X82" s="6"/>
      <c r="Y82" s="6"/>
      <c r="Z82" s="6"/>
    </row>
    <row r="83" spans="1:26" ht="64.5" customHeight="1" x14ac:dyDescent="0.15">
      <c r="A83" s="16" t="s">
        <v>125</v>
      </c>
      <c r="B83" s="16" t="str">
        <f>VLOOKUP(A83,Questions!B$18:C$109,2,FALSE)</f>
        <v>Can the Institution extract a full or partial backup of data?</v>
      </c>
      <c r="C83" s="209" t="s">
        <v>258</v>
      </c>
      <c r="D83" s="210" t="s">
        <v>2309</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Report'!$A$30:$E$118,5,FALSE)</f>
        <v xml:space="preserve"> </v>
      </c>
      <c r="G83" s="6"/>
      <c r="H83" s="6"/>
      <c r="I83" s="6"/>
      <c r="J83" s="6"/>
      <c r="K83" s="6"/>
      <c r="L83" s="6"/>
      <c r="M83" s="6"/>
      <c r="N83" s="6"/>
      <c r="O83" s="6"/>
      <c r="P83" s="6"/>
      <c r="Q83" s="6"/>
      <c r="R83" s="6"/>
      <c r="S83" s="6"/>
      <c r="T83" s="6"/>
      <c r="U83" s="6"/>
      <c r="V83" s="6"/>
      <c r="W83" s="6"/>
      <c r="X83" s="6"/>
      <c r="Y83" s="6"/>
      <c r="Z83" s="6"/>
    </row>
    <row r="84" spans="1:26" ht="72" customHeight="1" x14ac:dyDescent="0.15">
      <c r="A84" s="16" t="s">
        <v>126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09" t="s">
        <v>234</v>
      </c>
      <c r="D84" s="210" t="s">
        <v>2310</v>
      </c>
      <c r="E84" s="21" t="str">
        <f>IF((C84=""),VLOOKUP(A84,Questions!$B$18:$G$109,4,FALSE),IF(C84="Yes",VLOOKUP(A84,Questions!$B$18:$G$109,6,FALSE),IF(C84="No",VLOOKUP(A84,Questions!$B$18:$G$109,5,FALSE),"N/A")))</f>
        <v>Provide documented details of this process (link or attached).</v>
      </c>
      <c r="F84" s="22" t="str">
        <f>VLOOKUP(A84,'Analyst Report'!$A$30:$E$118,5,FALSE)</f>
        <v xml:space="preserve"> </v>
      </c>
      <c r="G84" s="6"/>
      <c r="H84" s="6"/>
      <c r="I84" s="6"/>
      <c r="J84" s="6"/>
      <c r="K84" s="6"/>
      <c r="L84" s="6"/>
      <c r="M84" s="6"/>
      <c r="N84" s="6"/>
      <c r="O84" s="6"/>
      <c r="P84" s="6"/>
      <c r="Q84" s="6"/>
      <c r="R84" s="6"/>
      <c r="S84" s="6"/>
      <c r="T84" s="6"/>
      <c r="U84" s="6"/>
      <c r="V84" s="6"/>
      <c r="W84" s="6"/>
      <c r="X84" s="6"/>
      <c r="Y84" s="6"/>
      <c r="Z84" s="6"/>
    </row>
    <row r="85" spans="1:26" ht="52.5" customHeight="1" x14ac:dyDescent="0.15">
      <c r="A85" s="16" t="s">
        <v>127</v>
      </c>
      <c r="B85" s="16" t="str">
        <f>VLOOKUP(A85,Questions!B$18:C$109,2,FALSE)</f>
        <v>Does your staff (or third party) have access to Institutional data (e.g., financial, PHI or other sensitive information) within the application/system?</v>
      </c>
      <c r="C85" s="209" t="s">
        <v>234</v>
      </c>
      <c r="D85" s="210" t="s">
        <v>2311</v>
      </c>
      <c r="E85" s="21" t="str">
        <f>IF((C85=""),VLOOKUP(A85,Questions!$B$18:$G$109,4,FALSE),IF(C85="Yes",VLOOKUP(A85,Questions!$B$18:$G$109,6,FALSE),IF(C85="No",VLOOKUP(A85,Questions!$B$18:$G$109,5,FALSE),"N/A")))</f>
        <v>Summarize what access staff (or third parties) have to institutional data.</v>
      </c>
      <c r="F85" s="22" t="str">
        <f>VLOOKUP(A85,'Analyst Report'!$A$30:$E$118,5,FALSE)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31" t="s">
        <v>128</v>
      </c>
      <c r="B86" s="219"/>
      <c r="C86" s="18" t="s">
        <v>63</v>
      </c>
      <c r="D86" s="18" t="s">
        <v>64</v>
      </c>
      <c r="E86" s="19" t="s">
        <v>65</v>
      </c>
      <c r="F86" s="20" t="str">
        <f>F23</f>
        <v>Analyst Notes</v>
      </c>
      <c r="G86" s="6"/>
      <c r="H86" s="6"/>
      <c r="I86" s="6"/>
      <c r="J86" s="6"/>
      <c r="K86" s="6"/>
      <c r="L86" s="6"/>
      <c r="M86" s="6"/>
      <c r="N86" s="6"/>
      <c r="O86" s="6"/>
      <c r="P86" s="6"/>
      <c r="Q86" s="6"/>
      <c r="R86" s="6"/>
      <c r="S86" s="6"/>
      <c r="T86" s="6"/>
      <c r="U86" s="6"/>
      <c r="V86" s="6"/>
      <c r="W86" s="6"/>
      <c r="X86" s="6"/>
      <c r="Y86" s="6"/>
      <c r="Z86" s="6"/>
    </row>
    <row r="87" spans="1:26" ht="48" customHeight="1" x14ac:dyDescent="0.15">
      <c r="A87" s="16" t="s">
        <v>129</v>
      </c>
      <c r="B87" s="16" t="str">
        <f>VLOOKUP(A87,Questions!B$18:C$109,2,FALSE)</f>
        <v>Does your company manage the physical data center where the institution's data will reside?</v>
      </c>
      <c r="C87" s="209" t="s">
        <v>258</v>
      </c>
      <c r="D87" s="210" t="s">
        <v>2312</v>
      </c>
      <c r="E87" s="21" t="str">
        <f>IF((C87=""),VLOOKUP(A87,Questions!$B$18:$G$109,4,FALSE),IF(C87="Yes",VLOOKUP(A87,Questions!$B$18:$G$109,6,FALSE),IF(C87="No",VLOOKUP(A87,Questions!$B$18:$G$109,5,FALSE),"N/A")))</f>
        <v>Provide a detailed description of where the institution's data will reside.</v>
      </c>
      <c r="F87" s="22" t="str">
        <f>VLOOKUP(A87,'Analyst Report'!$A$30:$E$118,5,FALSE)</f>
        <v xml:space="preserve"> </v>
      </c>
      <c r="G87" s="6"/>
      <c r="H87" s="6"/>
      <c r="I87" s="6"/>
      <c r="J87" s="6"/>
      <c r="K87" s="6"/>
      <c r="L87" s="6"/>
      <c r="M87" s="6"/>
      <c r="N87" s="6"/>
      <c r="O87" s="6"/>
      <c r="P87" s="6"/>
      <c r="Q87" s="6"/>
      <c r="R87" s="6"/>
      <c r="S87" s="6"/>
      <c r="T87" s="6"/>
      <c r="U87" s="6"/>
      <c r="V87" s="6"/>
      <c r="W87" s="6"/>
      <c r="X87" s="6"/>
      <c r="Y87" s="6"/>
      <c r="Z87" s="6"/>
    </row>
    <row r="88" spans="1:26" ht="48" customHeight="1" x14ac:dyDescent="0.15">
      <c r="A88" s="16" t="s">
        <v>130</v>
      </c>
      <c r="B88" s="16" t="str">
        <f>VLOOKUP(A88,Questions!B$18:C$109,2,FALSE)</f>
        <v>Are you generally able to accomodate storing each institution's data within their geographic region?</v>
      </c>
      <c r="C88" s="209" t="s">
        <v>234</v>
      </c>
      <c r="D88" s="210" t="s">
        <v>2313</v>
      </c>
      <c r="E88" s="21" t="str">
        <f>IF((C88=""),VLOOKUP(A88,Questions!$B$18:$G$109,4,FALSE),IF(C88="Yes",VLOOKUP(A88,Questions!$B$18:$G$109,6,FALSE),IF(C88="No",VLOOKUP(A88,Questions!$B$18:$G$109,5,FALSE),"N/A")))</f>
        <v xml:space="preserve"> </v>
      </c>
      <c r="F88" s="22" t="str">
        <f>VLOOKUP(A88,'Analyst Report'!$A$30:$E$118,5,FALSE)</f>
        <v xml:space="preserve"> </v>
      </c>
      <c r="G88" s="6"/>
      <c r="H88" s="6"/>
      <c r="I88" s="6"/>
      <c r="J88" s="6"/>
      <c r="K88" s="6"/>
      <c r="L88" s="6"/>
      <c r="M88" s="6"/>
      <c r="N88" s="6"/>
      <c r="O88" s="6"/>
      <c r="P88" s="6"/>
      <c r="Q88" s="6"/>
      <c r="R88" s="6"/>
      <c r="S88" s="6"/>
      <c r="T88" s="6"/>
      <c r="U88" s="6"/>
      <c r="V88" s="6"/>
      <c r="W88" s="6"/>
      <c r="X88" s="6"/>
      <c r="Y88" s="6"/>
      <c r="Z88" s="6"/>
    </row>
    <row r="89" spans="1:26" ht="54" customHeight="1" x14ac:dyDescent="0.15">
      <c r="A89" s="16" t="s">
        <v>131</v>
      </c>
      <c r="B89" s="16" t="str">
        <f>VLOOKUP(A89,Questions!B$18:C$109,2,FALSE)</f>
        <v>Does the hosting provider have a SOC 2 Type 2 report available?</v>
      </c>
      <c r="C89" s="209" t="s">
        <v>234</v>
      </c>
      <c r="D89" s="210" t="s">
        <v>2314</v>
      </c>
      <c r="E89" s="21" t="str">
        <f>IF((C89=""),VLOOKUP(A89,Questions!$B$18:$G$109,4,FALSE),IF(C89="Yes",VLOOKUP(A89,Questions!$B$18:$G$109,6,FALSE),IF(C89="No",VLOOKUP(A89,Questions!$B$18:$G$109,5,FALSE),"N/A")))</f>
        <v>Obtain the report if possible and add it to your submission.</v>
      </c>
      <c r="F89" s="22" t="str">
        <f>VLOOKUP(A89,'Analyst Report'!$A$30:$E$118,5,FALSE)</f>
        <v xml:space="preserve"> </v>
      </c>
      <c r="G89" s="6"/>
      <c r="H89" s="6"/>
      <c r="I89" s="6"/>
      <c r="J89" s="6"/>
      <c r="K89" s="6"/>
      <c r="L89" s="6"/>
      <c r="M89" s="6"/>
      <c r="N89" s="6"/>
      <c r="O89" s="6"/>
      <c r="P89" s="6"/>
      <c r="Q89" s="6"/>
      <c r="R89" s="6"/>
      <c r="S89" s="6"/>
      <c r="T89" s="6"/>
      <c r="U89" s="6"/>
      <c r="V89" s="6"/>
      <c r="W89" s="6"/>
      <c r="X89" s="6"/>
      <c r="Y89" s="6"/>
      <c r="Z89" s="6"/>
    </row>
    <row r="90" spans="1:26" ht="48" customHeight="1" x14ac:dyDescent="0.15">
      <c r="A90" s="25" t="s">
        <v>132</v>
      </c>
      <c r="B90" s="16" t="str">
        <f>VLOOKUP(A90,Questions!B$18:C$109,2,FALSE)</f>
        <v>Does your organization have physical security controls and policies in place?</v>
      </c>
      <c r="C90" s="209" t="s">
        <v>234</v>
      </c>
      <c r="D90" s="210" t="s">
        <v>2316</v>
      </c>
      <c r="E90" s="21" t="str">
        <f>IF((C90=""),VLOOKUP(A90,Questions!$B$18:$G$109,4,FALSE),IF(C90="Yes",VLOOKUP(A90,Questions!$B$18:$G$109,6,FALSE),IF(C90="No",VLOOKUP(A90,Questions!$B$18:$G$109,5,FALSE),"N/A")))</f>
        <v>Describe your physical security strategy.</v>
      </c>
      <c r="F90" s="22" t="str">
        <f>VLOOKUP(A90,'Analyst Report'!$A$30:$E$118,5,FALSE)</f>
        <v xml:space="preserve"> </v>
      </c>
      <c r="G90" s="6"/>
      <c r="H90" s="6"/>
      <c r="I90" s="6"/>
      <c r="J90" s="6"/>
      <c r="K90" s="6"/>
      <c r="L90" s="6"/>
      <c r="M90" s="6"/>
      <c r="N90" s="6"/>
      <c r="O90" s="6"/>
      <c r="P90" s="6"/>
      <c r="Q90" s="6"/>
      <c r="R90" s="6"/>
      <c r="S90" s="6"/>
      <c r="T90" s="6"/>
      <c r="U90" s="6"/>
      <c r="V90" s="6"/>
      <c r="W90" s="6"/>
      <c r="X90" s="6"/>
      <c r="Y90" s="6"/>
      <c r="Z90" s="6"/>
    </row>
    <row r="91" spans="1:26" ht="48" customHeight="1" x14ac:dyDescent="0.15">
      <c r="A91" s="16" t="s">
        <v>133</v>
      </c>
      <c r="B91" s="16" t="str">
        <f>VLOOKUP(A91,Questions!B$18:C$109,2,FALSE)</f>
        <v>Do you have physical access control and video surveillance to prevent/detect unauthorized access to your data center?</v>
      </c>
      <c r="C91" s="209" t="s">
        <v>234</v>
      </c>
      <c r="D91" s="210" t="s">
        <v>2312</v>
      </c>
      <c r="E91" s="21" t="str">
        <f>IF((C91=""),VLOOKUP(A91,Questions!$B$18:$G$109,4,FALSE),IF(C91="Yes",VLOOKUP(A91,Questions!$B$18:$G$109,6,FALSE),IF(C91="No",VLOOKUP(A91,Questions!$B$18:$G$109,5,FALSE),"N/A")))</f>
        <v>Describe how you prevent and detect unauthorized access to your data center.</v>
      </c>
      <c r="F91" s="22" t="str">
        <f>VLOOKUP(A91,'Analyst Report'!$A$30:$E$118,5,FALSE)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31" t="s">
        <v>134</v>
      </c>
      <c r="B92" s="219"/>
      <c r="C92" s="18" t="s">
        <v>63</v>
      </c>
      <c r="D92" s="18" t="s">
        <v>64</v>
      </c>
      <c r="E92" s="19" t="s">
        <v>65</v>
      </c>
      <c r="F92" s="20" t="str">
        <f>F23</f>
        <v>Analyst Notes</v>
      </c>
      <c r="G92" s="6"/>
      <c r="H92" s="6"/>
      <c r="I92" s="6"/>
      <c r="J92" s="6"/>
      <c r="K92" s="6"/>
      <c r="L92" s="6"/>
      <c r="M92" s="6"/>
      <c r="N92" s="6"/>
      <c r="O92" s="6"/>
      <c r="P92" s="6"/>
      <c r="Q92" s="6"/>
      <c r="R92" s="6"/>
      <c r="S92" s="6"/>
      <c r="T92" s="6"/>
      <c r="U92" s="6"/>
      <c r="V92" s="6"/>
      <c r="W92" s="6"/>
      <c r="X92" s="6"/>
      <c r="Y92" s="6"/>
      <c r="Z92" s="6"/>
    </row>
    <row r="93" spans="1:26" ht="48" customHeight="1" x14ac:dyDescent="0.15">
      <c r="A93" s="16" t="s">
        <v>135</v>
      </c>
      <c r="B93" s="16" t="str">
        <f>VLOOKUP(A93,Questions!B$18:C$109,2,FALSE)</f>
        <v>Do you enforce network segmentation between trusted and untrusted networks (i.e., Internet, DMZ, Extranet, etc.)?</v>
      </c>
      <c r="C93" s="209" t="s">
        <v>234</v>
      </c>
      <c r="D93" s="30"/>
      <c r="E93" s="21" t="str">
        <f>IF((C93=""),VLOOKUP(A93,Questions!$B$18:$G$109,4,FALSE),IF(C93="Yes",VLOOKUP(A93,Questions!$B$18:$G$109,6,FALSE),IF(C93="No",VLOOKUP(A93,Questions!$B$18:$G$109,5,FALSE),"N/A")))</f>
        <v>Provide a brief summary of how trusted and untrusted networks are segmented.</v>
      </c>
      <c r="F93" s="22" t="str">
        <f>VLOOKUP(A93,'Analyst Report'!$A$30:$E$118,5,FALSE)</f>
        <v xml:space="preserve"> </v>
      </c>
      <c r="G93" s="32" t="s">
        <v>136</v>
      </c>
      <c r="H93" s="6"/>
      <c r="I93" s="6"/>
      <c r="J93" s="6"/>
      <c r="K93" s="6"/>
      <c r="L93" s="6"/>
      <c r="M93" s="6"/>
      <c r="N93" s="6"/>
      <c r="O93" s="6"/>
      <c r="P93" s="6"/>
      <c r="Q93" s="6"/>
      <c r="R93" s="6"/>
      <c r="S93" s="6"/>
      <c r="T93" s="6"/>
      <c r="U93" s="6"/>
      <c r="V93" s="6"/>
      <c r="W93" s="6"/>
      <c r="X93" s="6"/>
      <c r="Y93" s="6"/>
      <c r="Z93" s="6"/>
    </row>
    <row r="94" spans="1:26" ht="48" customHeight="1" x14ac:dyDescent="0.15">
      <c r="A94" s="29" t="s">
        <v>137</v>
      </c>
      <c r="B94" s="16" t="str">
        <f>VLOOKUP(A94,Questions!B$18:C$109,2,FALSE)</f>
        <v>Are you utilizing a stateful packet inspection (SPI) firewall?</v>
      </c>
      <c r="C94" s="209" t="s">
        <v>234</v>
      </c>
      <c r="D94" s="210" t="s">
        <v>2317</v>
      </c>
      <c r="E94" s="21" t="str">
        <f>IF((C94=""),VLOOKUP(A94,Questions!$B$18:$G$109,4,FALSE),IF(C94="Yes",VLOOKUP(A94,Questions!$B$18:$G$109,6,FALSE),IF(C94="No",VLOOKUP(A94,Questions!$B$18:$G$109,5,FALSE),"N/A")))</f>
        <v>Describe the currently implemented SPI firewall.</v>
      </c>
      <c r="F94" s="22" t="str">
        <f>VLOOKUP(A94,'Analyst Report'!$A$30:$E$118,5,FALSE)</f>
        <v xml:space="preserve"> </v>
      </c>
      <c r="G94" s="6"/>
      <c r="H94" s="6"/>
      <c r="I94" s="6"/>
      <c r="J94" s="6"/>
      <c r="K94" s="6"/>
      <c r="L94" s="6"/>
      <c r="M94" s="6"/>
      <c r="N94" s="6"/>
      <c r="O94" s="6"/>
      <c r="P94" s="6"/>
      <c r="Q94" s="6"/>
      <c r="R94" s="6"/>
      <c r="S94" s="6"/>
      <c r="T94" s="6"/>
      <c r="U94" s="6"/>
      <c r="V94" s="6"/>
      <c r="W94" s="6"/>
      <c r="X94" s="6"/>
      <c r="Y94" s="6"/>
      <c r="Z94" s="6"/>
    </row>
    <row r="95" spans="1:26" ht="54" customHeight="1" x14ac:dyDescent="0.15">
      <c r="A95" s="16" t="s">
        <v>138</v>
      </c>
      <c r="B95" s="16" t="str">
        <f>VLOOKUP(A95,Questions!B$18:C$109,2,FALSE)</f>
        <v>Do you use an automated IDS/IPS system to monitor for intrusions?</v>
      </c>
      <c r="C95" s="209" t="s">
        <v>258</v>
      </c>
      <c r="D95" s="30"/>
      <c r="E95" s="21" t="str">
        <f>IF((C95=""),VLOOKUP(A95,Questions!$B$18:$G$109,4,FALSE),IF(C95="Yes",VLOOKUP(A95,Questions!$B$18:$G$109,6,FALSE),IF(C95="No",VLOOKUP(A95,Questions!$B$18:$G$109,5,FALSE),"N/A")))</f>
        <v>Describe your plan to implement an IDS/IPS in your environment.</v>
      </c>
      <c r="F95" s="22" t="str">
        <f>VLOOKUP(A95,'Analyst Report'!$A$30:$E$118,5,FALSE)</f>
        <v xml:space="preserve"> </v>
      </c>
      <c r="G95" s="6"/>
      <c r="H95" s="6"/>
      <c r="I95" s="6"/>
      <c r="J95" s="6"/>
      <c r="K95" s="6"/>
      <c r="L95" s="6"/>
      <c r="M95" s="6"/>
      <c r="N95" s="6"/>
      <c r="O95" s="6"/>
      <c r="P95" s="6"/>
      <c r="Q95" s="6"/>
      <c r="R95" s="6"/>
      <c r="S95" s="6"/>
      <c r="T95" s="6"/>
      <c r="U95" s="6"/>
      <c r="V95" s="6"/>
      <c r="W95" s="6"/>
      <c r="X95" s="6"/>
      <c r="Y95" s="6"/>
      <c r="Z95" s="6"/>
    </row>
    <row r="96" spans="1:26" ht="46.5" customHeight="1" x14ac:dyDescent="0.15">
      <c r="A96" s="16" t="s">
        <v>139</v>
      </c>
      <c r="B96" s="16" t="str">
        <f>VLOOKUP(A96,Questions!B$18:C$109,2,FALSE)</f>
        <v>Are you employing any next-generation persistent threat (NGPT) monitoring?</v>
      </c>
      <c r="C96" s="209" t="s">
        <v>258</v>
      </c>
      <c r="D96" s="30"/>
      <c r="E96" s="21" t="str">
        <f>IF((C96=""),VLOOKUP(A96,Questions!$B$18:$G$109,4,FALSE),IF(C96="Yes",VLOOKUP(A96,Questions!$B$18:$G$109,6,FALSE),IF(C96="No",VLOOKUP(A96,Questions!$B$18:$G$109,5,FALSE),"N/A")))</f>
        <v>Describe your intent to implement NGPT monitoring.</v>
      </c>
      <c r="F96" s="22" t="str">
        <f>VLOOKUP(A96,'Analyst Report'!$A$30:$E$118,5,FALSE)</f>
        <v xml:space="preserve"> </v>
      </c>
      <c r="G96" s="6"/>
      <c r="H96" s="6"/>
      <c r="I96" s="6"/>
      <c r="J96" s="6"/>
      <c r="K96" s="6"/>
      <c r="L96" s="6"/>
      <c r="M96" s="6"/>
      <c r="N96" s="6"/>
      <c r="O96" s="6"/>
      <c r="P96" s="6"/>
      <c r="Q96" s="6"/>
      <c r="R96" s="6"/>
      <c r="S96" s="6"/>
      <c r="T96" s="6"/>
      <c r="U96" s="6"/>
      <c r="V96" s="6"/>
      <c r="W96" s="6"/>
      <c r="X96" s="6"/>
      <c r="Y96" s="6"/>
      <c r="Z96" s="6"/>
    </row>
    <row r="97" spans="1:26" ht="59.25" customHeight="1" x14ac:dyDescent="0.15">
      <c r="A97" s="16" t="s">
        <v>140</v>
      </c>
      <c r="B97" s="16" t="str">
        <f>VLOOKUP(A97,Questions!B$18:C$109,2,FALSE)</f>
        <v>Do you require connectivity to the Institution's network for support/administration or access into any existing systems for integration purposes?</v>
      </c>
      <c r="C97" s="209" t="s">
        <v>234</v>
      </c>
      <c r="D97" s="210" t="s">
        <v>2318</v>
      </c>
      <c r="E97" s="21" t="str">
        <f>IF((C97=""),VLOOKUP(A97,Questions!$B$18:$G$109,4,FALSE),IF(C97="Yes",VLOOKUP(A97,Questions!$B$18:$G$109,6,FALSE),IF(C97="No",VLOOKUP(A97,Questions!$B$18:$G$109,5,FALSE),"N/A")))</f>
        <v>Describe the tools and technical controls implemented to secure remote access.</v>
      </c>
      <c r="F97" s="22" t="str">
        <f>VLOOKUP(A97,'Analyst Report'!$A$30:$E$118,5,FALSE)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31" t="s">
        <v>141</v>
      </c>
      <c r="B98" s="219"/>
      <c r="C98" s="18" t="s">
        <v>63</v>
      </c>
      <c r="D98" s="18" t="s">
        <v>64</v>
      </c>
      <c r="E98" s="19" t="s">
        <v>65</v>
      </c>
      <c r="F98" s="20" t="str">
        <f>F23</f>
        <v>Analyst Notes</v>
      </c>
      <c r="G98" s="6"/>
      <c r="H98" s="6"/>
      <c r="I98" s="6"/>
      <c r="J98" s="6"/>
      <c r="K98" s="6"/>
      <c r="L98" s="6"/>
      <c r="M98" s="6"/>
      <c r="N98" s="6"/>
      <c r="O98" s="6"/>
      <c r="P98" s="6"/>
      <c r="Q98" s="6"/>
      <c r="R98" s="6"/>
      <c r="S98" s="6"/>
      <c r="T98" s="6"/>
      <c r="U98" s="6"/>
      <c r="V98" s="6"/>
      <c r="W98" s="6"/>
      <c r="X98" s="6"/>
      <c r="Y98" s="6"/>
      <c r="Z98" s="6"/>
    </row>
    <row r="99" spans="1:26" ht="54" customHeight="1" x14ac:dyDescent="0.15">
      <c r="A99" s="16" t="s">
        <v>142</v>
      </c>
      <c r="B99" s="16" t="str">
        <f>VLOOKUP(A99,Questions!B$18:C$109,2,FALSE)</f>
        <v>Do you have a formal incident response plan?</v>
      </c>
      <c r="C99" s="209" t="s">
        <v>234</v>
      </c>
      <c r="D99" s="210" t="s">
        <v>2319</v>
      </c>
      <c r="E99" s="21" t="str">
        <f>IF((C99=""),VLOOKUP(A99,Questions!$B$18:$G$109,4,FALSE),IF(C99="Yes",VLOOKUP(A99,Questions!$B$18:$G$109,6,FALSE),IF(C99="No",VLOOKUP(A99,Questions!$B$18:$G$109,5,FALSE),"N/A")))</f>
        <v>Summarize or provide a link to your formal incident response plan.</v>
      </c>
      <c r="F99" s="22" t="str">
        <f>VLOOKUP(A99,'Analyst Report'!$A$30:$E$118,5,FALSE)</f>
        <v xml:space="preserve"> </v>
      </c>
      <c r="G99" s="6"/>
      <c r="H99" s="6"/>
      <c r="I99" s="6"/>
      <c r="J99" s="6"/>
      <c r="K99" s="6"/>
      <c r="L99" s="6"/>
      <c r="M99" s="6"/>
      <c r="N99" s="6"/>
      <c r="O99" s="6"/>
      <c r="P99" s="6"/>
      <c r="Q99" s="6"/>
      <c r="R99" s="6"/>
      <c r="S99" s="6"/>
      <c r="T99" s="6"/>
      <c r="U99" s="6"/>
      <c r="V99" s="6"/>
      <c r="W99" s="6"/>
      <c r="X99" s="6"/>
      <c r="Y99" s="6"/>
      <c r="Z99" s="6"/>
    </row>
    <row r="100" spans="1:26" ht="54" customHeight="1" x14ac:dyDescent="0.15">
      <c r="A100" s="16" t="s">
        <v>143</v>
      </c>
      <c r="B100" s="16" t="str">
        <f>VLOOKUP(A100,Questions!B$18:C$109,2,FALSE)</f>
        <v>Do you have an incident response process and reporting in place to investigate any potential incidents and report actual incidents?</v>
      </c>
      <c r="C100" s="209" t="s">
        <v>234</v>
      </c>
      <c r="D100" s="210" t="s">
        <v>2254</v>
      </c>
      <c r="E100" s="21" t="str">
        <f>IF((C100=""),VLOOKUP(A100,Questions!$B$18:$G$109,4,FALSE),IF(C100="Yes",VLOOKUP(A100,Questions!$B$18:$G$109,6,FALSE),IF(C100="No",VLOOKUP(A100,Questions!$B$18:$G$109,5,FALSE),"N/A")))</f>
        <v>Summarize your incident response and reporting processes.</v>
      </c>
      <c r="F100" s="22" t="str">
        <f>VLOOKUP(A100,'Analyst Report'!$A$30:$E$118,5,FALSE)</f>
        <v xml:space="preserve"> </v>
      </c>
      <c r="G100" s="6"/>
      <c r="H100" s="6"/>
      <c r="I100" s="6"/>
      <c r="J100" s="6"/>
      <c r="K100" s="6"/>
      <c r="L100" s="6"/>
      <c r="M100" s="6"/>
      <c r="N100" s="6"/>
      <c r="O100" s="6"/>
      <c r="P100" s="6"/>
      <c r="Q100" s="6"/>
      <c r="R100" s="6"/>
      <c r="S100" s="6"/>
      <c r="T100" s="6"/>
      <c r="U100" s="6"/>
      <c r="V100" s="6"/>
      <c r="W100" s="6"/>
      <c r="X100" s="6"/>
      <c r="Y100" s="6"/>
      <c r="Z100" s="6"/>
    </row>
    <row r="101" spans="1:26" ht="54" customHeight="1" x14ac:dyDescent="0.15">
      <c r="A101" s="16" t="s">
        <v>144</v>
      </c>
      <c r="B101" s="16" t="str">
        <f>VLOOKUP(A101,Questions!B$18:C$109,2,FALSE)</f>
        <v>Do you carry cyber-risk insurance to protect against unforeseen service outages, data that is lost or stolen, and security incidents?</v>
      </c>
      <c r="C101" s="209" t="s">
        <v>234</v>
      </c>
      <c r="D101" s="210" t="s">
        <v>2255</v>
      </c>
      <c r="E101" s="21" t="str">
        <f>IF((C101=""),VLOOKUP(A101,Questions!$B$18:$G$109,4,FALSE),IF(C101="Yes",VLOOKUP(A101,Questions!$B$18:$G$109,6,FALSE),IF(C101="No",VLOOKUP(A101,Questions!$B$18:$G$109,5,FALSE),"N/A")))</f>
        <v>Summarize your cyber insurance strategy.</v>
      </c>
      <c r="F101" s="22" t="str">
        <f>VLOOKUP(A101,'Analyst Report'!$A$30:$E$118,5,FALSE)</f>
        <v xml:space="preserve"> </v>
      </c>
      <c r="G101" s="6"/>
      <c r="H101" s="6"/>
      <c r="I101" s="6"/>
      <c r="J101" s="6"/>
      <c r="K101" s="6"/>
      <c r="L101" s="6"/>
      <c r="M101" s="6"/>
      <c r="N101" s="6"/>
      <c r="O101" s="6"/>
      <c r="P101" s="6"/>
      <c r="Q101" s="6"/>
      <c r="R101" s="6"/>
      <c r="S101" s="6"/>
      <c r="T101" s="6"/>
      <c r="U101" s="6"/>
      <c r="V101" s="6"/>
      <c r="W101" s="6"/>
      <c r="X101" s="6"/>
      <c r="Y101" s="6"/>
      <c r="Z101" s="6"/>
    </row>
    <row r="102" spans="1:26" ht="54" customHeight="1" x14ac:dyDescent="0.15">
      <c r="A102" s="25" t="s">
        <v>145</v>
      </c>
      <c r="B102" s="16" t="str">
        <f>VLOOKUP(A102,Questions!B$18:C$109,2,FALSE)</f>
        <v>Do you have either an internal incident response team or retain an external team?</v>
      </c>
      <c r="C102" s="209" t="s">
        <v>234</v>
      </c>
      <c r="D102" s="210" t="s">
        <v>2256</v>
      </c>
      <c r="E102" s="21" t="str">
        <f>IF((C102=""),VLOOKUP(A102,Questions!$B$18:$G$109,4,FALSE),IF(C102="Yes",VLOOKUP(A102,Questions!$B$18:$G$109,6,FALSE),IF(C102="No",VLOOKUP(A102,Questions!$B$18:$G$109,5,FALSE),"N/A")))</f>
        <v>Summarize your internal approach or reference your third party contractor.</v>
      </c>
      <c r="F102" s="22" t="str">
        <f>VLOOKUP(A102,'Analyst Report'!$A$30:$E$118,5,FALSE)</f>
        <v xml:space="preserve"> </v>
      </c>
      <c r="G102" s="6"/>
      <c r="H102" s="6"/>
      <c r="I102" s="6"/>
      <c r="J102" s="6"/>
      <c r="K102" s="6"/>
      <c r="L102" s="6"/>
      <c r="M102" s="6"/>
      <c r="N102" s="6"/>
      <c r="O102" s="6"/>
      <c r="P102" s="6"/>
      <c r="Q102" s="6"/>
      <c r="R102" s="6"/>
      <c r="S102" s="6"/>
      <c r="T102" s="6"/>
      <c r="U102" s="6"/>
      <c r="V102" s="6"/>
      <c r="W102" s="6"/>
      <c r="X102" s="6"/>
      <c r="Y102" s="6"/>
      <c r="Z102" s="6"/>
    </row>
    <row r="103" spans="1:26" ht="54" customHeight="1" x14ac:dyDescent="0.15">
      <c r="A103" s="25" t="s">
        <v>146</v>
      </c>
      <c r="B103" s="16" t="str">
        <f>VLOOKUP(A103,Questions!B$18:C$109,2,FALSE)</f>
        <v>Do you have the capability to respond to incidents on a 24x7x365 basis?</v>
      </c>
      <c r="C103" s="209" t="s">
        <v>234</v>
      </c>
      <c r="D103" s="210" t="s">
        <v>2257</v>
      </c>
      <c r="E103" s="21" t="str">
        <f>IF((C103=""),VLOOKUP(A103,Questions!$B$18:$G$109,4,FALSE),IF(C103="Yes",VLOOKUP(A103,Questions!$B$18:$G$109,6,FALSE),IF(C103="No",VLOOKUP(A103,Questions!$B$18:$G$109,5,FALSE),"N/A")))</f>
        <v>Describe the implemented procedure for 24/7/365 coverage.</v>
      </c>
      <c r="F103" s="22" t="str">
        <f>VLOOKUP(A103,'Analyst Report'!$A$30:$E$118,5,FALSE)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31" t="s">
        <v>147</v>
      </c>
      <c r="B104" s="219"/>
      <c r="C104" s="18" t="s">
        <v>63</v>
      </c>
      <c r="D104" s="18" t="s">
        <v>64</v>
      </c>
      <c r="E104" s="19" t="s">
        <v>65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54" customHeight="1" x14ac:dyDescent="0.15">
      <c r="A105" s="16" t="s">
        <v>148</v>
      </c>
      <c r="B105" s="16" t="str">
        <f>VLOOKUP(A105,Questions!B$18:C$109,2,FALSE)</f>
        <v>Can you share the organization chart, mission statement, and policies for your information security unit?</v>
      </c>
      <c r="C105" s="209" t="s">
        <v>234</v>
      </c>
      <c r="D105" s="210" t="s">
        <v>2258</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Report'!$A$30:$E$118,5,FALSE)</f>
        <v xml:space="preserve"> </v>
      </c>
      <c r="G105" s="6"/>
      <c r="H105" s="6"/>
      <c r="I105" s="6"/>
      <c r="J105" s="6"/>
      <c r="K105" s="6"/>
      <c r="L105" s="6"/>
      <c r="M105" s="6"/>
      <c r="N105" s="6"/>
      <c r="O105" s="6"/>
      <c r="P105" s="6"/>
      <c r="Q105" s="6"/>
      <c r="R105" s="6"/>
      <c r="S105" s="6"/>
      <c r="T105" s="6"/>
      <c r="U105" s="6"/>
      <c r="V105" s="6"/>
      <c r="W105" s="6"/>
      <c r="X105" s="6"/>
      <c r="Y105" s="6"/>
      <c r="Z105" s="6"/>
    </row>
    <row r="106" spans="1:26" ht="48" customHeight="1" x14ac:dyDescent="0.15">
      <c r="A106" s="16" t="s">
        <v>149</v>
      </c>
      <c r="B106" s="16" t="str">
        <f>VLOOKUP(A106,Questions!B$18:C$109,2,FALSE)</f>
        <v>Are information security principles designed into the product lifecycle?</v>
      </c>
      <c r="C106" s="209" t="s">
        <v>234</v>
      </c>
      <c r="D106" s="210" t="s">
        <v>2259</v>
      </c>
      <c r="E106" s="21" t="str">
        <f>IF((C106=""),VLOOKUP(A106,Questions!$B$18:$G$109,4,FALSE),IF(C106="Yes",VLOOKUP(A106,Questions!$B$18:$G$109,6,FALSE),IF(C106="No",VLOOKUP(A106,Questions!$B$18:$G$109,5,FALSE),"N/A")))</f>
        <v>Summarize the information security principles designed into the product lifecycle.</v>
      </c>
      <c r="F106" s="22" t="str">
        <f>VLOOKUP(A106,'Analyst Report'!$A$30:$E$118,5,FALSE)</f>
        <v xml:space="preserve"> </v>
      </c>
      <c r="G106" s="6"/>
      <c r="H106" s="6"/>
      <c r="I106" s="6"/>
      <c r="J106" s="6"/>
      <c r="K106" s="6"/>
      <c r="L106" s="6"/>
      <c r="M106" s="6"/>
      <c r="N106" s="6"/>
      <c r="O106" s="6"/>
      <c r="P106" s="6"/>
      <c r="Q106" s="6"/>
      <c r="R106" s="6"/>
      <c r="S106" s="6"/>
      <c r="T106" s="6"/>
      <c r="U106" s="6"/>
      <c r="V106" s="6"/>
      <c r="W106" s="6"/>
      <c r="X106" s="6"/>
      <c r="Y106" s="6"/>
      <c r="Z106" s="6"/>
    </row>
    <row r="107" spans="1:26" ht="63.75" customHeight="1" x14ac:dyDescent="0.15">
      <c r="A107" s="16" t="s">
        <v>150</v>
      </c>
      <c r="B107" s="16" t="str">
        <f>VLOOKUP(A107,Questions!B$18:C$109,2,FALSE)</f>
        <v>Do you have a documented information security policy?</v>
      </c>
      <c r="C107" s="209" t="s">
        <v>234</v>
      </c>
      <c r="D107" s="210" t="s">
        <v>2260</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Report'!$A$30:$E$118,5,FALSE)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31" t="s">
        <v>151</v>
      </c>
      <c r="B108" s="219"/>
      <c r="C108" s="18"/>
      <c r="D108" s="18" t="s">
        <v>64</v>
      </c>
      <c r="E108" s="19" t="s">
        <v>65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63.75" customHeight="1" x14ac:dyDescent="0.15">
      <c r="A109" s="16" t="s">
        <v>152</v>
      </c>
      <c r="B109" s="16" t="str">
        <f>VLOOKUP(A109,Questions!B$18:C$109,2,FALSE)</f>
        <v>Will institution data be shared with or hosted by any third parties? (e.g. any entity not wholly-owned by your company is considered a third-party)</v>
      </c>
      <c r="C109" s="209" t="s">
        <v>234</v>
      </c>
      <c r="D109" s="210" t="s">
        <v>2261</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Report'!$A$30:$E$118,5,FALSE)</f>
        <v xml:space="preserve"> </v>
      </c>
      <c r="G109" s="6"/>
      <c r="H109" s="6"/>
      <c r="I109" s="6"/>
      <c r="J109" s="6"/>
      <c r="K109" s="6"/>
      <c r="L109" s="6"/>
      <c r="M109" s="6"/>
      <c r="N109" s="6"/>
      <c r="O109" s="6"/>
      <c r="P109" s="6"/>
      <c r="Q109" s="6"/>
      <c r="R109" s="6"/>
      <c r="S109" s="6"/>
      <c r="T109" s="6"/>
      <c r="U109" s="6"/>
      <c r="V109" s="6"/>
      <c r="W109" s="6"/>
      <c r="X109" s="6"/>
      <c r="Y109" s="6"/>
      <c r="Z109" s="6"/>
    </row>
    <row r="110" spans="1:26" ht="72.75" customHeight="1" x14ac:dyDescent="0.15">
      <c r="A110" s="16" t="s">
        <v>153</v>
      </c>
      <c r="B110" s="16" t="str">
        <f>VLOOKUP(A110,Questions!B$18:C$109,2,FALSE)</f>
        <v>Do you perform security assessments of third party companies with which you share data? (i.e. hosting providers, cloud services, PaaS, IaaS, SaaS, etc.).</v>
      </c>
      <c r="C110" s="209" t="s">
        <v>234</v>
      </c>
      <c r="D110" s="210" t="s">
        <v>2262</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Report'!$A$30:$E$118,5,FALSE)</f>
        <v xml:space="preserve"> </v>
      </c>
      <c r="G110" s="6"/>
      <c r="H110" s="6"/>
      <c r="I110" s="6"/>
      <c r="J110" s="6"/>
      <c r="K110" s="6"/>
      <c r="L110" s="6"/>
      <c r="M110" s="6"/>
      <c r="N110" s="6"/>
      <c r="O110" s="6"/>
      <c r="P110" s="6"/>
      <c r="Q110" s="6"/>
      <c r="R110" s="6"/>
      <c r="S110" s="6"/>
      <c r="T110" s="6"/>
      <c r="U110" s="6"/>
      <c r="V110" s="6"/>
      <c r="W110" s="6"/>
      <c r="X110" s="6"/>
      <c r="Y110" s="6"/>
      <c r="Z110" s="6"/>
    </row>
    <row r="111" spans="1:26" ht="63" customHeight="1" x14ac:dyDescent="0.15">
      <c r="A111" s="16" t="s">
        <v>154</v>
      </c>
      <c r="B111" s="16" t="str">
        <f>VLOOKUP(A111,Questions!B$18:C$109,2,FALSE)</f>
        <v>Do you have an implemented third party management strategy?</v>
      </c>
      <c r="C111" s="209" t="s">
        <v>234</v>
      </c>
      <c r="D111" s="210" t="s">
        <v>2263</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Report'!$A$30:$E$118,5,FALSE)</f>
        <v xml:space="preserve"> </v>
      </c>
      <c r="G111" s="6"/>
      <c r="H111" s="6"/>
      <c r="I111" s="6"/>
      <c r="J111" s="6"/>
      <c r="K111" s="6"/>
      <c r="L111" s="6"/>
      <c r="M111" s="6"/>
      <c r="N111" s="6"/>
      <c r="O111" s="6"/>
      <c r="P111" s="6"/>
      <c r="Q111" s="6"/>
      <c r="R111" s="6"/>
      <c r="S111" s="6"/>
      <c r="T111" s="6"/>
      <c r="U111" s="6"/>
      <c r="V111" s="6"/>
      <c r="W111" s="6"/>
      <c r="X111" s="6"/>
      <c r="Y111" s="6"/>
      <c r="Z111" s="6"/>
    </row>
    <row r="112" spans="1:26" ht="63.75" customHeight="1" x14ac:dyDescent="0.15">
      <c r="A112" s="25" t="s">
        <v>155</v>
      </c>
      <c r="B112" s="16" t="str">
        <f>VLOOKUP(A112,Questions!B$18:C$109,2,FALSE)</f>
        <v>Do you have a process and implemented procedures for managing your hardware supply chain? (e.g., telecommunications equipment, export licensing, computing devices)</v>
      </c>
      <c r="C112" s="209" t="s">
        <v>234</v>
      </c>
      <c r="D112" s="210" t="s">
        <v>2264</v>
      </c>
      <c r="E112" s="21" t="str">
        <f>IF((C112=""),VLOOKUP(A112,Questions!$B$18:$G$109,4,FALSE),IF(C112="Yes",VLOOKUP(A112,Questions!$B$18:$G$109,6,FALSE),IF(C112="No",VLOOKUP(A112,Questions!$B$18:$G$109,5,FALSE),"N/A")))</f>
        <v>State what countries and/or regions this process is compliant with.</v>
      </c>
      <c r="F112" s="22" t="str">
        <f>VLOOKUP(A112,'Analyst Report'!$A$30:$E$118,5,FALSE)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93:A97">
    <cfRule type="expression" dxfId="176" priority="1">
      <formula>#REF!="No"</formula>
    </cfRule>
  </conditionalFormatting>
  <conditionalFormatting sqref="A110:A112">
    <cfRule type="expression" dxfId="175" priority="2">
      <formula>#REF!="No"</formula>
    </cfRule>
  </conditionalFormatting>
  <conditionalFormatting sqref="A39 A75:A76 A90">
    <cfRule type="expression" dxfId="174" priority="3">
      <formula>#REF!="Yes"</formula>
    </cfRule>
  </conditionalFormatting>
  <conditionalFormatting sqref="C72:E72">
    <cfRule type="expression" dxfId="173" priority="4">
      <formula>#REF!="No"</formula>
    </cfRule>
  </conditionalFormatting>
  <conditionalFormatting sqref="E86">
    <cfRule type="expression" dxfId="172" priority="5">
      <formula>#REF!="No"</formula>
    </cfRule>
  </conditionalFormatting>
  <conditionalFormatting sqref="A92:A93 B92:E92 A95:A97 A108">
    <cfRule type="expression" dxfId="171" priority="6">
      <formula>#REF!="Yes"</formula>
    </cfRule>
  </conditionalFormatting>
  <conditionalFormatting sqref="A93:A97 E98 A99:A103 E104 A105:A107 E108 A109:A112">
    <cfRule type="expression" dxfId="170" priority="7">
      <formula>#REF!="Yes"</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60920154-B136-2448-BBC4-3C19BA2EA97E}"/>
    <hyperlink ref="C10" r:id="rId2" xr:uid="{E2A2B55F-F35A-F643-A964-E656761FBB5B}"/>
    <hyperlink ref="C13" r:id="rId3" xr:uid="{A3973273-7E04-9445-8BE6-E5FB9C98D802}"/>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4"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7" t="s">
        <v>156</v>
      </c>
      <c r="B1" s="221"/>
      <c r="C1" s="221"/>
      <c r="D1" s="221"/>
      <c r="E1" s="221"/>
      <c r="F1" s="221"/>
      <c r="G1" s="221"/>
      <c r="H1" s="221"/>
      <c r="I1" s="35" t="str">
        <f>'HECVAT - Lite'!E1</f>
        <v>Version 3.01</v>
      </c>
    </row>
    <row r="2" spans="1:9" ht="25.5" customHeight="1" x14ac:dyDescent="0.2">
      <c r="A2" s="225" t="s">
        <v>29</v>
      </c>
      <c r="B2" s="221"/>
      <c r="C2" s="221"/>
      <c r="D2" s="221"/>
      <c r="E2" s="221"/>
      <c r="F2" s="221"/>
      <c r="G2" s="221"/>
      <c r="H2" s="221"/>
      <c r="I2" s="219"/>
    </row>
    <row r="3" spans="1:9" ht="36" customHeight="1" x14ac:dyDescent="0.2">
      <c r="A3" s="248" t="s">
        <v>61</v>
      </c>
      <c r="B3" s="249"/>
      <c r="C3" s="249"/>
      <c r="D3" s="249"/>
      <c r="E3" s="249"/>
      <c r="F3" s="249"/>
      <c r="G3" s="249"/>
      <c r="H3" s="249"/>
      <c r="I3" s="249"/>
    </row>
    <row r="4" spans="1:9" ht="48" customHeight="1" x14ac:dyDescent="0.2">
      <c r="A4" s="250" t="s">
        <v>157</v>
      </c>
      <c r="B4" s="251"/>
      <c r="C4" s="251"/>
      <c r="D4" s="251"/>
      <c r="E4" s="251"/>
      <c r="F4" s="251"/>
      <c r="G4" s="251"/>
      <c r="H4" s="251"/>
      <c r="I4" s="251"/>
    </row>
    <row r="5" spans="1:9" ht="48" customHeight="1" x14ac:dyDescent="0.2">
      <c r="A5" s="36" t="s">
        <v>34</v>
      </c>
      <c r="B5" s="252" t="str">
        <f>'HECVAT - Lite'!C6</f>
        <v>Instructure</v>
      </c>
      <c r="C5" s="219"/>
      <c r="D5" s="37"/>
      <c r="E5" s="37"/>
      <c r="F5" s="36" t="s">
        <v>36</v>
      </c>
      <c r="G5" s="246" t="str">
        <f>'HECVAT - Lite'!C7</f>
        <v>Canvas Credentials</v>
      </c>
      <c r="H5" s="221"/>
      <c r="I5" s="219"/>
    </row>
    <row r="6" spans="1:9" ht="48" customHeight="1" x14ac:dyDescent="0.2">
      <c r="A6" s="36" t="s">
        <v>44</v>
      </c>
      <c r="B6" s="253" t="str">
        <f>'HECVAT - Lite'!C10</f>
        <v>https://www.instructure.com/canvas/accessibility</v>
      </c>
      <c r="C6" s="219"/>
      <c r="D6" s="38"/>
      <c r="E6" s="38"/>
      <c r="F6" s="36" t="s">
        <v>38</v>
      </c>
      <c r="G6" s="246" t="str">
        <f>'HECVAT - Lite'!C8</f>
        <v>Canvas Credentials is the leading credentialing platform with stackable learning pathways and shareable learner records. By incorporating Canvas Credentials' stackable digital credentialing technology, customers have access to badging, leaderboards, analytics and personalized pathway progress visualizations.</v>
      </c>
      <c r="H6" s="221"/>
      <c r="I6" s="219"/>
    </row>
    <row r="7" spans="1:9" ht="48" customHeight="1" x14ac:dyDescent="0.2">
      <c r="A7" s="36" t="s">
        <v>46</v>
      </c>
      <c r="B7" s="223" t="str">
        <f>'HECVAT - Lite'!C11</f>
        <v>Please reach out to your designated Customer Success Manager or Regional Director.
Alternatively, for new clients, contact info@instructure.com.</v>
      </c>
      <c r="C7" s="219"/>
      <c r="D7" s="39"/>
      <c r="E7" s="39"/>
      <c r="F7" s="36" t="s">
        <v>158</v>
      </c>
      <c r="G7" s="246" t="s">
        <v>159</v>
      </c>
      <c r="H7" s="221"/>
      <c r="I7" s="219"/>
    </row>
    <row r="8" spans="1:9" ht="48" customHeight="1" x14ac:dyDescent="0.2">
      <c r="A8" s="37" t="s">
        <v>160</v>
      </c>
      <c r="B8" s="261" t="str">
        <f>'HECVAT - Lite'!C12</f>
        <v>See GNRL-06 for Instructure's contact information.</v>
      </c>
      <c r="C8" s="217"/>
      <c r="D8" s="38"/>
      <c r="E8" s="38"/>
      <c r="F8" s="37" t="s">
        <v>161</v>
      </c>
      <c r="G8" s="255">
        <f>'HECVAT - Lite'!C3</f>
        <v>44567</v>
      </c>
      <c r="H8" s="249"/>
      <c r="I8" s="217"/>
    </row>
    <row r="9" spans="1:9" ht="24" customHeight="1" thickBot="1" x14ac:dyDescent="0.25">
      <c r="A9" s="37"/>
      <c r="B9" s="40"/>
      <c r="C9" s="203"/>
      <c r="D9" s="189"/>
      <c r="E9" s="189"/>
      <c r="F9" s="189"/>
      <c r="G9" s="197"/>
      <c r="H9" s="197"/>
      <c r="I9" s="198"/>
    </row>
    <row r="10" spans="1:9" ht="48" customHeight="1" thickBot="1" x14ac:dyDescent="0.2">
      <c r="A10" s="41" t="s">
        <v>162</v>
      </c>
      <c r="B10" s="42"/>
      <c r="C10" s="43" t="str">
        <f>IF(B10="","&lt; - Select security framework.","")</f>
        <v>&lt; - Select security framework.</v>
      </c>
      <c r="D10" s="256"/>
      <c r="E10" s="256"/>
      <c r="F10" s="251"/>
      <c r="G10" s="251"/>
      <c r="H10" s="251"/>
      <c r="I10" s="257"/>
    </row>
    <row r="11" spans="1:9" ht="15.75" customHeight="1" thickBot="1" x14ac:dyDescent="0.2">
      <c r="A11" s="45"/>
      <c r="B11" s="44"/>
      <c r="C11" s="44"/>
      <c r="D11" s="44"/>
      <c r="E11" s="44"/>
      <c r="F11" s="44"/>
      <c r="G11" s="44"/>
      <c r="H11" s="44"/>
      <c r="I11" s="44"/>
    </row>
    <row r="12" spans="1:9" ht="15.75" customHeight="1" thickBot="1" x14ac:dyDescent="0.2">
      <c r="A12" s="44"/>
      <c r="B12" s="45"/>
      <c r="C12" s="199" t="s">
        <v>163</v>
      </c>
      <c r="D12" s="190" t="s">
        <v>164</v>
      </c>
      <c r="E12" s="190"/>
      <c r="F12" s="190" t="s">
        <v>165</v>
      </c>
      <c r="G12" s="200" t="s">
        <v>166</v>
      </c>
      <c r="H12" s="44"/>
      <c r="I12" s="44"/>
    </row>
    <row r="13" spans="1:9" ht="15.75" customHeight="1" x14ac:dyDescent="0.15">
      <c r="A13" s="45"/>
      <c r="B13" s="46"/>
      <c r="C13" s="33" t="str">
        <f>Values!C2</f>
        <v>Company</v>
      </c>
      <c r="D13" s="47">
        <f>Values!H2</f>
        <v>135</v>
      </c>
      <c r="E13" s="47"/>
      <c r="F13" s="47">
        <f>Values!G2</f>
        <v>105</v>
      </c>
      <c r="G13" s="48">
        <f>Values!I2</f>
        <v>0.77777777777777779</v>
      </c>
      <c r="H13" s="44"/>
      <c r="I13" s="44"/>
    </row>
    <row r="14" spans="1:9" ht="15.75" customHeight="1" x14ac:dyDescent="0.15">
      <c r="A14" s="45"/>
      <c r="B14" s="49"/>
      <c r="C14" s="33" t="str">
        <f>Values!C3</f>
        <v>Documentation</v>
      </c>
      <c r="D14" s="47">
        <f>Values!H3</f>
        <v>215</v>
      </c>
      <c r="E14" s="47"/>
      <c r="F14" s="47">
        <f>Values!G3</f>
        <v>190</v>
      </c>
      <c r="G14" s="48">
        <f>Values!I3</f>
        <v>0.88372093023255816</v>
      </c>
      <c r="H14" s="44"/>
      <c r="I14" s="44"/>
    </row>
    <row r="15" spans="1:9" ht="15.75" customHeight="1" x14ac:dyDescent="0.15">
      <c r="A15" s="45"/>
      <c r="B15" s="49"/>
      <c r="C15" s="33" t="str">
        <f>Values!C4</f>
        <v>IT Accessibility</v>
      </c>
      <c r="D15" s="47">
        <f>Values!H4</f>
        <v>180</v>
      </c>
      <c r="E15" s="47"/>
      <c r="F15" s="47">
        <f>Values!G4</f>
        <v>140</v>
      </c>
      <c r="G15" s="48">
        <f>Values!I4</f>
        <v>0</v>
      </c>
      <c r="H15" s="44"/>
      <c r="I15" s="44"/>
    </row>
    <row r="16" spans="1:9" ht="15.75" customHeight="1" x14ac:dyDescent="0.15">
      <c r="A16" s="44"/>
      <c r="B16" s="45"/>
      <c r="C16" s="33" t="str">
        <f>Values!C5</f>
        <v>Application Security</v>
      </c>
      <c r="D16" s="47">
        <f>Values!H5</f>
        <v>130</v>
      </c>
      <c r="E16" s="47"/>
      <c r="F16" s="47">
        <f>Values!G5</f>
        <v>130</v>
      </c>
      <c r="G16" s="48">
        <f>Values!I5</f>
        <v>1</v>
      </c>
      <c r="H16" s="44"/>
      <c r="I16" s="44"/>
    </row>
    <row r="17" spans="1:9" ht="15.75" customHeight="1" x14ac:dyDescent="0.15">
      <c r="A17" s="45"/>
      <c r="B17" s="46"/>
      <c r="C17" s="33" t="str">
        <f>Values!C6</f>
        <v>Authentication, Authorization, and Accounting</v>
      </c>
      <c r="D17" s="47">
        <f>Values!H6</f>
        <v>185</v>
      </c>
      <c r="E17" s="47"/>
      <c r="F17" s="47">
        <f>Values!G6</f>
        <v>130</v>
      </c>
      <c r="G17" s="48">
        <f>Values!I6</f>
        <v>0.70270270270270274</v>
      </c>
      <c r="H17" s="44"/>
      <c r="I17" s="44"/>
    </row>
    <row r="18" spans="1:9" ht="15.75" customHeight="1" x14ac:dyDescent="0.15">
      <c r="A18" s="45"/>
      <c r="B18" s="49"/>
      <c r="C18" s="33" t="str">
        <f>Values!C7</f>
        <v>Systems Manangement</v>
      </c>
      <c r="D18" s="47">
        <f>Values!H7</f>
        <v>70</v>
      </c>
      <c r="E18" s="47"/>
      <c r="F18" s="47">
        <f>Values!G7</f>
        <v>60</v>
      </c>
      <c r="G18" s="48">
        <f>Values!I7</f>
        <v>0.8571428571428571</v>
      </c>
      <c r="H18" s="44"/>
      <c r="I18" s="44"/>
    </row>
    <row r="19" spans="1:9" ht="15.75" customHeight="1" x14ac:dyDescent="0.15">
      <c r="A19" s="44"/>
      <c r="B19" s="44"/>
      <c r="C19" s="33" t="str">
        <f>Values!C8</f>
        <v>Data</v>
      </c>
      <c r="D19" s="47">
        <f>Values!H8</f>
        <v>165</v>
      </c>
      <c r="E19" s="47"/>
      <c r="F19" s="47">
        <f>Values!G8</f>
        <v>115</v>
      </c>
      <c r="G19" s="48">
        <f>Values!I8</f>
        <v>0.69696969696969702</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95</v>
      </c>
      <c r="G21" s="48">
        <f>Values!I10</f>
        <v>0.61290322580645162</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167</v>
      </c>
      <c r="D25" s="51">
        <f>Values!K10</f>
        <v>1755</v>
      </c>
      <c r="E25" s="51"/>
      <c r="F25" s="52">
        <f>Values!K11</f>
        <v>1445</v>
      </c>
      <c r="G25" s="53">
        <f>F25/D25</f>
        <v>0.8233618233618234</v>
      </c>
      <c r="H25" s="44"/>
      <c r="I25" s="44"/>
    </row>
    <row r="26" spans="1:9" ht="15.75" customHeight="1" thickBot="1" x14ac:dyDescent="0.2">
      <c r="A26" s="44"/>
      <c r="B26" s="44"/>
      <c r="C26" s="33"/>
      <c r="D26" s="44"/>
      <c r="E26" s="44"/>
      <c r="F26" s="44"/>
      <c r="G26" s="44"/>
      <c r="H26" s="44"/>
      <c r="I26" s="44"/>
    </row>
    <row r="27" spans="1:9" ht="48" customHeight="1" thickBot="1" x14ac:dyDescent="0.25">
      <c r="A27" s="262" t="s">
        <v>168</v>
      </c>
      <c r="B27" s="259"/>
      <c r="C27" s="259"/>
      <c r="D27" s="259"/>
      <c r="E27" s="207" t="s">
        <v>66</v>
      </c>
      <c r="F27" s="258" t="s">
        <v>169</v>
      </c>
      <c r="G27" s="259"/>
      <c r="H27" s="259"/>
      <c r="I27" s="260"/>
    </row>
    <row r="28" spans="1:9" ht="36" customHeight="1" x14ac:dyDescent="0.2">
      <c r="A28" s="55" t="s">
        <v>170</v>
      </c>
      <c r="B28" s="56" t="s">
        <v>171</v>
      </c>
      <c r="C28" s="56" t="s">
        <v>172</v>
      </c>
      <c r="D28" s="205" t="s">
        <v>64</v>
      </c>
      <c r="E28" s="56" t="s">
        <v>173</v>
      </c>
      <c r="F28" s="208" t="s">
        <v>174</v>
      </c>
      <c r="G28" s="56" t="s">
        <v>175</v>
      </c>
      <c r="H28" s="56" t="s">
        <v>176</v>
      </c>
      <c r="I28" s="56" t="s">
        <v>177</v>
      </c>
    </row>
    <row r="29" spans="1:9" ht="132" customHeight="1" x14ac:dyDescent="0.2">
      <c r="A29" s="180" t="str">
        <f>'HECVAT - Lite'!A23</f>
        <v>Company Overview</v>
      </c>
      <c r="B29" s="57"/>
      <c r="C29" s="57"/>
      <c r="D29" s="57"/>
      <c r="E29" s="206"/>
      <c r="F29" s="58" t="s">
        <v>178</v>
      </c>
      <c r="G29" s="9" t="s">
        <v>179</v>
      </c>
      <c r="H29" s="9" t="s">
        <v>180</v>
      </c>
      <c r="I29" s="9" t="s">
        <v>181</v>
      </c>
    </row>
    <row r="30" spans="1:9" ht="47.25" customHeight="1" x14ac:dyDescent="0.2">
      <c r="A30" s="9" t="str">
        <f>'HECVAT - Lite'!A24</f>
        <v>COMP-01</v>
      </c>
      <c r="B30" s="9" t="str">
        <f>'HECVAT - Lite'!B24</f>
        <v>Describe your organization’s business background and ownership structure, including all parent and subsidiary relationships.</v>
      </c>
      <c r="C30" s="252"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Sweden AB
• Instructure Licenciamento de Software Ltda. - "Instructure Brasil"</v>
      </c>
      <c r="D30" s="219"/>
      <c r="E30" s="202"/>
      <c r="F30" s="23" t="str">
        <f>VLOOKUP(A30,Questions!$B$18:$T$95,12,TRUE)</f>
        <v>Yes</v>
      </c>
      <c r="G30" s="59"/>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3" t="str">
        <f>'HECVAT - Lite'!C25:D25</f>
        <v>For the period February 2021 to February 2022, Canvas Credentials had a total of 6h2m50s unplanned disruption which equates to an uptime of 99.93%.</v>
      </c>
      <c r="D31" s="219"/>
      <c r="E31" s="202" t="s">
        <v>182</v>
      </c>
      <c r="F31" s="23" t="str">
        <f>VLOOKUP(A31,Questions!$B$18:$T$95,12,TRUE)</f>
        <v>Yes</v>
      </c>
      <c r="G31" s="59"/>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02" t="s">
        <v>182</v>
      </c>
      <c r="F32" s="23" t="str">
        <f>VLOOKUP(A32,Questions!$B$18:$T$95,12,TRUE)</f>
        <v>Yes</v>
      </c>
      <c r="G32" s="59"/>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v>
      </c>
      <c r="E33" s="202" t="s">
        <v>182</v>
      </c>
      <c r="F33" s="23" t="str">
        <f>VLOOKUP(A33,Questions!$B$18:$T$95,12,TRUE)</f>
        <v>Yes</v>
      </c>
      <c r="G33" s="59"/>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f>'HECVAT - Lite'!D28</f>
        <v>0</v>
      </c>
      <c r="E34" s="202" t="s">
        <v>182</v>
      </c>
      <c r="F34" s="23" t="str">
        <f>VLOOKUP(A34,Questions!$B$18:$T$95,12,TRUE)</f>
        <v>No</v>
      </c>
      <c r="G34" s="59"/>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f>'HECVAT - Lite'!D29</f>
        <v>0</v>
      </c>
      <c r="E35" s="202" t="s">
        <v>182</v>
      </c>
      <c r="F35" s="23" t="str">
        <f>VLOOKUP(A35,Questions!$B$18:$T$95,12,TRUE)</f>
        <v>No</v>
      </c>
      <c r="G35" s="59"/>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54"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Canvas Credentials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19"/>
      <c r="E36" s="202" t="s">
        <v>182</v>
      </c>
      <c r="F36" s="23" t="str">
        <f>VLOOKUP(A36,Questions!$B$18:$T$95,12,TRUE)</f>
        <v>Yes</v>
      </c>
      <c r="G36" s="59"/>
      <c r="H36" s="59">
        <f>VLOOKUP(A36,Questions!$B$18:$T$95,16,FALSE)</f>
        <v>5</v>
      </c>
      <c r="I36" s="62"/>
    </row>
    <row r="37" spans="1:9" ht="63.75" customHeight="1" x14ac:dyDescent="0.2">
      <c r="A37" s="180" t="str">
        <f>'HECVAT - Lite'!A31</f>
        <v>Documentation</v>
      </c>
      <c r="B37" s="181" t="s">
        <v>171</v>
      </c>
      <c r="C37" s="181" t="s">
        <v>172</v>
      </c>
      <c r="D37" s="181" t="s">
        <v>64</v>
      </c>
      <c r="E37" s="181"/>
      <c r="F37" s="182" t="s">
        <v>174</v>
      </c>
      <c r="G37" s="182" t="s">
        <v>175</v>
      </c>
      <c r="H37" s="182" t="s">
        <v>176</v>
      </c>
      <c r="I37" s="182" t="s">
        <v>177</v>
      </c>
    </row>
    <row r="38" spans="1:9" ht="48" customHeight="1" x14ac:dyDescent="0.2">
      <c r="A38" s="61" t="str">
        <f>'HECVAT - Lite'!A32</f>
        <v>DOCU-01</v>
      </c>
      <c r="B38" s="61" t="str">
        <f>'HECVAT - Lite'!B32</f>
        <v>Have you undergone a SSAE 18 / SOC 2 audit?</v>
      </c>
      <c r="C38" s="61" t="str">
        <f>'HECVAT - Lite'!C32</f>
        <v>Yes</v>
      </c>
      <c r="D38" s="61" t="str">
        <f>'HECVAT - Lite'!D32</f>
        <v>A SOC 2 audited report for Canvas Credentials was last completed in October 2022.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Studio, Canvas Student Pathways (previously Portfolium) and Mastery Connect.</v>
      </c>
      <c r="E38" s="202" t="s">
        <v>182</v>
      </c>
      <c r="F38" s="23"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Our most recent CAIQ (v4) was completed in January 2022 and we are CSA STAR Level 1 Self Assessed. Our listing can be viewed on the CSA STAR Registry at: https://cloudsecurityalliance.org/star/registry/instructure</v>
      </c>
      <c r="E39" s="202" t="s">
        <v>182</v>
      </c>
      <c r="F39" s="23"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202" t="s">
        <v>182</v>
      </c>
      <c r="F40" s="23"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v>
      </c>
      <c r="E41" s="202" t="s">
        <v>182</v>
      </c>
      <c r="F41" s="23"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202" t="s">
        <v>182</v>
      </c>
      <c r="F42" s="23"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No</v>
      </c>
      <c r="D43" s="61" t="str">
        <f>'HECVAT - Lite'!D37</f>
        <v>An updated architecture diagram is on our roadmap for end of 2022.</v>
      </c>
      <c r="E43" s="202" t="s">
        <v>182</v>
      </c>
      <c r="F43" s="23"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https://www.instructure.com/policies/privacy</v>
      </c>
      <c r="E44" s="202" t="s">
        <v>182</v>
      </c>
      <c r="F44" s="23"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202" t="s">
        <v>182</v>
      </c>
      <c r="F45" s="23"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202" t="s">
        <v>182</v>
      </c>
      <c r="F46" s="23"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202" t="s">
        <v>182</v>
      </c>
      <c r="F47" s="23"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A documented change management process is in place, which is in line with ISO 27001 standards. Instructure's ISO 27001 certificate is available in the Canvas Credentials Security Package.</v>
      </c>
      <c r="E48" s="202" t="s">
        <v>182</v>
      </c>
      <c r="F48" s="23"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Yes</v>
      </c>
      <c r="D49" s="61" t="str">
        <f>'HECVAT - Lite'!D43</f>
        <v>The current VPAT (formerly assessed as Badgr) is dated August 2021.</v>
      </c>
      <c r="E49" s="202" t="s">
        <v>182</v>
      </c>
      <c r="F49" s="23"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Yes</v>
      </c>
      <c r="D50" s="61" t="str">
        <f>'HECVAT - Lite'!D44</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0" s="202" t="s">
        <v>182</v>
      </c>
      <c r="F50" s="23" t="str">
        <f>VLOOKUP(A50,Questions!$B$18:$T$95,12,TRUE)</f>
        <v>Yes</v>
      </c>
      <c r="G50" s="59"/>
      <c r="H50" s="59">
        <f>VLOOKUP(A50,Questions!$B$18:$T$95,16,FALSE)</f>
        <v>20</v>
      </c>
      <c r="I50" s="62"/>
    </row>
    <row r="51" spans="1:9" ht="48" customHeight="1" x14ac:dyDescent="0.2">
      <c r="A51" s="180" t="str">
        <f>'HECVAT - Lite'!A45</f>
        <v xml:space="preserve">IT Accessibility </v>
      </c>
      <c r="B51" s="181" t="s">
        <v>171</v>
      </c>
      <c r="C51" s="181" t="s">
        <v>172</v>
      </c>
      <c r="D51" s="181" t="s">
        <v>64</v>
      </c>
      <c r="E51" s="181"/>
      <c r="F51" s="182" t="s">
        <v>174</v>
      </c>
      <c r="G51" s="182" t="s">
        <v>175</v>
      </c>
      <c r="H51" s="182" t="s">
        <v>176</v>
      </c>
      <c r="I51" s="182" t="s">
        <v>177</v>
      </c>
    </row>
    <row r="52" spans="1:9" ht="48" customHeight="1" x14ac:dyDescent="0.2">
      <c r="A52" t="s">
        <v>88</v>
      </c>
      <c r="B52" s="61" t="str">
        <f>'HECVAT - Lite'!B46</f>
        <v>Has a third party expert conducted an accessibility audit of the most recent version of your product?</v>
      </c>
      <c r="C52" s="61" t="str">
        <f>'HECVAT - Lite'!C46</f>
        <v>No</v>
      </c>
      <c r="D52" s="61" t="str">
        <f>'HECVAT - Lite'!D46</f>
        <v>Canvas Credentials is not certified for accessibility compliance by a third party. Our assertion of WCAG 2.1 AA compliance is based on internal audits. Instructure is currently performing an internal analysis of the existing VPAT for Canvas Credentials (formerly Badgr) and will then develop plans to have an external audit performed.</v>
      </c>
      <c r="E52" s="202" t="s">
        <v>182</v>
      </c>
      <c r="F52" s="23" t="str">
        <f>VLOOKUP(A52,Questions!$B$18:$T$95,12,TRUE)</f>
        <v>Yes</v>
      </c>
      <c r="G52" s="59"/>
      <c r="H52" s="59">
        <f>VLOOKUP(A52,Questions!$B$18:$T$95,16,FALSE)</f>
        <v>20</v>
      </c>
      <c r="I52" s="62"/>
    </row>
    <row r="53" spans="1:9" ht="48" customHeight="1" x14ac:dyDescent="0.2">
      <c r="A53" t="s">
        <v>89</v>
      </c>
      <c r="B53" s="61" t="str">
        <f>'HECVAT - Lite'!B47</f>
        <v>Do you have a documented and implemented process for verifying accessibility conformance?</v>
      </c>
      <c r="C53" s="61" t="str">
        <f>'HECVAT - Lite'!C47</f>
        <v>Yes</v>
      </c>
      <c r="D53" s="61" t="str">
        <f>'HECVAT - Lite'!D47</f>
        <v>Testing is regularly conducted using automated tools, assistive technology (such as screen readers, keyboard testing, etc.), and coding best practices. Mechanisms are in place for logging and fixing accessibility defects.</v>
      </c>
      <c r="E53" s="202" t="s">
        <v>182</v>
      </c>
      <c r="F53" s="23" t="str">
        <f>VLOOKUP(A53,Questions!$B$18:$T$95,12,TRUE)</f>
        <v>Yes</v>
      </c>
      <c r="G53" s="59"/>
      <c r="H53" s="59">
        <f>VLOOKUP(A53,Questions!$B$18:$T$95,16,FALSE)</f>
        <v>20</v>
      </c>
      <c r="I53" s="62"/>
    </row>
    <row r="54" spans="1:9" ht="48" customHeight="1" x14ac:dyDescent="0.2">
      <c r="A54" t="s">
        <v>90</v>
      </c>
      <c r="B54" s="61" t="str">
        <f>'HECVAT - Lite'!B48</f>
        <v>Have you adopted a technical or legal accessibility standard of conformance for the product in question?</v>
      </c>
      <c r="C54" s="61" t="str">
        <f>'HECVAT - Lite'!C48</f>
        <v>Yes</v>
      </c>
      <c r="D54" s="61" t="str">
        <f>'HECVAT - Lite'!D48</f>
        <v>Instructure is committed to ensuring its products are inclusive and meet the diverse accessibility needs of our users and Canvas Credentials is tested for conformance with a target of the AA level of the WCAG 2.1 accessibility standards.</v>
      </c>
      <c r="E54" s="202" t="s">
        <v>182</v>
      </c>
      <c r="F54" s="23" t="str">
        <f>VLOOKUP(A54,Questions!$B$18:$T$95,12,TRUE)</f>
        <v>Yes</v>
      </c>
      <c r="G54" s="59"/>
      <c r="H54" s="59">
        <f>VLOOKUP(A54,Questions!$B$18:$T$95,16,FALSE)</f>
        <v>20</v>
      </c>
      <c r="I54" s="62"/>
    </row>
    <row r="55" spans="1:9" ht="48" customHeight="1" x14ac:dyDescent="0.2">
      <c r="A55" t="s">
        <v>91</v>
      </c>
      <c r="B55" s="61" t="str">
        <f>'HECVAT - Lite'!B49</f>
        <v>Can you provide a current, detailed accessibility roadmap with delivery timelines?</v>
      </c>
      <c r="C55" s="61" t="str">
        <f>'HECVAT - Lite'!C49</f>
        <v>No</v>
      </c>
      <c r="D55" s="61"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202" t="s">
        <v>182</v>
      </c>
      <c r="F55" s="23" t="str">
        <f>VLOOKUP(A55,Questions!$B$18:$T$95,12,TRUE)</f>
        <v>Yes</v>
      </c>
      <c r="G55" s="59"/>
      <c r="H55" s="59">
        <f>VLOOKUP(A55,Questions!$B$18:$T$95,16,FALSE)</f>
        <v>20</v>
      </c>
      <c r="I55" s="62"/>
    </row>
    <row r="56" spans="1:9" ht="48" customHeight="1" x14ac:dyDescent="0.2">
      <c r="A56" t="s">
        <v>92</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02" t="s">
        <v>182</v>
      </c>
      <c r="F56" s="23" t="str">
        <f>VLOOKUP(A56,Questions!$B$18:$T$95,12,TRUE)</f>
        <v>Yes</v>
      </c>
      <c r="G56" s="59"/>
      <c r="H56" s="59">
        <f>VLOOKUP(A56,Questions!$B$18:$T$95,16,FALSE)</f>
        <v>20</v>
      </c>
      <c r="I56" s="62"/>
    </row>
    <row r="57" spans="1:9" ht="48" customHeight="1" x14ac:dyDescent="0.2">
      <c r="A57" t="s">
        <v>93</v>
      </c>
      <c r="B57" s="61" t="str">
        <f>'HECVAT - Lite'!B51</f>
        <v>Do you have a documented and implemented process for reporting and tracking accessibility issues?</v>
      </c>
      <c r="C57" s="61" t="str">
        <f>'HECVAT - Lite'!C51</f>
        <v>Yes</v>
      </c>
      <c r="D57" s="61" t="str">
        <f>'HECVAT - Lite'!D51</f>
        <v>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202" t="s">
        <v>182</v>
      </c>
      <c r="F57" s="23" t="str">
        <f>VLOOKUP(A57,Questions!$B$18:$T$95,12,TRUE)</f>
        <v>Yes</v>
      </c>
      <c r="G57" s="59"/>
      <c r="H57" s="59">
        <f>VLOOKUP(A57,Questions!$B$18:$T$95,16,FALSE)</f>
        <v>20</v>
      </c>
      <c r="I57" s="62"/>
    </row>
    <row r="58" spans="1:9" ht="48" customHeight="1" x14ac:dyDescent="0.2">
      <c r="A58" t="s">
        <v>94</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02" t="s">
        <v>182</v>
      </c>
      <c r="F58" s="23" t="str">
        <f>VLOOKUP(A58,Questions!$B$18:$T$95,12,TRUE)</f>
        <v>Yes</v>
      </c>
      <c r="G58" s="59"/>
      <c r="H58" s="59">
        <f>VLOOKUP(A58,Questions!$B$18:$T$95,16,FALSE)</f>
        <v>20</v>
      </c>
      <c r="I58" s="62"/>
    </row>
    <row r="59" spans="1:9" ht="48" customHeight="1" x14ac:dyDescent="0.2">
      <c r="A59" t="s">
        <v>95</v>
      </c>
      <c r="B59" s="61" t="str">
        <f>'HECVAT - Lite'!B53</f>
        <v>Can all functions of the application or service be performed using only the keyboard?</v>
      </c>
      <c r="C59" s="61" t="str">
        <f>'HECVAT - Lite'!C53</f>
        <v>Yes</v>
      </c>
      <c r="D59" s="61" t="str">
        <f>'HECVAT - Lite'!D53</f>
        <v>Canvas Credentials supports standard keyboard navigation and ensures that keyboard users cannot be trapped in a subset of content.</v>
      </c>
      <c r="E59" s="202" t="s">
        <v>182</v>
      </c>
      <c r="F59" s="23" t="str">
        <f>VLOOKUP(A59,Questions!$B$18:$T$95,12,TRUE)</f>
        <v>Yes</v>
      </c>
      <c r="G59" s="59"/>
      <c r="H59" s="59">
        <f>VLOOKUP(A59,Questions!$B$18:$T$95,16,FALSE)</f>
        <v>20</v>
      </c>
      <c r="I59" s="62"/>
    </row>
    <row r="60" spans="1:9" ht="48" customHeight="1" x14ac:dyDescent="0.2">
      <c r="A60" t="s">
        <v>96</v>
      </c>
      <c r="B60" s="61" t="str">
        <f>'HECVAT - Lite'!B54</f>
        <v>Does your product rely on activating a special ‘accessibility mode,’ a ‘lite version’ or accessing an alternate interface for accessibility purposes?</v>
      </c>
      <c r="C60" s="61" t="str">
        <f>'HECVAT - Lite'!C54</f>
        <v>No</v>
      </c>
      <c r="D60" s="61">
        <f>'HECVAT - Lite'!D54</f>
        <v>0</v>
      </c>
      <c r="E60" s="202" t="s">
        <v>182</v>
      </c>
      <c r="F60" s="23" t="str">
        <f>VLOOKUP(A60,Questions!$B$18:$T$95,12,TRUE)</f>
        <v>Yes</v>
      </c>
      <c r="G60" s="59"/>
      <c r="H60" s="59">
        <f>VLOOKUP(A60,Questions!$B$18:$T$95,16,FALSE)</f>
        <v>20</v>
      </c>
      <c r="I60" s="62"/>
    </row>
    <row r="61" spans="1:9" ht="48" customHeight="1" x14ac:dyDescent="0.2">
      <c r="A61" s="180" t="str">
        <f>'HECVAT - Lite'!A55</f>
        <v>Application/Service Security</v>
      </c>
      <c r="B61" s="181" t="s">
        <v>171</v>
      </c>
      <c r="C61" s="181" t="s">
        <v>172</v>
      </c>
      <c r="D61" s="181" t="s">
        <v>64</v>
      </c>
      <c r="E61" s="181"/>
      <c r="F61" s="182" t="s">
        <v>174</v>
      </c>
      <c r="G61" s="182" t="s">
        <v>175</v>
      </c>
      <c r="H61" s="182" t="s">
        <v>176</v>
      </c>
      <c r="I61" s="182" t="s">
        <v>177</v>
      </c>
    </row>
    <row r="62" spans="1:9" ht="78.75" customHeight="1" x14ac:dyDescent="0.2">
      <c r="A62" t="s">
        <v>98</v>
      </c>
      <c r="B62" s="61" t="str">
        <f>'HECVAT - Lite'!B56</f>
        <v>Are access controls for institutional accounts based on structured rules, such as role-based access control (RBAC), attribute-based access control (ABAC) or policy-based access control (PBAC)?</v>
      </c>
      <c r="C62" s="61" t="str">
        <f>'HECVAT - Lite'!C56</f>
        <v>Yes</v>
      </c>
      <c r="D62" s="61" t="str">
        <f>'HECVAT - Lite'!D56</f>
        <v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Canvas Credentials, organization admins are automatically added as an owner on all organization issuers. Additionally, these permission roles carry over to Canvas LMS and pathways. </v>
      </c>
      <c r="E62" s="202" t="s">
        <v>182</v>
      </c>
      <c r="F62" s="23"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02" t="s">
        <v>182</v>
      </c>
      <c r="F63" s="23"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4" s="202" t="s">
        <v>182</v>
      </c>
      <c r="F64" s="23"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Canvas Credentials is continually being improved to better serve users in user experience and understanding.</v>
      </c>
      <c r="E65" s="202" t="s">
        <v>182</v>
      </c>
      <c r="F65" s="23"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Yes</v>
      </c>
      <c r="D66" s="61" t="str">
        <f>'HECVAT - Lite'!D60</f>
        <v>Canvas Credentials uses the AWS WAF with a customized ruleset on every external endpoint.</v>
      </c>
      <c r="E66" s="202" t="s">
        <v>182</v>
      </c>
      <c r="F66" s="23"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v>
      </c>
      <c r="E67" s="202" t="s">
        <v>182</v>
      </c>
      <c r="F67" s="23"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171</v>
      </c>
      <c r="C68" s="181" t="s">
        <v>172</v>
      </c>
      <c r="D68" s="181" t="s">
        <v>64</v>
      </c>
      <c r="E68" s="181"/>
      <c r="F68" s="182" t="s">
        <v>174</v>
      </c>
      <c r="G68" s="182" t="s">
        <v>175</v>
      </c>
      <c r="H68" s="182" t="s">
        <v>176</v>
      </c>
      <c r="I68" s="182" t="s">
        <v>177</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Yes</v>
      </c>
      <c r="D69" s="63" t="str">
        <f>'HECVAT - Lite'!D63</f>
        <v>Canvas Credentials single sign-on (SSO) allows users to sign in with credentials of another service provider. Canvas Credentials supports SAML2-based (e.g. Shibboleth, Okta) and Oauth2 based-SSO communication (e.g. OpenID)</v>
      </c>
      <c r="E69" s="202" t="s">
        <v>182</v>
      </c>
      <c r="F69" s="23"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Instructure's InCommon membership may be viewed at: https://incommon.org/community-organization/?id=0015000000m45ZFAAY</v>
      </c>
      <c r="E70" s="202" t="s">
        <v>182</v>
      </c>
      <c r="F70" s="23"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Canvas Credentials supports SAML2-based (e.g. Shibboleth, Okta) and Oauth2 based-SSO communication (e.g. OpenID)</v>
      </c>
      <c r="E71" s="202" t="s">
        <v>182</v>
      </c>
      <c r="F71" s="23"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Canvas Credentials supports SAML2-based (e.g. Shibboleth, Okta) and Oauth2 based-SSO communication (e.g. OpenID)</v>
      </c>
      <c r="E72" s="202" t="s">
        <v>182</v>
      </c>
      <c r="F72" s="23"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f>'HECVAT - Lite'!D67</f>
        <v>0</v>
      </c>
      <c r="E73" s="202" t="s">
        <v>182</v>
      </c>
      <c r="F73" s="23"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Yes</v>
      </c>
      <c r="D74" s="61">
        <f>'HECVAT - Lite'!D68</f>
        <v>0</v>
      </c>
      <c r="E74" s="202" t="s">
        <v>182</v>
      </c>
      <c r="F74" s="23"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No</v>
      </c>
      <c r="D75" s="61" t="str">
        <f>'HECVAT - Lite'!D69</f>
        <v>Instructure manages logs on behalf of customers. Canvas Credentials can provide User Login, Logout, and IP Address.</v>
      </c>
      <c r="E75" s="202" t="s">
        <v>182</v>
      </c>
      <c r="F75" s="23"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No</v>
      </c>
      <c r="D76" s="61" t="str">
        <f>'HECVAT - Lite'!D70</f>
        <v>SSO integration is available with IDPs that may be configured to use various MFA techniques.</v>
      </c>
      <c r="E76" s="202" t="s">
        <v>182</v>
      </c>
      <c r="F76" s="23"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Yes</v>
      </c>
      <c r="D77" s="61">
        <f>'HECVAT - Lite'!D71</f>
        <v>0</v>
      </c>
      <c r="E77" s="202" t="s">
        <v>182</v>
      </c>
      <c r="F77" s="23" t="str">
        <f>VLOOKUP(A77,Questions!$B$18:$T$95,12,TRUE)</f>
        <v>Yes</v>
      </c>
      <c r="G77" s="59"/>
      <c r="H77" s="59">
        <f>VLOOKUP(A77,Questions!$B$18:$T$95,16,FALSE)</f>
        <v>15</v>
      </c>
      <c r="I77" s="62"/>
    </row>
    <row r="78" spans="1:9" ht="51" customHeight="1" x14ac:dyDescent="0.2">
      <c r="A78" s="180" t="str">
        <f>'HECVAT - Lite'!A72</f>
        <v>Systems Management</v>
      </c>
      <c r="B78" s="181" t="s">
        <v>171</v>
      </c>
      <c r="C78" s="181" t="s">
        <v>172</v>
      </c>
      <c r="D78" s="181" t="s">
        <v>64</v>
      </c>
      <c r="E78" s="181"/>
      <c r="F78" s="182" t="s">
        <v>174</v>
      </c>
      <c r="G78" s="182" t="s">
        <v>175</v>
      </c>
      <c r="H78" s="182" t="s">
        <v>176</v>
      </c>
      <c r="I78" s="182" t="s">
        <v>177</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02" t="s">
        <v>182</v>
      </c>
      <c r="F79" s="23"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users at https://community.canvaslms.com/community/answers/releases.</v>
      </c>
      <c r="E80" s="202" t="s">
        <v>182</v>
      </c>
      <c r="F80" s="23"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No</v>
      </c>
      <c r="D81" s="61" t="str">
        <f>'HECVAT - Lite'!D75</f>
        <v>Partial: Application dependencies are checked against known vulnerabilities in an automated process upon every update prior to new releases.</v>
      </c>
      <c r="E81" s="202" t="s">
        <v>182</v>
      </c>
      <c r="F81" s="23"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Yes</v>
      </c>
      <c r="D82" s="61" t="str">
        <f>'HECVAT - Lite'!D76</f>
        <v>Penetration tests are performed annually and a report of them is available upon request.</v>
      </c>
      <c r="E82" s="202" t="s">
        <v>182</v>
      </c>
      <c r="F82" s="23"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02" t="s">
        <v>182</v>
      </c>
      <c r="F83" s="23" t="str">
        <f>VLOOKUP(A83,Questions!$B$18:$T$95,12,TRUE)</f>
        <v>Yes</v>
      </c>
      <c r="G83" s="59"/>
      <c r="H83" s="59">
        <f>VLOOKUP(A83,Questions!$B$18:$T$95,16,FALSE)</f>
        <v>15</v>
      </c>
      <c r="I83" s="62"/>
    </row>
    <row r="84" spans="1:9" ht="57" customHeight="1" x14ac:dyDescent="0.2">
      <c r="A84" s="180" t="str">
        <f>'HECVAT - Lite'!A78</f>
        <v>Data</v>
      </c>
      <c r="B84" s="181" t="s">
        <v>171</v>
      </c>
      <c r="C84" s="181" t="s">
        <v>172</v>
      </c>
      <c r="D84" s="181" t="s">
        <v>64</v>
      </c>
      <c r="E84" s="181"/>
      <c r="F84" s="182" t="s">
        <v>174</v>
      </c>
      <c r="G84" s="182" t="s">
        <v>175</v>
      </c>
      <c r="H84" s="182" t="s">
        <v>176</v>
      </c>
      <c r="I84" s="182" t="s">
        <v>177</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No</v>
      </c>
      <c r="D85" s="61" t="str">
        <f>'HECVAT - Lite'!D79</f>
        <v>Clients are logically separated via horizontal and vertical partitioning within a multi-tenant, single instance web application.</v>
      </c>
      <c r="E85" s="202" t="s">
        <v>182</v>
      </c>
      <c r="F85" s="23"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All data transferred in and out of the Canvas Credentials platform is done via TLS over port 443.  Port 80 is open on load balancers and only serves to redirect to port 443.</v>
      </c>
      <c r="E86" s="202" t="s">
        <v>182</v>
      </c>
      <c r="F86" s="23"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All data is encrypted at rest within Canvas Credentials using AES-256.</v>
      </c>
      <c r="E87" s="202" t="s">
        <v>182</v>
      </c>
      <c r="F87" s="23"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Hot and cold backups are stored in multiple AWS Availability Zones (data centers) and cold backups are encrypted at rest in an involatile state.</v>
      </c>
      <c r="E88" s="202" t="s">
        <v>182</v>
      </c>
      <c r="F88" s="23"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No</v>
      </c>
      <c r="D89" s="61" t="str">
        <f>'HECVAT - Lite'!D83</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v>
      </c>
      <c r="E89" s="202" t="s">
        <v>182</v>
      </c>
      <c r="F89" s="23"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02" t="s">
        <v>182</v>
      </c>
      <c r="F90" s="23"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Yes</v>
      </c>
      <c r="D91" s="61"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202" t="s">
        <v>182</v>
      </c>
      <c r="F91" s="23" t="str">
        <f>VLOOKUP(A91,Questions!$B$18:$T$95,12,TRUE)</f>
        <v>Yes</v>
      </c>
      <c r="G91" s="59"/>
      <c r="H91" s="59">
        <f>VLOOKUP(A91,Questions!$B$18:$T$95,16,FALSE)</f>
        <v>40</v>
      </c>
      <c r="I91" s="62"/>
    </row>
    <row r="92" spans="1:9" ht="67.5" customHeight="1" x14ac:dyDescent="0.2">
      <c r="A92" s="180" t="str">
        <f>'HECVAT - Lite'!A86</f>
        <v>Datacenter</v>
      </c>
      <c r="B92" s="181" t="s">
        <v>171</v>
      </c>
      <c r="C92" s="181" t="s">
        <v>172</v>
      </c>
      <c r="D92" s="181" t="s">
        <v>64</v>
      </c>
      <c r="E92" s="181"/>
      <c r="F92" s="182" t="s">
        <v>174</v>
      </c>
      <c r="G92" s="182" t="s">
        <v>175</v>
      </c>
      <c r="H92" s="182" t="s">
        <v>176</v>
      </c>
      <c r="I92" s="182" t="s">
        <v>177</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02" t="s">
        <v>182</v>
      </c>
      <c r="F93" s="23"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 xml:space="preserve">Canvas Credentials support storage in four regions across the globe (Australia - AU, Canada - CA, Europe - EU-Ireland, and the United States - US). </v>
      </c>
      <c r="E94" s="202" t="s">
        <v>182</v>
      </c>
      <c r="F94" s="23"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Instructure's NDA with AWS does not allow us to distribute their NDA to our clients. Amazon have a SOC 3 report available at https://aws.amazon.com/compliance/</v>
      </c>
      <c r="E95" s="202" t="s">
        <v>182</v>
      </c>
      <c r="F95" s="23"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E96" s="202" t="s">
        <v>182</v>
      </c>
      <c r="F96" s="23"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02" t="s">
        <v>182</v>
      </c>
      <c r="F97" s="23" t="str">
        <f>VLOOKUP(A97,Questions!$B$18:$T$95,12,TRUE)</f>
        <v>Yes</v>
      </c>
      <c r="G97" s="59"/>
      <c r="H97" s="59">
        <f>VLOOKUP(A97,Questions!$B$18:$T$95,16,FALSE)</f>
        <v>40</v>
      </c>
      <c r="I97" s="62"/>
    </row>
    <row r="98" spans="1:9" ht="48" customHeight="1" x14ac:dyDescent="0.2">
      <c r="A98" s="180" t="str">
        <f>'HECVAT - Lite'!A92</f>
        <v>Networking</v>
      </c>
      <c r="B98" s="181" t="s">
        <v>171</v>
      </c>
      <c r="C98" s="181" t="s">
        <v>172</v>
      </c>
      <c r="D98" s="181" t="s">
        <v>64</v>
      </c>
      <c r="E98" s="181"/>
      <c r="F98" s="182" t="s">
        <v>174</v>
      </c>
      <c r="G98" s="182" t="s">
        <v>175</v>
      </c>
      <c r="H98" s="182" t="s">
        <v>176</v>
      </c>
      <c r="I98" s="182" t="s">
        <v>177</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f>'HECVAT - Lite'!D93</f>
        <v>0</v>
      </c>
      <c r="E99" s="202" t="s">
        <v>182</v>
      </c>
      <c r="F99" s="23"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Yes</v>
      </c>
      <c r="D100" s="61" t="str">
        <f>'HECVAT - Lite'!D94</f>
        <v>All load balancers have a security group attached that only allows TCP/80,443.</v>
      </c>
      <c r="E100" s="202" t="s">
        <v>182</v>
      </c>
      <c r="F100" s="23"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No</v>
      </c>
      <c r="D101" s="61">
        <f>'HECVAT - Lite'!D95</f>
        <v>0</v>
      </c>
      <c r="E101" s="202" t="s">
        <v>182</v>
      </c>
      <c r="F101" s="23"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No</v>
      </c>
      <c r="D102" s="61">
        <f>'HECVAT - Lite'!D96</f>
        <v>0</v>
      </c>
      <c r="E102" s="202" t="s">
        <v>182</v>
      </c>
      <c r="F102" s="23"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Yes</v>
      </c>
      <c r="D103" s="61" t="str">
        <f>'HECVAT - Lite'!D97</f>
        <v>Only if optional SSO integration is required.</v>
      </c>
      <c r="E103" s="202" t="s">
        <v>182</v>
      </c>
      <c r="F103" s="23" t="str">
        <f>VLOOKUP(A103,Questions!$B$18:$T$95,12,TRUE)</f>
        <v>Yes</v>
      </c>
      <c r="G103" s="59"/>
      <c r="H103" s="59">
        <f>VLOOKUP(A103,Questions!$B$18:$T$95,16,FALSE)</f>
        <v>15</v>
      </c>
      <c r="I103" s="62"/>
    </row>
    <row r="104" spans="1:9" ht="57" customHeight="1" x14ac:dyDescent="0.2">
      <c r="A104" s="180" t="str">
        <f>'HECVAT - Lite'!A98</f>
        <v>Incident Handling</v>
      </c>
      <c r="B104" s="181" t="s">
        <v>171</v>
      </c>
      <c r="C104" s="181" t="s">
        <v>172</v>
      </c>
      <c r="D104" s="181" t="s">
        <v>64</v>
      </c>
      <c r="E104" s="181"/>
      <c r="F104" s="182" t="s">
        <v>174</v>
      </c>
      <c r="G104" s="182" t="s">
        <v>175</v>
      </c>
      <c r="H104" s="182" t="s">
        <v>176</v>
      </c>
      <c r="I104" s="182" t="s">
        <v>177</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202" t="s">
        <v>182</v>
      </c>
      <c r="F105" s="23"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202" t="s">
        <v>182</v>
      </c>
      <c r="F106" s="23"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Canvas Credentials Security Package.</v>
      </c>
      <c r="E107" s="202" t="s">
        <v>182</v>
      </c>
      <c r="F107" s="23"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02" t="s">
        <v>182</v>
      </c>
      <c r="F108" s="23"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202" t="s">
        <v>182</v>
      </c>
      <c r="F109" s="23" t="str">
        <f>VLOOKUP(A109,Questions!$B$18:$T$95,12,TRUE)</f>
        <v>Yes</v>
      </c>
      <c r="G109" s="59"/>
      <c r="H109" s="59">
        <f>VLOOKUP(A109,Questions!$B$18:$T$95,16,FALSE)</f>
        <v>40</v>
      </c>
      <c r="I109" s="62"/>
    </row>
    <row r="110" spans="1:9" ht="48" customHeight="1" x14ac:dyDescent="0.2">
      <c r="A110" s="180" t="str">
        <f>'HECVAT - Lite'!A104</f>
        <v>Policies, Procedures, and Processes</v>
      </c>
      <c r="B110" s="181" t="s">
        <v>171</v>
      </c>
      <c r="C110" s="181" t="s">
        <v>172</v>
      </c>
      <c r="D110" s="181" t="s">
        <v>64</v>
      </c>
      <c r="E110" s="181"/>
      <c r="F110" s="182" t="s">
        <v>174</v>
      </c>
      <c r="G110" s="182" t="s">
        <v>175</v>
      </c>
      <c r="H110" s="182" t="s">
        <v>176</v>
      </c>
      <c r="I110" s="182" t="s">
        <v>177</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v>
      </c>
      <c r="E111" s="202" t="s">
        <v>182</v>
      </c>
      <c r="F111" s="23"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02" t="s">
        <v>182</v>
      </c>
      <c r="F112" s="23"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3" s="202" t="s">
        <v>182</v>
      </c>
      <c r="F113" s="23" t="str">
        <f>VLOOKUP(A113,Questions!$B$18:$T$95,12,TRUE)</f>
        <v>Yes</v>
      </c>
      <c r="G113" s="59"/>
      <c r="H113" s="59">
        <f>VLOOKUP(A113,Questions!$B$18:$T$95,16,FALSE)</f>
        <v>40</v>
      </c>
      <c r="I113" s="62"/>
    </row>
    <row r="114" spans="1:9" ht="48" customHeight="1" x14ac:dyDescent="0.2">
      <c r="A114" s="180" t="str">
        <f>'HECVAT - Lite'!A108</f>
        <v>Third Party Assessment</v>
      </c>
      <c r="B114" s="181" t="s">
        <v>171</v>
      </c>
      <c r="C114" s="181" t="s">
        <v>172</v>
      </c>
      <c r="D114" s="181" t="s">
        <v>64</v>
      </c>
      <c r="E114" s="181"/>
      <c r="F114" s="182" t="s">
        <v>174</v>
      </c>
      <c r="G114" s="182" t="s">
        <v>175</v>
      </c>
      <c r="H114" s="182" t="s">
        <v>176</v>
      </c>
      <c r="I114" s="182" t="s">
        <v>177</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202" t="s">
        <v>182</v>
      </c>
      <c r="F115" s="23"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202" t="s">
        <v>182</v>
      </c>
      <c r="F116" s="23"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v>
      </c>
      <c r="E117" s="202" t="s">
        <v>182</v>
      </c>
      <c r="F117" s="23"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202" t="s">
        <v>182</v>
      </c>
      <c r="F118" s="23"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169" priority="1" operator="equal">
      <formula>0</formula>
    </cfRule>
  </conditionalFormatting>
  <conditionalFormatting sqref="I33:I36 C36:D36 I38:I50 I52:I60 I62:I65">
    <cfRule type="cellIs" dxfId="168"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65" t="s">
        <v>183</v>
      </c>
      <c r="C1" s="264"/>
      <c r="D1" s="264"/>
      <c r="E1" s="266" t="s">
        <v>184</v>
      </c>
      <c r="F1" s="264"/>
      <c r="G1" s="264"/>
      <c r="H1" s="267" t="s">
        <v>185</v>
      </c>
      <c r="I1" s="264"/>
      <c r="J1" s="268" t="s">
        <v>186</v>
      </c>
      <c r="K1" s="264"/>
      <c r="L1" s="264"/>
      <c r="M1" s="269" t="s">
        <v>187</v>
      </c>
      <c r="N1" s="264"/>
      <c r="O1" s="264"/>
      <c r="P1" s="264"/>
      <c r="Q1" s="264"/>
      <c r="R1" s="264"/>
      <c r="S1" s="264"/>
      <c r="T1" s="264"/>
      <c r="U1" s="263" t="s">
        <v>188</v>
      </c>
      <c r="V1" s="264"/>
      <c r="W1" s="264"/>
      <c r="X1" s="264"/>
      <c r="Y1" s="264"/>
      <c r="Z1" s="264"/>
      <c r="AA1" s="67"/>
      <c r="AB1" s="67"/>
      <c r="AC1" s="67"/>
      <c r="AD1" s="67"/>
      <c r="AE1" s="67"/>
      <c r="AF1" s="67"/>
      <c r="AG1" s="66"/>
      <c r="AH1" s="66"/>
      <c r="AI1" s="66"/>
      <c r="AJ1" s="66"/>
    </row>
    <row r="2" spans="1:36" ht="17" thickBot="1" x14ac:dyDescent="0.25">
      <c r="A2" s="68" t="s">
        <v>189</v>
      </c>
      <c r="B2" s="69" t="s">
        <v>170</v>
      </c>
      <c r="C2" s="70" t="s">
        <v>171</v>
      </c>
      <c r="D2" s="69" t="s">
        <v>190</v>
      </c>
      <c r="E2" s="71" t="s">
        <v>191</v>
      </c>
      <c r="F2" s="71" t="s">
        <v>192</v>
      </c>
      <c r="G2" s="71" t="s">
        <v>193</v>
      </c>
      <c r="H2" s="72" t="s">
        <v>194</v>
      </c>
      <c r="I2" s="72" t="s">
        <v>195</v>
      </c>
      <c r="J2" s="73" t="s">
        <v>196</v>
      </c>
      <c r="K2" s="73" t="s">
        <v>197</v>
      </c>
      <c r="L2" s="73" t="s">
        <v>198</v>
      </c>
      <c r="M2" s="74" t="s">
        <v>199</v>
      </c>
      <c r="N2" s="74" t="s">
        <v>172</v>
      </c>
      <c r="O2" s="74" t="s">
        <v>200</v>
      </c>
      <c r="P2" s="74" t="s">
        <v>201</v>
      </c>
      <c r="Q2" s="74" t="s">
        <v>176</v>
      </c>
      <c r="R2" s="74" t="s">
        <v>202</v>
      </c>
      <c r="S2" s="74" t="s">
        <v>203</v>
      </c>
      <c r="T2" s="74" t="s">
        <v>165</v>
      </c>
      <c r="U2" s="75" t="s">
        <v>204</v>
      </c>
      <c r="V2" s="75" t="s">
        <v>205</v>
      </c>
      <c r="W2" s="75" t="s">
        <v>206</v>
      </c>
      <c r="X2" s="75" t="s">
        <v>207</v>
      </c>
      <c r="Y2" s="75" t="s">
        <v>208</v>
      </c>
      <c r="Z2" s="75" t="s">
        <v>209</v>
      </c>
      <c r="AA2" s="75" t="s">
        <v>210</v>
      </c>
      <c r="AB2" s="75" t="s">
        <v>211</v>
      </c>
      <c r="AC2" s="76"/>
      <c r="AD2" s="76"/>
      <c r="AE2" s="76"/>
      <c r="AF2" s="76"/>
      <c r="AG2" s="68"/>
      <c r="AH2" s="68"/>
      <c r="AI2" s="68"/>
      <c r="AJ2" s="68"/>
    </row>
    <row r="3" spans="1:36" ht="53" thickTop="1" thickBot="1" x14ac:dyDescent="0.25">
      <c r="A3" s="77"/>
      <c r="B3" s="78" t="s">
        <v>33</v>
      </c>
      <c r="C3" s="79" t="s">
        <v>34</v>
      </c>
      <c r="D3" s="80"/>
      <c r="E3" s="81" t="s">
        <v>182</v>
      </c>
      <c r="F3" s="81" t="s">
        <v>182</v>
      </c>
      <c r="G3" s="81" t="s">
        <v>182</v>
      </c>
      <c r="H3" s="82" t="s">
        <v>212</v>
      </c>
      <c r="I3" s="82" t="s">
        <v>213</v>
      </c>
      <c r="J3" s="83"/>
      <c r="K3" s="83"/>
      <c r="L3" s="83" t="s">
        <v>214</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35</v>
      </c>
      <c r="C4" s="79" t="s">
        <v>36</v>
      </c>
      <c r="D4" s="80"/>
      <c r="E4" s="81" t="s">
        <v>182</v>
      </c>
      <c r="F4" s="81" t="s">
        <v>182</v>
      </c>
      <c r="G4" s="81" t="s">
        <v>182</v>
      </c>
      <c r="H4" s="82" t="s">
        <v>215</v>
      </c>
      <c r="I4" s="82" t="s">
        <v>213</v>
      </c>
      <c r="J4" s="83"/>
      <c r="K4" s="83"/>
      <c r="L4" s="83" t="s">
        <v>214</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37</v>
      </c>
      <c r="C5" s="79" t="s">
        <v>38</v>
      </c>
      <c r="D5" s="80"/>
      <c r="E5" s="81" t="s">
        <v>182</v>
      </c>
      <c r="F5" s="81" t="s">
        <v>182</v>
      </c>
      <c r="G5" s="81" t="s">
        <v>182</v>
      </c>
      <c r="H5" s="82" t="s">
        <v>216</v>
      </c>
      <c r="I5" s="82" t="s">
        <v>213</v>
      </c>
      <c r="J5" s="83"/>
      <c r="K5" s="83"/>
      <c r="L5" s="83" t="s">
        <v>214</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39</v>
      </c>
      <c r="C6" s="79" t="s">
        <v>40</v>
      </c>
      <c r="D6" s="80"/>
      <c r="E6" s="81" t="s">
        <v>182</v>
      </c>
      <c r="F6" s="81" t="s">
        <v>182</v>
      </c>
      <c r="G6" s="81" t="s">
        <v>182</v>
      </c>
      <c r="H6" s="82" t="s">
        <v>217</v>
      </c>
      <c r="I6" s="82" t="s">
        <v>213</v>
      </c>
      <c r="J6" s="83"/>
      <c r="K6" s="83"/>
      <c r="L6" s="83" t="s">
        <v>214</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41</v>
      </c>
      <c r="C7" s="79" t="s">
        <v>42</v>
      </c>
      <c r="D7" s="80"/>
      <c r="E7" s="81" t="s">
        <v>182</v>
      </c>
      <c r="F7" s="81" t="s">
        <v>182</v>
      </c>
      <c r="G7" s="81" t="s">
        <v>182</v>
      </c>
      <c r="H7" s="82" t="s">
        <v>218</v>
      </c>
      <c r="I7" s="82" t="s">
        <v>213</v>
      </c>
      <c r="J7" s="83"/>
      <c r="K7" s="83"/>
      <c r="L7" s="83" t="s">
        <v>214</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43</v>
      </c>
      <c r="C8" s="79" t="s">
        <v>44</v>
      </c>
      <c r="D8" s="80"/>
      <c r="E8" s="81" t="s">
        <v>182</v>
      </c>
      <c r="F8" s="81" t="s">
        <v>182</v>
      </c>
      <c r="G8" s="81" t="s">
        <v>182</v>
      </c>
      <c r="H8" s="82" t="s">
        <v>219</v>
      </c>
      <c r="I8" s="82" t="s">
        <v>213</v>
      </c>
      <c r="J8" s="83"/>
      <c r="K8" s="83"/>
      <c r="L8" s="83" t="s">
        <v>214</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45</v>
      </c>
      <c r="C9" s="79" t="s">
        <v>46</v>
      </c>
      <c r="D9" s="80"/>
      <c r="E9" s="81" t="s">
        <v>182</v>
      </c>
      <c r="F9" s="81" t="s">
        <v>182</v>
      </c>
      <c r="G9" s="81" t="s">
        <v>182</v>
      </c>
      <c r="H9" s="82" t="s">
        <v>220</v>
      </c>
      <c r="I9" s="82" t="s">
        <v>213</v>
      </c>
      <c r="J9" s="83"/>
      <c r="K9" s="83"/>
      <c r="L9" s="83" t="s">
        <v>214</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47</v>
      </c>
      <c r="C10" s="79" t="s">
        <v>48</v>
      </c>
      <c r="D10" s="80"/>
      <c r="E10" s="81" t="s">
        <v>182</v>
      </c>
      <c r="F10" s="81" t="s">
        <v>182</v>
      </c>
      <c r="G10" s="81" t="s">
        <v>182</v>
      </c>
      <c r="H10" s="82" t="s">
        <v>221</v>
      </c>
      <c r="I10" s="82" t="s">
        <v>213</v>
      </c>
      <c r="J10" s="83"/>
      <c r="K10" s="83"/>
      <c r="L10" s="83" t="s">
        <v>214</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49</v>
      </c>
      <c r="C11" s="79" t="s">
        <v>50</v>
      </c>
      <c r="D11" s="80"/>
      <c r="E11" s="81" t="s">
        <v>182</v>
      </c>
      <c r="F11" s="81" t="s">
        <v>182</v>
      </c>
      <c r="G11" s="81" t="s">
        <v>182</v>
      </c>
      <c r="H11" s="82" t="s">
        <v>222</v>
      </c>
      <c r="I11" s="82" t="s">
        <v>213</v>
      </c>
      <c r="J11" s="83"/>
      <c r="K11" s="83"/>
      <c r="L11" s="83" t="s">
        <v>214</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51</v>
      </c>
      <c r="C12" s="79" t="s">
        <v>52</v>
      </c>
      <c r="D12" s="80"/>
      <c r="E12" s="81" t="s">
        <v>182</v>
      </c>
      <c r="F12" s="81" t="s">
        <v>182</v>
      </c>
      <c r="G12" s="81" t="s">
        <v>182</v>
      </c>
      <c r="H12" s="82" t="s">
        <v>223</v>
      </c>
      <c r="I12" s="82" t="s">
        <v>213</v>
      </c>
      <c r="J12" s="83"/>
      <c r="K12" s="83"/>
      <c r="L12" s="83" t="s">
        <v>214</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54</v>
      </c>
      <c r="C13" s="79" t="s">
        <v>53</v>
      </c>
      <c r="D13" s="80"/>
      <c r="E13" s="81" t="s">
        <v>182</v>
      </c>
      <c r="F13" s="81" t="s">
        <v>182</v>
      </c>
      <c r="G13" s="81" t="s">
        <v>182</v>
      </c>
      <c r="H13" s="82" t="s">
        <v>224</v>
      </c>
      <c r="I13" s="82" t="s">
        <v>213</v>
      </c>
      <c r="J13" s="83"/>
      <c r="K13" s="83"/>
      <c r="L13" s="83" t="s">
        <v>214</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55</v>
      </c>
      <c r="C14" s="79" t="s">
        <v>56</v>
      </c>
      <c r="D14" s="80"/>
      <c r="E14" s="81" t="s">
        <v>182</v>
      </c>
      <c r="F14" s="81" t="s">
        <v>182</v>
      </c>
      <c r="G14" s="81" t="s">
        <v>182</v>
      </c>
      <c r="H14" s="82" t="s">
        <v>225</v>
      </c>
      <c r="I14" s="82" t="s">
        <v>213</v>
      </c>
      <c r="J14" s="83"/>
      <c r="K14" s="83"/>
      <c r="L14" s="83" t="s">
        <v>214</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57</v>
      </c>
      <c r="C15" s="79" t="s">
        <v>58</v>
      </c>
      <c r="D15" s="80"/>
      <c r="E15" s="81" t="s">
        <v>182</v>
      </c>
      <c r="F15" s="81" t="s">
        <v>182</v>
      </c>
      <c r="G15" s="81" t="s">
        <v>182</v>
      </c>
      <c r="H15" s="82" t="s">
        <v>226</v>
      </c>
      <c r="I15" s="82" t="s">
        <v>213</v>
      </c>
      <c r="J15" s="83"/>
      <c r="K15" s="83"/>
      <c r="L15" s="83" t="s">
        <v>214</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59</v>
      </c>
      <c r="C16" s="79" t="s">
        <v>19</v>
      </c>
      <c r="D16" s="80"/>
      <c r="E16" s="81" t="s">
        <v>182</v>
      </c>
      <c r="F16" s="81" t="s">
        <v>182</v>
      </c>
      <c r="G16" s="81" t="s">
        <v>182</v>
      </c>
      <c r="H16" s="82" t="s">
        <v>227</v>
      </c>
      <c r="I16" s="82" t="s">
        <v>213</v>
      </c>
      <c r="J16" s="83"/>
      <c r="K16" s="83"/>
      <c r="L16" s="83" t="s">
        <v>214</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60</v>
      </c>
      <c r="C17" s="79" t="s">
        <v>21</v>
      </c>
      <c r="D17" s="80"/>
      <c r="E17" s="81" t="s">
        <v>182</v>
      </c>
      <c r="F17" s="81" t="s">
        <v>182</v>
      </c>
      <c r="G17" s="81" t="s">
        <v>182</v>
      </c>
      <c r="H17" s="82" t="s">
        <v>228</v>
      </c>
      <c r="I17" s="82" t="s">
        <v>213</v>
      </c>
      <c r="J17" s="83"/>
      <c r="K17" s="83"/>
      <c r="L17" s="83" t="s">
        <v>214</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409.6" thickTop="1" thickBot="1" x14ac:dyDescent="0.25">
      <c r="A18" s="77">
        <v>1</v>
      </c>
      <c r="B18" s="89" t="s">
        <v>67</v>
      </c>
      <c r="C18" s="79" t="s">
        <v>229</v>
      </c>
      <c r="D18" s="80"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Sweden AB
• Instructure Licenciamento de Software Ltda. - "Instructure Brasil"</v>
      </c>
      <c r="E18" s="81" t="s">
        <v>230</v>
      </c>
      <c r="F18" s="81" t="s">
        <v>182</v>
      </c>
      <c r="G18" s="81" t="s">
        <v>182</v>
      </c>
      <c r="H18" s="90" t="s">
        <v>231</v>
      </c>
      <c r="I18" s="90" t="s">
        <v>232</v>
      </c>
      <c r="J18" s="83" t="str">
        <f t="shared" ref="J18:J95" si="0">IF(S18&gt;20,"TRUE","FALSE")</f>
        <v>FALSE</v>
      </c>
      <c r="K18" s="83">
        <v>1</v>
      </c>
      <c r="L18" s="83" t="s">
        <v>233</v>
      </c>
      <c r="M18" s="84" t="s">
        <v>234</v>
      </c>
      <c r="N18" s="84">
        <f>'Analyst Report'!G30</f>
        <v>0</v>
      </c>
      <c r="O18" s="84" t="str">
        <f>IF(LEN(VLOOKUP(B18,'Analyst Report'!$A$30:$I$118,7,TRUE))=0,"",VLOOKUP(B18,'Analyst Report'!$A$30:$I$118,7,TRUE))</f>
        <v/>
      </c>
      <c r="P18" s="84">
        <f t="shared" ref="P18:P95" si="1">IF((O18=""),(IF(ISNUMBER(FIND(M18,N18)),1,0)),(IF(ISNUMBER(FIND(M18,O18)),1,0)))</f>
        <v>0</v>
      </c>
      <c r="Q18" s="91">
        <v>5</v>
      </c>
      <c r="R18" s="84">
        <f>IF(LEN(VLOOKUP(B18,'Analyst Report'!$A$30:$I$118,8,FALSE))=0,"",VLOOKUP(B18,'Analyst Report'!$A$30:$I$118,8,FALSE))</f>
        <v>5</v>
      </c>
      <c r="S18" s="84">
        <f t="shared" ref="S18:S95" si="2">IF((ISNUMBER(R18)),R18,Q18)</f>
        <v>5</v>
      </c>
      <c r="T18" s="84">
        <f t="shared" ref="T18:T95" si="3">P18*S18</f>
        <v>0</v>
      </c>
      <c r="U18" s="85"/>
      <c r="V18" s="177"/>
      <c r="W18" s="177"/>
      <c r="X18" s="177"/>
      <c r="Y18" s="177"/>
      <c r="Z18" s="177"/>
      <c r="AA18" s="85" t="s">
        <v>235</v>
      </c>
      <c r="AB18" s="85"/>
      <c r="AC18" s="87"/>
      <c r="AD18" s="87"/>
      <c r="AE18" s="87"/>
      <c r="AF18" s="88"/>
      <c r="AG18" s="87"/>
      <c r="AH18" s="87"/>
      <c r="AI18" s="87"/>
      <c r="AJ18" s="87"/>
    </row>
    <row r="19" spans="1:36" ht="121" thickTop="1" thickBot="1" x14ac:dyDescent="0.25">
      <c r="A19" s="77">
        <v>2</v>
      </c>
      <c r="B19" s="89" t="s">
        <v>68</v>
      </c>
      <c r="C19" s="79" t="s">
        <v>236</v>
      </c>
      <c r="D19" s="80" t="str">
        <f>VLOOKUP(B19,'HECVAT - Lite'!A$24:D$112,4,TRUE)</f>
        <v>For the period February 2021 to February 2022, Canvas Credentials had a total of 6h2m50s unplanned disruption which equates to an uptime of 99.93%.</v>
      </c>
      <c r="E19" s="81" t="s">
        <v>182</v>
      </c>
      <c r="F19" s="81"/>
      <c r="G19" s="81" t="s">
        <v>237</v>
      </c>
      <c r="H19" s="90" t="s">
        <v>238</v>
      </c>
      <c r="I19" s="90" t="s">
        <v>239</v>
      </c>
      <c r="J19" s="83" t="str">
        <f t="shared" si="0"/>
        <v>FALSE</v>
      </c>
      <c r="K19" s="83">
        <v>1</v>
      </c>
      <c r="L19" s="83" t="s">
        <v>233</v>
      </c>
      <c r="M19" s="84" t="s">
        <v>234</v>
      </c>
      <c r="N19" s="84">
        <f>'Analyst Report'!G31</f>
        <v>0</v>
      </c>
      <c r="O19" s="84" t="str">
        <f>IF(LEN(VLOOKUP(B19,'Analyst Report'!$A$30:$I$118,7,TRUE))=0,"",VLOOKUP(B19,'Analyst Report'!$A$30:$I$118,7,TRUE))</f>
        <v/>
      </c>
      <c r="P19" s="84">
        <f t="shared" si="1"/>
        <v>0</v>
      </c>
      <c r="Q19" s="91">
        <v>20</v>
      </c>
      <c r="R19" s="84">
        <f>IF(LEN(VLOOKUP(B19,'Analyst Report'!$A$30:$I$118,8,FALSE))=0,"",VLOOKUP(B19,'Analyst Report'!$A$30:$I$118,8,FALSE))</f>
        <v>20</v>
      </c>
      <c r="S19" s="84">
        <f t="shared" si="2"/>
        <v>20</v>
      </c>
      <c r="T19" s="84">
        <f t="shared" si="3"/>
        <v>0</v>
      </c>
      <c r="U19" s="85"/>
      <c r="V19" s="177"/>
      <c r="W19" s="177"/>
      <c r="X19" s="177"/>
      <c r="Y19" s="177"/>
      <c r="Z19" s="177"/>
      <c r="AA19" s="85" t="s">
        <v>240</v>
      </c>
      <c r="AB19" s="85"/>
      <c r="AC19" s="87"/>
      <c r="AD19" s="87"/>
      <c r="AE19" s="87"/>
      <c r="AF19" s="88"/>
      <c r="AG19" s="87"/>
      <c r="AH19" s="87"/>
      <c r="AI19" s="87"/>
      <c r="AJ19" s="87"/>
    </row>
    <row r="20" spans="1:36" ht="409.6" thickTop="1" thickBot="1" x14ac:dyDescent="0.25">
      <c r="A20" s="77">
        <v>3</v>
      </c>
      <c r="B20" s="89" t="s">
        <v>69</v>
      </c>
      <c r="C20" s="79" t="s">
        <v>241</v>
      </c>
      <c r="D20" s="80"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182</v>
      </c>
      <c r="F20" s="81" t="s">
        <v>242</v>
      </c>
      <c r="G20" s="81" t="s">
        <v>243</v>
      </c>
      <c r="H20" s="90" t="s">
        <v>244</v>
      </c>
      <c r="I20" s="90" t="s">
        <v>245</v>
      </c>
      <c r="J20" s="83" t="str">
        <f t="shared" si="0"/>
        <v>FALSE</v>
      </c>
      <c r="K20" s="83">
        <v>1</v>
      </c>
      <c r="L20" s="83" t="s">
        <v>233</v>
      </c>
      <c r="M20" s="84" t="s">
        <v>234</v>
      </c>
      <c r="N20" s="84" t="str">
        <f>VLOOKUP(B20,'HECVAT - Lite'!$A$6:$C$336,3,FALSE)</f>
        <v>Yes</v>
      </c>
      <c r="O20" s="84" t="str">
        <f>IF(LEN(VLOOKUP(B20,'Analyst Report'!$A$30:$I$118,7,TRUE))=0,"",VLOOKUP(B20,'Analyst Report'!$A$30:$I$118,7,TRUE))</f>
        <v/>
      </c>
      <c r="P20" s="84">
        <f t="shared" si="1"/>
        <v>1</v>
      </c>
      <c r="Q20" s="91">
        <v>10</v>
      </c>
      <c r="R20" s="84">
        <f>IF(LEN(VLOOKUP(B20,'Analyst Report'!$A$30:$I$118,8,FALSE))=0,"",VLOOKUP(B20,'Analyst Report'!$A$30:$I$118,8,FALSE))</f>
        <v>10</v>
      </c>
      <c r="S20" s="84">
        <f t="shared" si="2"/>
        <v>10</v>
      </c>
      <c r="T20" s="84">
        <f t="shared" si="3"/>
        <v>10</v>
      </c>
      <c r="U20" s="85"/>
      <c r="V20" s="177"/>
      <c r="W20" s="177" t="s">
        <v>246</v>
      </c>
      <c r="X20" s="177"/>
      <c r="Y20" s="177"/>
      <c r="Z20" s="177"/>
      <c r="AA20" s="85" t="s">
        <v>247</v>
      </c>
      <c r="AB20" s="85"/>
      <c r="AC20" s="87"/>
      <c r="AD20" s="87"/>
      <c r="AE20" s="87"/>
      <c r="AF20" s="88"/>
      <c r="AG20" s="87"/>
      <c r="AH20" s="87"/>
      <c r="AI20" s="87"/>
      <c r="AJ20" s="87"/>
    </row>
    <row r="21" spans="1:36" ht="15.75" customHeight="1" thickTop="1" thickBot="1" x14ac:dyDescent="0.25">
      <c r="A21" s="77">
        <v>4</v>
      </c>
      <c r="B21" s="89" t="s">
        <v>70</v>
      </c>
      <c r="C21" s="79" t="s">
        <v>248</v>
      </c>
      <c r="D21" s="80"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v>
      </c>
      <c r="E21" s="81" t="s">
        <v>182</v>
      </c>
      <c r="F21" s="81" t="s">
        <v>249</v>
      </c>
      <c r="G21" s="81" t="s">
        <v>250</v>
      </c>
      <c r="H21" s="90" t="s">
        <v>251</v>
      </c>
      <c r="I21" s="90" t="s">
        <v>252</v>
      </c>
      <c r="J21" s="83" t="str">
        <f t="shared" si="0"/>
        <v>FALSE</v>
      </c>
      <c r="K21" s="83">
        <v>1</v>
      </c>
      <c r="L21" s="83" t="s">
        <v>233</v>
      </c>
      <c r="M21" s="84" t="s">
        <v>234</v>
      </c>
      <c r="N21" s="84" t="str">
        <f>VLOOKUP(B21,'HECVAT - Lite'!$A$6:$C$336,3,FALSE)</f>
        <v>Yes</v>
      </c>
      <c r="O21" s="84" t="str">
        <f>IF(LEN(VLOOKUP(B21,'Analyst Report'!$A$30:$I$118,7,TRUE))=0,"",VLOOKUP(B21,'Analyst Report'!$A$30:$I$118,7,TRUE))</f>
        <v/>
      </c>
      <c r="P21" s="84">
        <f t="shared" si="1"/>
        <v>1</v>
      </c>
      <c r="Q21" s="91">
        <v>15</v>
      </c>
      <c r="R21" s="84">
        <f>IF(LEN(VLOOKUP(B21,'Analyst Report'!$A$30:$I$118,8,FALSE))=0,"",VLOOKUP(B21,'Analyst Report'!$A$30:$I$118,8,FALSE))</f>
        <v>15</v>
      </c>
      <c r="S21" s="84">
        <f t="shared" si="2"/>
        <v>15</v>
      </c>
      <c r="T21" s="84">
        <f t="shared" si="3"/>
        <v>15</v>
      </c>
      <c r="U21" s="85"/>
      <c r="V21" s="177"/>
      <c r="W21" s="177" t="s">
        <v>253</v>
      </c>
      <c r="X21" s="177"/>
      <c r="Y21" s="177"/>
      <c r="Z21" s="177"/>
      <c r="AA21" s="85"/>
      <c r="AB21" s="85"/>
      <c r="AC21" s="87"/>
      <c r="AD21" s="87"/>
      <c r="AE21" s="87"/>
      <c r="AF21" s="88"/>
      <c r="AG21" s="87"/>
      <c r="AH21" s="87"/>
      <c r="AI21" s="87"/>
      <c r="AJ21" s="87"/>
    </row>
    <row r="22" spans="1:36" ht="15.75" customHeight="1" thickTop="1" thickBot="1" x14ac:dyDescent="0.25">
      <c r="A22" s="77">
        <v>5</v>
      </c>
      <c r="B22" s="89" t="s">
        <v>71</v>
      </c>
      <c r="C22" s="79" t="s">
        <v>254</v>
      </c>
      <c r="D22" s="80">
        <f>VLOOKUP(B22,'HECVAT - Lite'!A$24:D$112,4,TRUE)</f>
        <v>0</v>
      </c>
      <c r="E22" s="81" t="s">
        <v>182</v>
      </c>
      <c r="F22" s="81"/>
      <c r="G22" s="81" t="s">
        <v>255</v>
      </c>
      <c r="H22" s="90" t="s">
        <v>256</v>
      </c>
      <c r="I22" s="82" t="s">
        <v>257</v>
      </c>
      <c r="J22" s="83" t="str">
        <f t="shared" si="0"/>
        <v>TRUE</v>
      </c>
      <c r="K22" s="83">
        <v>1</v>
      </c>
      <c r="L22" s="83" t="s">
        <v>233</v>
      </c>
      <c r="M22" s="84" t="s">
        <v>258</v>
      </c>
      <c r="N22" s="84" t="str">
        <f>VLOOKUP(B22,'HECVAT - Lite'!$A$6:$C$336,3,FALSE)</f>
        <v>No</v>
      </c>
      <c r="O22" s="84" t="str">
        <f>IF(LEN(VLOOKUP(B22,'Analyst Report'!$A$30:$I$118,7,TRUE))=0,"",VLOOKUP(B22,'Analyst Report'!$A$30:$I$118,7,TRUE))</f>
        <v/>
      </c>
      <c r="P22" s="84">
        <f t="shared" si="1"/>
        <v>1</v>
      </c>
      <c r="Q22" s="91">
        <v>40</v>
      </c>
      <c r="R22" s="84">
        <f>IF(LEN(VLOOKUP(B22,'Analyst Report'!$A$30:$I$118,8,FALSE))=0,"",VLOOKUP(B22,'Analyst Report'!$A$30:$I$118,8,FALSE))</f>
        <v>40</v>
      </c>
      <c r="S22" s="84">
        <f t="shared" si="2"/>
        <v>40</v>
      </c>
      <c r="T22" s="84">
        <f t="shared" si="3"/>
        <v>40</v>
      </c>
      <c r="U22" s="85"/>
      <c r="V22" s="177"/>
      <c r="W22" s="177" t="s">
        <v>246</v>
      </c>
      <c r="X22" s="177"/>
      <c r="Y22" s="177"/>
      <c r="Z22" s="177"/>
      <c r="AA22" s="85" t="s">
        <v>259</v>
      </c>
      <c r="AB22" s="85"/>
      <c r="AC22" s="87"/>
      <c r="AD22" s="87"/>
      <c r="AE22" s="87"/>
      <c r="AF22" s="88"/>
      <c r="AG22" s="87"/>
      <c r="AH22" s="87"/>
      <c r="AI22" s="87"/>
      <c r="AJ22" s="87"/>
    </row>
    <row r="23" spans="1:36" ht="15.75" customHeight="1" thickTop="1" thickBot="1" x14ac:dyDescent="0.25">
      <c r="A23" s="77">
        <v>6</v>
      </c>
      <c r="B23" s="89" t="s">
        <v>72</v>
      </c>
      <c r="C23" s="79" t="s">
        <v>260</v>
      </c>
      <c r="D23" s="80">
        <f>VLOOKUP(B23,'HECVAT - Lite'!A$24:D$112,4,TRUE)</f>
        <v>0</v>
      </c>
      <c r="E23" s="81" t="s">
        <v>182</v>
      </c>
      <c r="F23" s="81"/>
      <c r="G23" s="81" t="s">
        <v>255</v>
      </c>
      <c r="H23" s="90" t="s">
        <v>261</v>
      </c>
      <c r="I23" s="82" t="s">
        <v>262</v>
      </c>
      <c r="J23" s="83" t="str">
        <f t="shared" si="0"/>
        <v>TRUE</v>
      </c>
      <c r="K23" s="83">
        <v>1</v>
      </c>
      <c r="L23" s="83" t="s">
        <v>233</v>
      </c>
      <c r="M23" s="84" t="s">
        <v>258</v>
      </c>
      <c r="N23" s="84" t="str">
        <f>VLOOKUP(B23,'HECVAT - Lite'!$A$6:$C$336,3,FALSE)</f>
        <v>No</v>
      </c>
      <c r="O23" s="84" t="str">
        <f>IF(LEN(VLOOKUP(B23,'Analyst Report'!$A$30:$I$118,7,TRUE))=0,"",VLOOKUP(B23,'Analyst Report'!$A$30:$I$118,7,TRUE))</f>
        <v/>
      </c>
      <c r="P23" s="84">
        <f t="shared" si="1"/>
        <v>1</v>
      </c>
      <c r="Q23" s="91">
        <v>40</v>
      </c>
      <c r="R23" s="84">
        <f>IF(LEN(VLOOKUP(B23,'Analyst Report'!$A$30:$I$118,8,FALSE))=0,"",VLOOKUP(B23,'Analyst Report'!$A$30:$I$118,8,FALSE))</f>
        <v>40</v>
      </c>
      <c r="S23" s="84">
        <f t="shared" si="2"/>
        <v>40</v>
      </c>
      <c r="T23" s="84">
        <f t="shared" si="3"/>
        <v>40</v>
      </c>
      <c r="U23" s="85"/>
      <c r="V23" s="177"/>
      <c r="W23" s="177" t="s">
        <v>263</v>
      </c>
      <c r="X23" s="177"/>
      <c r="Y23" s="177"/>
      <c r="Z23" s="177"/>
      <c r="AA23" s="85" t="s">
        <v>259</v>
      </c>
      <c r="AB23" s="85"/>
      <c r="AC23" s="87"/>
      <c r="AD23" s="87"/>
      <c r="AE23" s="87"/>
      <c r="AF23" s="88"/>
      <c r="AG23" s="87"/>
      <c r="AH23" s="87"/>
      <c r="AI23" s="87"/>
      <c r="AJ23" s="87"/>
    </row>
    <row r="24" spans="1:36" ht="15.75" customHeight="1" thickTop="1" thickBot="1" x14ac:dyDescent="0.25">
      <c r="A24" s="77">
        <v>7</v>
      </c>
      <c r="B24" s="89" t="s">
        <v>73</v>
      </c>
      <c r="C24" s="79" t="s">
        <v>264</v>
      </c>
      <c r="D24" s="80"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1" t="s">
        <v>265</v>
      </c>
      <c r="F24" s="81" t="s">
        <v>182</v>
      </c>
      <c r="G24" s="81" t="s">
        <v>182</v>
      </c>
      <c r="H24" s="90" t="s">
        <v>266</v>
      </c>
      <c r="I24" s="90" t="s">
        <v>267</v>
      </c>
      <c r="J24" s="83" t="str">
        <f t="shared" si="0"/>
        <v>FALSE</v>
      </c>
      <c r="K24" s="83">
        <v>1</v>
      </c>
      <c r="L24" s="83" t="s">
        <v>233</v>
      </c>
      <c r="M24" s="84" t="s">
        <v>234</v>
      </c>
      <c r="N24" s="84"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Canvas Credentials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4" t="str">
        <f>IF(LEN(VLOOKUP(B24,'Analyst Report'!$A$30:$I$118,7,TRUE))=0,"",VLOOKUP(B24,'Analyst Report'!$A$30:$I$118,7,TRUE))</f>
        <v/>
      </c>
      <c r="P24" s="84">
        <f t="shared" si="1"/>
        <v>0</v>
      </c>
      <c r="Q24" s="91">
        <v>5</v>
      </c>
      <c r="R24" s="84">
        <f>IF(LEN(VLOOKUP(B24,'Analyst Report'!$A$30:$I$118,8,FALSE))=0,"",VLOOKUP(B24,'Analyst Report'!$A$30:$I$118,8,FALSE))</f>
        <v>5</v>
      </c>
      <c r="S24" s="84">
        <f t="shared" si="2"/>
        <v>5</v>
      </c>
      <c r="T24" s="84">
        <f t="shared" si="3"/>
        <v>0</v>
      </c>
      <c r="U24" s="85"/>
      <c r="V24" s="177"/>
      <c r="W24" s="177" t="s">
        <v>246</v>
      </c>
      <c r="X24" s="177"/>
      <c r="Y24" s="177"/>
      <c r="Z24" s="177"/>
      <c r="AA24" s="85"/>
      <c r="AB24" s="85" t="s">
        <v>268</v>
      </c>
      <c r="AC24" s="87"/>
      <c r="AD24" s="87"/>
      <c r="AE24" s="87"/>
      <c r="AF24" s="88"/>
      <c r="AG24" s="87"/>
      <c r="AH24" s="87"/>
      <c r="AI24" s="87"/>
      <c r="AJ24" s="87"/>
    </row>
    <row r="25" spans="1:36" ht="15.75" customHeight="1" thickTop="1" thickBot="1" x14ac:dyDescent="0.25">
      <c r="A25" s="77">
        <v>8</v>
      </c>
      <c r="B25" s="89" t="s">
        <v>74</v>
      </c>
      <c r="C25" s="79" t="s">
        <v>269</v>
      </c>
      <c r="D25" s="80"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1" t="s">
        <v>182</v>
      </c>
      <c r="F25" s="92" t="s">
        <v>270</v>
      </c>
      <c r="G25" s="92" t="s">
        <v>271</v>
      </c>
      <c r="H25" s="90" t="s">
        <v>272</v>
      </c>
      <c r="I25" s="82" t="s">
        <v>273</v>
      </c>
      <c r="J25" s="83" t="str">
        <f t="shared" si="0"/>
        <v>FALSE</v>
      </c>
      <c r="K25" s="83">
        <v>1</v>
      </c>
      <c r="L25" s="83" t="s">
        <v>8</v>
      </c>
      <c r="M25" s="84" t="s">
        <v>234</v>
      </c>
      <c r="N25" s="84" t="str">
        <f>VLOOKUP(B25,'HECVAT - Lite'!$A$6:$C$336,3,FALSE)</f>
        <v>Yes</v>
      </c>
      <c r="O25" s="84" t="str">
        <f>IF(LEN(VLOOKUP(B25,'Analyst Report'!$A$30:$I$118,7,TRUE))=0,"",VLOOKUP(B25,'Analyst Report'!$A$30:$I$118,7,TRUE))</f>
        <v/>
      </c>
      <c r="P25" s="84">
        <f t="shared" si="1"/>
        <v>1</v>
      </c>
      <c r="Q25" s="91">
        <v>15</v>
      </c>
      <c r="R25" s="84">
        <f>IF(LEN(VLOOKUP(B25,'Analyst Report'!$A$30:$I$118,8,FALSE))=0,"",VLOOKUP(B25,'Analyst Report'!$A$30:$I$118,8,FALSE))</f>
        <v>15</v>
      </c>
      <c r="S25" s="84">
        <f t="shared" si="2"/>
        <v>15</v>
      </c>
      <c r="T25" s="84">
        <f t="shared" si="3"/>
        <v>15</v>
      </c>
      <c r="U25" s="85"/>
      <c r="V25" s="177"/>
      <c r="W25" s="177" t="s">
        <v>246</v>
      </c>
      <c r="X25" s="177"/>
      <c r="Y25" s="177"/>
      <c r="Z25" s="177" t="s">
        <v>274</v>
      </c>
      <c r="AA25" s="93" t="s">
        <v>275</v>
      </c>
      <c r="AB25" s="93"/>
      <c r="AC25" s="87"/>
      <c r="AD25" s="87"/>
      <c r="AE25" s="87"/>
      <c r="AF25" s="88"/>
      <c r="AG25" s="87"/>
      <c r="AH25" s="87"/>
      <c r="AI25" s="87"/>
      <c r="AJ25" s="87"/>
    </row>
    <row r="26" spans="1:36" ht="15.75" customHeight="1" thickTop="1" thickBot="1" x14ac:dyDescent="0.25">
      <c r="A26" s="77">
        <v>9</v>
      </c>
      <c r="B26" s="89" t="s">
        <v>75</v>
      </c>
      <c r="C26" s="79" t="s">
        <v>276</v>
      </c>
      <c r="D26" s="80"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1" t="s">
        <v>182</v>
      </c>
      <c r="F26" s="92" t="s">
        <v>277</v>
      </c>
      <c r="G26" s="92" t="s">
        <v>278</v>
      </c>
      <c r="H26" s="90" t="s">
        <v>279</v>
      </c>
      <c r="I26" s="90" t="s">
        <v>280</v>
      </c>
      <c r="J26" s="83" t="str">
        <f t="shared" si="0"/>
        <v>FALSE</v>
      </c>
      <c r="K26" s="83">
        <v>1</v>
      </c>
      <c r="L26" s="83" t="s">
        <v>8</v>
      </c>
      <c r="M26" s="84" t="s">
        <v>234</v>
      </c>
      <c r="N26" s="84" t="str">
        <f>VLOOKUP(B26,'HECVAT - Lite'!$A$6:$C$336,3,FALSE)</f>
        <v>Yes</v>
      </c>
      <c r="O26" s="84" t="str">
        <f>IF(LEN(VLOOKUP(B26,'Analyst Report'!$A$30:$I$118,7,TRUE))=0,"",VLOOKUP(B26,'Analyst Report'!$A$30:$I$118,7,TRUE))</f>
        <v/>
      </c>
      <c r="P26" s="84">
        <f t="shared" si="1"/>
        <v>1</v>
      </c>
      <c r="Q26" s="91">
        <v>10</v>
      </c>
      <c r="R26" s="84">
        <f>IF(LEN(VLOOKUP(B26,'Analyst Report'!$A$30:$I$118,8,FALSE))=0,"",VLOOKUP(B26,'Analyst Report'!$A$30:$I$118,8,FALSE))</f>
        <v>10</v>
      </c>
      <c r="S26" s="84">
        <f t="shared" si="2"/>
        <v>10</v>
      </c>
      <c r="T26" s="84">
        <f t="shared" si="3"/>
        <v>10</v>
      </c>
      <c r="U26" s="85"/>
      <c r="V26" s="177"/>
      <c r="W26" s="177" t="s">
        <v>246</v>
      </c>
      <c r="X26" s="177"/>
      <c r="Y26" s="177"/>
      <c r="Z26" s="179" t="s">
        <v>281</v>
      </c>
      <c r="AA26" s="94" t="s">
        <v>282</v>
      </c>
      <c r="AB26" s="94"/>
      <c r="AC26" s="87"/>
      <c r="AD26" s="87"/>
      <c r="AE26" s="87"/>
      <c r="AF26" s="88"/>
      <c r="AG26" s="87"/>
      <c r="AH26" s="87"/>
      <c r="AI26" s="87"/>
      <c r="AJ26" s="87"/>
    </row>
    <row r="27" spans="1:36" ht="15.75" customHeight="1" thickTop="1" thickBot="1" x14ac:dyDescent="0.25">
      <c r="A27" s="77">
        <v>10</v>
      </c>
      <c r="B27" s="89" t="s">
        <v>76</v>
      </c>
      <c r="C27" s="79" t="s">
        <v>283</v>
      </c>
      <c r="D27" s="95" t="str">
        <f>VLOOKUP(B27,'HECVAT - Lite'!A$24:D$112,4,TRUE)</f>
        <v>Instructure is CSA STAR Level 1 Self Assessed. Our listing can be viewed on the CSA STAR Registry at: https://cloudsecurityalliance.org/star/registry/instructure</v>
      </c>
      <c r="E27" s="81" t="s">
        <v>182</v>
      </c>
      <c r="F27" s="92" t="s">
        <v>284</v>
      </c>
      <c r="G27" s="92" t="s">
        <v>285</v>
      </c>
      <c r="H27" s="90" t="s">
        <v>286</v>
      </c>
      <c r="I27" s="90" t="s">
        <v>287</v>
      </c>
      <c r="J27" s="83" t="str">
        <f t="shared" si="0"/>
        <v>FALSE</v>
      </c>
      <c r="K27" s="83">
        <v>1</v>
      </c>
      <c r="L27" s="83" t="s">
        <v>8</v>
      </c>
      <c r="M27" s="84" t="s">
        <v>234</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246</v>
      </c>
      <c r="X27" s="177"/>
      <c r="Y27" s="177"/>
      <c r="Z27" s="179" t="s">
        <v>281</v>
      </c>
      <c r="AA27" s="94" t="s">
        <v>275</v>
      </c>
      <c r="AB27" s="94"/>
      <c r="AC27" s="87"/>
      <c r="AD27" s="87"/>
      <c r="AE27" s="87"/>
      <c r="AF27" s="88"/>
      <c r="AG27" s="87"/>
      <c r="AH27" s="87"/>
      <c r="AI27" s="87"/>
      <c r="AJ27" s="87"/>
    </row>
    <row r="28" spans="1:36" ht="15.75" customHeight="1" thickTop="1" thickBot="1" x14ac:dyDescent="0.25">
      <c r="A28" s="77">
        <v>11</v>
      </c>
      <c r="B28" s="89" t="s">
        <v>77</v>
      </c>
      <c r="C28" s="79" t="s">
        <v>288</v>
      </c>
      <c r="D28" s="95" t="str">
        <f>VLOOKUP(B28,'HECVAT - Lite'!A$24:D$112,4,TRUE)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v>
      </c>
      <c r="E28" s="81" t="s">
        <v>182</v>
      </c>
      <c r="F28" s="92" t="s">
        <v>289</v>
      </c>
      <c r="G28" s="92" t="s">
        <v>290</v>
      </c>
      <c r="H28" s="90" t="s">
        <v>291</v>
      </c>
      <c r="I28" s="90" t="s">
        <v>292</v>
      </c>
      <c r="J28" s="83" t="str">
        <f t="shared" si="0"/>
        <v>TRUE</v>
      </c>
      <c r="K28" s="83">
        <v>1</v>
      </c>
      <c r="L28" s="83" t="s">
        <v>8</v>
      </c>
      <c r="M28" s="84" t="s">
        <v>234</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293</v>
      </c>
      <c r="X28" s="177"/>
      <c r="Y28" s="177"/>
      <c r="Z28" s="177" t="s">
        <v>274</v>
      </c>
      <c r="AA28" s="93" t="s">
        <v>294</v>
      </c>
      <c r="AB28" s="93"/>
      <c r="AC28" s="87"/>
      <c r="AD28" s="87"/>
      <c r="AE28" s="87"/>
      <c r="AF28" s="88"/>
      <c r="AG28" s="87"/>
      <c r="AH28" s="87"/>
      <c r="AI28" s="87"/>
      <c r="AJ28" s="87"/>
    </row>
    <row r="29" spans="1:36" ht="15.75" customHeight="1" thickTop="1" thickBot="1" x14ac:dyDescent="0.25">
      <c r="A29" s="77">
        <v>12</v>
      </c>
      <c r="B29" s="89" t="s">
        <v>78</v>
      </c>
      <c r="C29" s="79" t="s">
        <v>295</v>
      </c>
      <c r="D29" s="95" t="str">
        <f>VLOOKUP(B29,'HECVAT - Lite'!A$24:D$112,4,TRUE)</f>
        <v>Instructure currently has no requirement to conform to NIST SP 800-171 and is not CMMC certified, however, based on our ISO 27001 certification, we believe CMMC Level 3 could be achieved.</v>
      </c>
      <c r="E29" s="81" t="s">
        <v>296</v>
      </c>
      <c r="F29" s="81" t="s">
        <v>297</v>
      </c>
      <c r="G29" s="81" t="s">
        <v>298</v>
      </c>
      <c r="H29" s="90" t="s">
        <v>299</v>
      </c>
      <c r="I29" s="90" t="s">
        <v>300</v>
      </c>
      <c r="J29" s="83" t="str">
        <f t="shared" si="0"/>
        <v>FALSE</v>
      </c>
      <c r="K29" s="83">
        <v>1</v>
      </c>
      <c r="L29" s="83" t="s">
        <v>8</v>
      </c>
      <c r="M29" s="84" t="s">
        <v>234</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293</v>
      </c>
      <c r="X29" s="177"/>
      <c r="Y29" s="177"/>
      <c r="Z29" s="177" t="s">
        <v>274</v>
      </c>
      <c r="AA29" s="93" t="s">
        <v>259</v>
      </c>
      <c r="AB29" s="93"/>
      <c r="AC29" s="87"/>
      <c r="AD29" s="87"/>
      <c r="AE29" s="87"/>
      <c r="AF29" s="88"/>
      <c r="AG29" s="87"/>
      <c r="AH29" s="87"/>
      <c r="AI29" s="87"/>
      <c r="AJ29" s="87"/>
    </row>
    <row r="30" spans="1:36" ht="15.75" customHeight="1" thickTop="1" thickBot="1" x14ac:dyDescent="0.25">
      <c r="A30" s="77">
        <v>13</v>
      </c>
      <c r="B30" s="89" t="s">
        <v>79</v>
      </c>
      <c r="C30" s="79" t="s">
        <v>301</v>
      </c>
      <c r="D30" s="80" t="str">
        <f>VLOOKUP(B30,'HECVAT - Lite'!A$24:D$112,4,TRUE)</f>
        <v>An updated architecture diagram is on our roadmap for end of 2022.</v>
      </c>
      <c r="E30" s="81" t="s">
        <v>182</v>
      </c>
      <c r="F30" s="92" t="s">
        <v>302</v>
      </c>
      <c r="G30" s="92" t="s">
        <v>303</v>
      </c>
      <c r="H30" s="90" t="s">
        <v>304</v>
      </c>
      <c r="I30" s="90" t="s">
        <v>305</v>
      </c>
      <c r="J30" s="83" t="str">
        <f t="shared" si="0"/>
        <v>TRUE</v>
      </c>
      <c r="K30" s="83">
        <v>1</v>
      </c>
      <c r="L30" s="83" t="s">
        <v>8</v>
      </c>
      <c r="M30" s="84" t="s">
        <v>234</v>
      </c>
      <c r="N30" s="84" t="str">
        <f>VLOOKUP(B30,'HECVAT - Lite'!$A$6:$C$336,3,FALSE)</f>
        <v>No</v>
      </c>
      <c r="O30" s="84" t="str">
        <f>IF(LEN(VLOOKUP(B30,'Analyst Report'!$A$30:$I$118,7,TRUE))=0,"",VLOOKUP(B30,'Analyst Report'!$A$30:$I$118,7,TRUE))</f>
        <v/>
      </c>
      <c r="P30" s="84">
        <f t="shared" si="1"/>
        <v>0</v>
      </c>
      <c r="Q30" s="91">
        <v>25</v>
      </c>
      <c r="R30" s="84">
        <f>IF(LEN(VLOOKUP(B30,'Analyst Report'!$A$30:$I$118,8,FALSE))=0,"",VLOOKUP(B30,'Analyst Report'!$A$30:$I$118,8,FALSE))</f>
        <v>25</v>
      </c>
      <c r="S30" s="84">
        <f t="shared" si="2"/>
        <v>25</v>
      </c>
      <c r="T30" s="84">
        <f t="shared" si="3"/>
        <v>0</v>
      </c>
      <c r="U30" s="85"/>
      <c r="V30" s="177" t="s">
        <v>306</v>
      </c>
      <c r="W30" s="177" t="s">
        <v>307</v>
      </c>
      <c r="X30" s="177" t="s">
        <v>308</v>
      </c>
      <c r="Y30" s="177"/>
      <c r="Z30" s="177" t="s">
        <v>274</v>
      </c>
      <c r="AA30" s="93" t="s">
        <v>309</v>
      </c>
      <c r="AB30" s="93" t="s">
        <v>310</v>
      </c>
      <c r="AC30" s="87"/>
      <c r="AD30" s="87"/>
      <c r="AE30" s="87"/>
      <c r="AF30" s="88"/>
      <c r="AG30" s="87"/>
      <c r="AH30" s="87"/>
      <c r="AI30" s="87"/>
      <c r="AJ30" s="87"/>
    </row>
    <row r="31" spans="1:36" ht="15.75" customHeight="1" thickTop="1" thickBot="1" x14ac:dyDescent="0.25">
      <c r="A31" s="77">
        <v>14</v>
      </c>
      <c r="B31" s="89" t="s">
        <v>80</v>
      </c>
      <c r="C31" s="79" t="s">
        <v>311</v>
      </c>
      <c r="D31" s="80" t="str">
        <f>VLOOKUP(B31,'HECVAT - Lite'!A$24:D$112,4,TRUE)</f>
        <v>Please see: https://www.instructure.com/policies/privacy</v>
      </c>
      <c r="E31" s="81" t="s">
        <v>182</v>
      </c>
      <c r="F31" s="92" t="s">
        <v>312</v>
      </c>
      <c r="G31" s="92" t="s">
        <v>313</v>
      </c>
      <c r="H31" s="90" t="s">
        <v>314</v>
      </c>
      <c r="I31" s="82" t="s">
        <v>315</v>
      </c>
      <c r="J31" s="83" t="str">
        <f t="shared" si="0"/>
        <v>FALSE</v>
      </c>
      <c r="K31" s="83">
        <v>1</v>
      </c>
      <c r="L31" s="83" t="s">
        <v>8</v>
      </c>
      <c r="M31" s="84" t="s">
        <v>234</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316</v>
      </c>
      <c r="AB31" s="93">
        <v>12.6</v>
      </c>
      <c r="AC31" s="87"/>
      <c r="AD31" s="87"/>
      <c r="AE31" s="87"/>
      <c r="AF31" s="88"/>
      <c r="AG31" s="87"/>
      <c r="AH31" s="87"/>
      <c r="AI31" s="87"/>
      <c r="AJ31" s="87"/>
    </row>
    <row r="32" spans="1:36" ht="15.75" customHeight="1" thickTop="1" thickBot="1" x14ac:dyDescent="0.25">
      <c r="A32" s="77">
        <v>15</v>
      </c>
      <c r="B32" s="89" t="s">
        <v>81</v>
      </c>
      <c r="C32" s="79" t="s">
        <v>317</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182</v>
      </c>
      <c r="F32" s="81" t="s">
        <v>318</v>
      </c>
      <c r="G32" s="81" t="s">
        <v>319</v>
      </c>
      <c r="H32" s="90" t="s">
        <v>320</v>
      </c>
      <c r="I32" s="82" t="s">
        <v>321</v>
      </c>
      <c r="J32" s="83" t="str">
        <f t="shared" si="0"/>
        <v>FALSE</v>
      </c>
      <c r="K32" s="83">
        <v>1</v>
      </c>
      <c r="L32" s="83" t="s">
        <v>8</v>
      </c>
      <c r="M32" s="84" t="s">
        <v>234</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316</v>
      </c>
      <c r="AB32" s="93">
        <v>8.1</v>
      </c>
      <c r="AC32" s="87"/>
      <c r="AD32" s="87"/>
      <c r="AE32" s="87"/>
      <c r="AF32" s="88"/>
      <c r="AG32" s="87"/>
      <c r="AH32" s="87"/>
      <c r="AI32" s="87"/>
      <c r="AJ32" s="87"/>
    </row>
    <row r="33" spans="1:36" ht="15.75" customHeight="1" thickTop="1" thickBot="1" x14ac:dyDescent="0.25">
      <c r="A33" s="77">
        <v>16</v>
      </c>
      <c r="B33" s="89" t="s">
        <v>82</v>
      </c>
      <c r="C33" s="79" t="s">
        <v>322</v>
      </c>
      <c r="D33" s="80">
        <f>VLOOKUP(B33,'HECVAT - Lite'!A$24:D$112,4,TRUE)</f>
        <v>0</v>
      </c>
      <c r="E33" s="81" t="s">
        <v>182</v>
      </c>
      <c r="F33" s="81" t="s">
        <v>318</v>
      </c>
      <c r="G33" s="81" t="s">
        <v>323</v>
      </c>
      <c r="H33" s="90" t="s">
        <v>324</v>
      </c>
      <c r="I33" s="90" t="s">
        <v>325</v>
      </c>
      <c r="J33" s="83" t="str">
        <f t="shared" si="0"/>
        <v>FALSE</v>
      </c>
      <c r="K33" s="83">
        <v>1</v>
      </c>
      <c r="L33" s="83" t="s">
        <v>8</v>
      </c>
      <c r="M33" s="84" t="s">
        <v>234</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326</v>
      </c>
      <c r="AA33" s="85" t="s">
        <v>327</v>
      </c>
      <c r="AB33" s="85" t="s">
        <v>328</v>
      </c>
      <c r="AC33" s="87"/>
      <c r="AD33" s="87"/>
      <c r="AE33" s="87"/>
      <c r="AF33" s="88"/>
      <c r="AG33" s="87"/>
      <c r="AH33" s="87"/>
      <c r="AI33" s="87"/>
      <c r="AJ33" s="87"/>
    </row>
    <row r="34" spans="1:36" ht="15.75" customHeight="1" thickTop="1" thickBot="1" x14ac:dyDescent="0.25">
      <c r="A34" s="77">
        <v>17</v>
      </c>
      <c r="B34" s="89" t="s">
        <v>83</v>
      </c>
      <c r="C34" s="79" t="s">
        <v>329</v>
      </c>
      <c r="D34" s="80">
        <f>VLOOKUP(B34,'HECVAT - Lite'!A$24:D$112,4,TRUE)</f>
        <v>0</v>
      </c>
      <c r="E34" s="81" t="s">
        <v>182</v>
      </c>
      <c r="F34" s="81" t="s">
        <v>318</v>
      </c>
      <c r="G34" s="81" t="s">
        <v>330</v>
      </c>
      <c r="H34" s="90" t="s">
        <v>331</v>
      </c>
      <c r="I34" s="82" t="s">
        <v>332</v>
      </c>
      <c r="J34" s="83" t="str">
        <f t="shared" si="0"/>
        <v>FALSE</v>
      </c>
      <c r="K34" s="83">
        <v>1</v>
      </c>
      <c r="L34" s="83" t="s">
        <v>8</v>
      </c>
      <c r="M34" s="84" t="s">
        <v>234</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327</v>
      </c>
      <c r="AB34" s="85" t="s">
        <v>328</v>
      </c>
      <c r="AC34" s="87"/>
      <c r="AD34" s="87"/>
      <c r="AE34" s="87"/>
      <c r="AF34" s="88"/>
      <c r="AG34" s="87"/>
      <c r="AH34" s="87"/>
      <c r="AI34" s="87"/>
      <c r="AJ34" s="87"/>
    </row>
    <row r="35" spans="1:36" ht="15.75" customHeight="1" thickTop="1" thickBot="1" x14ac:dyDescent="0.25">
      <c r="A35" s="77">
        <v>18</v>
      </c>
      <c r="B35" s="89" t="s">
        <v>84</v>
      </c>
      <c r="C35" s="79" t="s">
        <v>333</v>
      </c>
      <c r="D35" s="80" t="str">
        <f>VLOOKUP(B35,'HECVAT - Lite'!A$24:D$112,4,TRUE)</f>
        <v>A documented change management process is in place, which is in line with ISO 27001 standards. Instructure's ISO 27001 certificate is available in the Canvas Credentials Security Package.</v>
      </c>
      <c r="E35" s="81" t="s">
        <v>182</v>
      </c>
      <c r="F35" s="81" t="s">
        <v>318</v>
      </c>
      <c r="G35" s="81" t="s">
        <v>334</v>
      </c>
      <c r="H35" s="90" t="s">
        <v>335</v>
      </c>
      <c r="I35" s="82" t="s">
        <v>336</v>
      </c>
      <c r="J35" s="83" t="str">
        <f t="shared" si="0"/>
        <v>TRUE</v>
      </c>
      <c r="K35" s="83">
        <v>1</v>
      </c>
      <c r="L35" s="83" t="s">
        <v>8</v>
      </c>
      <c r="M35" s="84" t="s">
        <v>234</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337</v>
      </c>
      <c r="Z35" s="177"/>
      <c r="AA35" s="85" t="s">
        <v>240</v>
      </c>
      <c r="AB35" s="85" t="s">
        <v>338</v>
      </c>
      <c r="AC35" s="87"/>
      <c r="AD35" s="87"/>
      <c r="AE35" s="87"/>
      <c r="AF35" s="88"/>
      <c r="AG35" s="87"/>
      <c r="AH35" s="87"/>
      <c r="AI35" s="87"/>
      <c r="AJ35" s="87"/>
    </row>
    <row r="36" spans="1:36" ht="15.75" customHeight="1" thickTop="1" thickBot="1" x14ac:dyDescent="0.25">
      <c r="A36" s="77">
        <v>19</v>
      </c>
      <c r="B36" s="89" t="s">
        <v>85</v>
      </c>
      <c r="C36" s="79" t="s">
        <v>339</v>
      </c>
      <c r="D36" s="80" t="str">
        <f>VLOOKUP(B36,'HECVAT - Lite'!A$24:D$112,4,TRUE)</f>
        <v>The current VPAT (formerly assessed as Badgr) is dated August 2021.</v>
      </c>
      <c r="E36" s="81" t="s">
        <v>340</v>
      </c>
      <c r="F36" s="81" t="s">
        <v>341</v>
      </c>
      <c r="G36" s="81" t="s">
        <v>342</v>
      </c>
      <c r="H36" s="90" t="s">
        <v>343</v>
      </c>
      <c r="I36" s="82" t="s">
        <v>344</v>
      </c>
      <c r="J36" s="83" t="str">
        <f t="shared" si="0"/>
        <v>FALSE</v>
      </c>
      <c r="K36" s="83">
        <v>1</v>
      </c>
      <c r="L36" s="83" t="s">
        <v>345</v>
      </c>
      <c r="M36" s="84" t="s">
        <v>234</v>
      </c>
      <c r="N36" s="84" t="str">
        <f>VLOOKUP(B36,'HECVAT - Lite'!$A$6:$C$336,3,FALSE)</f>
        <v>Yes</v>
      </c>
      <c r="O36" s="84" t="str">
        <f>IF(LEN(VLOOKUP(B36,'Analyst Report'!$A$30:$I$118,7,TRUE))=0,"",VLOOKUP(B36,'Analyst Report'!$A$30:$I$118,7,TRUE))</f>
        <v/>
      </c>
      <c r="P36" s="84">
        <f t="shared" si="1"/>
        <v>1</v>
      </c>
      <c r="Q36" s="84">
        <v>20</v>
      </c>
      <c r="R36" s="84">
        <f>IF(LEN(VLOOKUP(B36,'Analyst Report'!$A$30:$I$118,8,FALSE))=0,"",VLOOKUP(B36,'Analyst Report'!$A$30:$I$118,8,FALSE))</f>
        <v>20</v>
      </c>
      <c r="S36" s="84">
        <f t="shared" si="2"/>
        <v>20</v>
      </c>
      <c r="T36" s="84">
        <f t="shared" si="3"/>
        <v>20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86</v>
      </c>
      <c r="C37" s="79" t="s">
        <v>346</v>
      </c>
      <c r="D37" s="80" t="str">
        <f>VLOOKUP(B37,'HECVAT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37" s="81" t="s">
        <v>182</v>
      </c>
      <c r="F37" s="81" t="s">
        <v>347</v>
      </c>
      <c r="G37" s="81" t="s">
        <v>348</v>
      </c>
      <c r="H37" s="90" t="s">
        <v>349</v>
      </c>
      <c r="I37" s="82" t="s">
        <v>350</v>
      </c>
      <c r="J37" s="83" t="str">
        <f t="shared" si="0"/>
        <v>FALSE</v>
      </c>
      <c r="K37" s="83">
        <v>1</v>
      </c>
      <c r="L37" s="83" t="s">
        <v>345</v>
      </c>
      <c r="M37" s="84" t="s">
        <v>234</v>
      </c>
      <c r="N37" s="84" t="str">
        <f>VLOOKUP(B37,'HECVAT - Lite'!$A$6:$C$336,3,FALSE)</f>
        <v>Yes</v>
      </c>
      <c r="O37" s="84" t="str">
        <f>IF(LEN(VLOOKUP(B37,'Analyst Report'!$A$30:$I$118,7,TRUE))=0,"",VLOOKUP(B37,'Analyst Report'!$A$30:$I$118,7,TRUE))</f>
        <v/>
      </c>
      <c r="P37" s="84">
        <f t="shared" si="1"/>
        <v>1</v>
      </c>
      <c r="Q37" s="84">
        <v>20</v>
      </c>
      <c r="R37" s="84">
        <f>IF(LEN(VLOOKUP(B37,'Analyst Report'!$A$30:$I$118,8,FALSE))=0,"",VLOOKUP(B37,'Analyst Report'!$A$30:$I$118,8,FALSE))</f>
        <v>20</v>
      </c>
      <c r="S37" s="84">
        <f t="shared" si="2"/>
        <v>20</v>
      </c>
      <c r="T37" s="84">
        <f t="shared" si="3"/>
        <v>20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88</v>
      </c>
      <c r="C38" s="79" t="s">
        <v>351</v>
      </c>
      <c r="D38" s="80" t="str">
        <f>VLOOKUP(B38,'HECVAT - Lite'!A$24:D$112,4,TRUE)</f>
        <v>Our processes and procedures cover regions in which we operate.</v>
      </c>
      <c r="E38" s="81" t="s">
        <v>182</v>
      </c>
      <c r="F38" s="81" t="s">
        <v>352</v>
      </c>
      <c r="G38" s="81" t="s">
        <v>353</v>
      </c>
      <c r="H38" s="90" t="s">
        <v>354</v>
      </c>
      <c r="I38" s="82" t="s">
        <v>355</v>
      </c>
      <c r="J38" s="83" t="str">
        <f t="shared" si="0"/>
        <v>FALSE</v>
      </c>
      <c r="K38" s="83">
        <v>1</v>
      </c>
      <c r="L38" s="83" t="s">
        <v>345</v>
      </c>
      <c r="M38" s="84" t="s">
        <v>234</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89</v>
      </c>
      <c r="C39" s="79" t="s">
        <v>356</v>
      </c>
      <c r="D39" s="80" t="str">
        <f>VLOOKUP(B39,'HECVAT - Lite'!A$24:D$112,4,TRUE)</f>
        <v>Our processes and procedures cover regions in which we operate.</v>
      </c>
      <c r="E39" s="81" t="s">
        <v>182</v>
      </c>
      <c r="F39" s="81" t="s">
        <v>357</v>
      </c>
      <c r="G39" s="81" t="s">
        <v>358</v>
      </c>
      <c r="H39" s="90" t="s">
        <v>359</v>
      </c>
      <c r="I39" s="82" t="s">
        <v>360</v>
      </c>
      <c r="J39" s="83" t="str">
        <f t="shared" si="0"/>
        <v>FALSE</v>
      </c>
      <c r="K39" s="83">
        <v>1</v>
      </c>
      <c r="L39" s="83" t="s">
        <v>345</v>
      </c>
      <c r="M39" s="84" t="s">
        <v>234</v>
      </c>
      <c r="N39" s="84" t="str">
        <f>VLOOKUP(B39,'HECVAT - Lite'!$A$6:$C$336,3,FALSE)</f>
        <v>Yes</v>
      </c>
      <c r="O39" s="84" t="str">
        <f>IF(LEN(VLOOKUP(B39,'Analyst Report'!$A$30:$I$118,7,TRUE))=0,"",VLOOKUP(B39,'Analyst Report'!$A$30:$I$118,7,TRUE))</f>
        <v/>
      </c>
      <c r="P39" s="84">
        <f t="shared" si="1"/>
        <v>1</v>
      </c>
      <c r="Q39" s="84">
        <v>20</v>
      </c>
      <c r="R39" s="84">
        <f>IF(LEN(VLOOKUP(B39,'Analyst Report'!$A$30:$I$118,8,FALSE))=0,"",VLOOKUP(B39,'Analyst Report'!$A$30:$I$118,8,FALSE))</f>
        <v>20</v>
      </c>
      <c r="S39" s="84">
        <f t="shared" si="2"/>
        <v>20</v>
      </c>
      <c r="T39" s="84">
        <f t="shared" si="3"/>
        <v>20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90</v>
      </c>
      <c r="C40" s="79" t="s">
        <v>361</v>
      </c>
      <c r="D40" s="80" t="str">
        <f>VLOOKUP(B40,'HECVAT - Lite'!A$24:D$112,4,TRUE)</f>
        <v>Our processes and procedures cover regions in which we operate.</v>
      </c>
      <c r="E40" s="81" t="s">
        <v>182</v>
      </c>
      <c r="F40" s="81" t="s">
        <v>362</v>
      </c>
      <c r="G40" s="81" t="s">
        <v>363</v>
      </c>
      <c r="H40" s="90" t="s">
        <v>364</v>
      </c>
      <c r="I40" s="82" t="s">
        <v>365</v>
      </c>
      <c r="J40" s="83" t="str">
        <f t="shared" si="0"/>
        <v>FALSE</v>
      </c>
      <c r="K40" s="83">
        <v>1</v>
      </c>
      <c r="L40" s="83" t="s">
        <v>345</v>
      </c>
      <c r="M40" s="84" t="s">
        <v>234</v>
      </c>
      <c r="N40" s="84" t="str">
        <f>VLOOKUP(B40,'HECVAT - Lite'!$A$6:$C$336,3,FALSE)</f>
        <v>Yes</v>
      </c>
      <c r="O40" s="84" t="str">
        <f>IF(LEN(VLOOKUP(B40,'Analyst Report'!$A$30:$I$118,7,TRUE))=0,"",VLOOKUP(B40,'Analyst Report'!$A$30:$I$118,7,TRUE))</f>
        <v/>
      </c>
      <c r="P40" s="84">
        <f t="shared" si="1"/>
        <v>1</v>
      </c>
      <c r="Q40" s="84">
        <v>20</v>
      </c>
      <c r="R40" s="84">
        <f>IF(LEN(VLOOKUP(B40,'Analyst Report'!$A$30:$I$118,8,FALSE))=0,"",VLOOKUP(B40,'Analyst Report'!$A$30:$I$118,8,FALSE))</f>
        <v>20</v>
      </c>
      <c r="S40" s="84">
        <f t="shared" si="2"/>
        <v>20</v>
      </c>
      <c r="T40" s="84">
        <f t="shared" si="3"/>
        <v>20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91</v>
      </c>
      <c r="C41" s="79" t="s">
        <v>366</v>
      </c>
      <c r="D41" s="80" t="str">
        <f>VLOOKUP(B41,'HECVAT - Lite'!A$24:D$112,4,TRUE)</f>
        <v>Our processes and procedures cover regions in which we operate.</v>
      </c>
      <c r="E41" s="81" t="s">
        <v>182</v>
      </c>
      <c r="F41" s="81" t="s">
        <v>367</v>
      </c>
      <c r="G41" s="81" t="s">
        <v>368</v>
      </c>
      <c r="H41" s="90" t="s">
        <v>369</v>
      </c>
      <c r="I41" s="82" t="s">
        <v>360</v>
      </c>
      <c r="J41" s="83" t="str">
        <f t="shared" si="0"/>
        <v>FALSE</v>
      </c>
      <c r="K41" s="83">
        <v>1</v>
      </c>
      <c r="L41" s="83" t="s">
        <v>345</v>
      </c>
      <c r="M41" s="84" t="s">
        <v>234</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92</v>
      </c>
      <c r="C42" s="79" t="s">
        <v>370</v>
      </c>
      <c r="D42" s="80" t="str">
        <f>VLOOKUP(B42,'HECVAT - Lite'!A$24:D$112,4,TRUE)</f>
        <v>Our processes and procedures cover regions in which we operate.</v>
      </c>
      <c r="E42" s="81" t="s">
        <v>182</v>
      </c>
      <c r="F42" s="81" t="s">
        <v>371</v>
      </c>
      <c r="G42" s="81" t="s">
        <v>372</v>
      </c>
      <c r="H42" s="90" t="s">
        <v>373</v>
      </c>
      <c r="I42" s="82" t="s">
        <v>360</v>
      </c>
      <c r="J42" s="83" t="str">
        <f t="shared" si="0"/>
        <v>FALSE</v>
      </c>
      <c r="K42" s="83">
        <v>1</v>
      </c>
      <c r="L42" s="83" t="s">
        <v>345</v>
      </c>
      <c r="M42" s="84" t="s">
        <v>234</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93</v>
      </c>
      <c r="C43" s="79" t="s">
        <v>374</v>
      </c>
      <c r="D43" s="80" t="str">
        <f>VLOOKUP(B43,'HECVAT - Lite'!A$24:D$112,4,TRUE)</f>
        <v>Our processes and procedures cover regions in which we operate.</v>
      </c>
      <c r="E43" s="81" t="s">
        <v>182</v>
      </c>
      <c r="F43" s="81" t="s">
        <v>375</v>
      </c>
      <c r="G43" s="81" t="s">
        <v>376</v>
      </c>
      <c r="H43" s="90" t="s">
        <v>377</v>
      </c>
      <c r="I43" s="82" t="s">
        <v>360</v>
      </c>
      <c r="J43" s="83" t="str">
        <f t="shared" si="0"/>
        <v>FALSE</v>
      </c>
      <c r="K43" s="83">
        <v>1</v>
      </c>
      <c r="L43" s="83" t="s">
        <v>345</v>
      </c>
      <c r="M43" s="84" t="s">
        <v>234</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94</v>
      </c>
      <c r="C44" s="79" t="s">
        <v>378</v>
      </c>
      <c r="D44" s="80" t="str">
        <f>VLOOKUP(B44,'HECVAT - Lite'!A$24:D$112,4,TRUE)</f>
        <v>Our processes and procedures cover regions in which we operate.</v>
      </c>
      <c r="E44" s="81" t="s">
        <v>182</v>
      </c>
      <c r="F44" s="81" t="s">
        <v>379</v>
      </c>
      <c r="G44" s="81" t="s">
        <v>380</v>
      </c>
      <c r="H44" s="90" t="s">
        <v>381</v>
      </c>
      <c r="I44" s="82" t="s">
        <v>360</v>
      </c>
      <c r="J44" s="83" t="str">
        <f t="shared" si="0"/>
        <v>FALSE</v>
      </c>
      <c r="K44" s="83">
        <v>1</v>
      </c>
      <c r="L44" s="83" t="s">
        <v>345</v>
      </c>
      <c r="M44" s="84" t="s">
        <v>234</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95</v>
      </c>
      <c r="C45" s="79" t="s">
        <v>382</v>
      </c>
      <c r="D45" s="80" t="str">
        <f>VLOOKUP(B45,'HECVAT - Lite'!A$24:D$112,4,TRUE)</f>
        <v>Our processes and procedures cover regions in which we operate.</v>
      </c>
      <c r="E45" s="81" t="s">
        <v>182</v>
      </c>
      <c r="F45" s="81" t="s">
        <v>383</v>
      </c>
      <c r="G45" s="81" t="s">
        <v>384</v>
      </c>
      <c r="H45" s="90" t="s">
        <v>385</v>
      </c>
      <c r="I45" s="82" t="s">
        <v>360</v>
      </c>
      <c r="J45" s="83" t="str">
        <f t="shared" si="0"/>
        <v>FALSE</v>
      </c>
      <c r="K45" s="83">
        <v>1</v>
      </c>
      <c r="L45" s="83" t="s">
        <v>345</v>
      </c>
      <c r="M45" s="84" t="s">
        <v>234</v>
      </c>
      <c r="N45" s="84" t="str">
        <f>VLOOKUP(B45,'HECVAT - Lite'!$A$6:$C$336,3,FALSE)</f>
        <v>Yes</v>
      </c>
      <c r="O45" s="84" t="str">
        <f>IF(LEN(VLOOKUP(B45,'Analyst Report'!$A$30:$I$118,7,TRUE))=0,"",VLOOKUP(B45,'Analyst Report'!$A$30:$I$118,7,TRUE))</f>
        <v/>
      </c>
      <c r="P45" s="84">
        <f t="shared" si="1"/>
        <v>1</v>
      </c>
      <c r="Q45" s="84">
        <v>20</v>
      </c>
      <c r="R45" s="84">
        <f>IF(LEN(VLOOKUP(B45,'Analyst Report'!$A$30:$I$118,8,FALSE))=0,"",VLOOKUP(B45,'Analyst Report'!$A$30:$I$118,8,FALSE))</f>
        <v>20</v>
      </c>
      <c r="S45" s="84">
        <f t="shared" si="2"/>
        <v>20</v>
      </c>
      <c r="T45" s="84">
        <f t="shared" si="3"/>
        <v>20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96</v>
      </c>
      <c r="C46" s="79" t="s">
        <v>386</v>
      </c>
      <c r="D46" s="80" t="str">
        <f>VLOOKUP(B46,'HECVAT - Lite'!A$24:D$112,4,TRUE)</f>
        <v>Our processes and procedures cover regions in which we operate.</v>
      </c>
      <c r="E46" s="81" t="s">
        <v>182</v>
      </c>
      <c r="F46" s="81"/>
      <c r="G46" s="81" t="s">
        <v>387</v>
      </c>
      <c r="H46" s="90" t="s">
        <v>388</v>
      </c>
      <c r="I46" s="82" t="s">
        <v>360</v>
      </c>
      <c r="J46" s="83" t="str">
        <f t="shared" si="0"/>
        <v>FALSE</v>
      </c>
      <c r="K46" s="83">
        <v>1</v>
      </c>
      <c r="L46" s="83" t="s">
        <v>345</v>
      </c>
      <c r="M46" s="84" t="s">
        <v>258</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98</v>
      </c>
      <c r="C47" s="79" t="s">
        <v>389</v>
      </c>
      <c r="D47" s="80">
        <f>VLOOKUP(B47,'HECVAT - Lite'!A$24:D$112,4,TRUE)</f>
        <v>0</v>
      </c>
      <c r="E47" s="81" t="s">
        <v>390</v>
      </c>
      <c r="F47" s="81" t="s">
        <v>391</v>
      </c>
      <c r="G47" s="81" t="s">
        <v>392</v>
      </c>
      <c r="H47" s="90" t="s">
        <v>393</v>
      </c>
      <c r="I47" s="82" t="s">
        <v>394</v>
      </c>
      <c r="J47" s="83" t="str">
        <f t="shared" si="0"/>
        <v>TRUE</v>
      </c>
      <c r="K47" s="83">
        <v>1</v>
      </c>
      <c r="L47" s="83" t="s">
        <v>97</v>
      </c>
      <c r="M47" s="84" t="s">
        <v>234</v>
      </c>
      <c r="N47" s="84" t="str">
        <f>VLOOKUP(B47,'HECVAT - Lite'!$A$6:$C$336,3,FALSE)</f>
        <v>Yes</v>
      </c>
      <c r="O47" s="84" t="str">
        <f>IF(LEN(VLOOKUP(B47,'Analyst Report'!$A$30:$I$118,7,TRUE))=0,"",VLOOKUP(B47,'Analyst Report'!$A$30:$I$118,7,TRUE))</f>
        <v/>
      </c>
      <c r="P47" s="84">
        <f t="shared" si="1"/>
        <v>1</v>
      </c>
      <c r="Q47" s="84">
        <v>25</v>
      </c>
      <c r="R47" s="84">
        <f>IF(LEN(VLOOKUP(B47,'Analyst Report'!$A$30:$I$118,8,FALSE))=0,"",VLOOKUP(B47,'Analyst Report'!$A$30:$I$118,8,FALSE))</f>
        <v>25</v>
      </c>
      <c r="S47" s="84">
        <f t="shared" si="2"/>
        <v>25</v>
      </c>
      <c r="T47" s="84">
        <f t="shared" si="3"/>
        <v>25</v>
      </c>
      <c r="U47" s="176" t="s">
        <v>395</v>
      </c>
      <c r="V47" s="177"/>
      <c r="W47" s="177" t="s">
        <v>396</v>
      </c>
      <c r="X47" s="177" t="s">
        <v>397</v>
      </c>
      <c r="Y47" s="177" t="s">
        <v>398</v>
      </c>
      <c r="Z47" s="177" t="s">
        <v>399</v>
      </c>
      <c r="AA47" s="85" t="s">
        <v>400</v>
      </c>
      <c r="AB47" s="85" t="s">
        <v>401</v>
      </c>
      <c r="AC47" s="87"/>
      <c r="AD47" s="87"/>
      <c r="AE47" s="87"/>
      <c r="AF47" s="87"/>
      <c r="AG47" s="87"/>
      <c r="AH47" s="87"/>
      <c r="AI47" s="87"/>
      <c r="AJ47" s="87"/>
    </row>
    <row r="48" spans="1:36" ht="15.75" customHeight="1" thickTop="1" thickBot="1" x14ac:dyDescent="0.25">
      <c r="A48" s="77">
        <v>30</v>
      </c>
      <c r="B48" s="89" t="s">
        <v>99</v>
      </c>
      <c r="C48" s="79" t="s">
        <v>402</v>
      </c>
      <c r="D48" s="80">
        <f>VLOOKUP(B48,'HECVAT - Lite'!A$24:D$112,4,TRUE)</f>
        <v>0</v>
      </c>
      <c r="E48" s="81" t="s">
        <v>403</v>
      </c>
      <c r="F48" s="81" t="s">
        <v>404</v>
      </c>
      <c r="G48" s="81" t="s">
        <v>182</v>
      </c>
      <c r="H48" s="90" t="s">
        <v>405</v>
      </c>
      <c r="I48" s="82" t="s">
        <v>406</v>
      </c>
      <c r="J48" s="83" t="str">
        <f t="shared" si="0"/>
        <v>FALSE</v>
      </c>
      <c r="K48" s="83">
        <v>1</v>
      </c>
      <c r="L48" s="83" t="s">
        <v>97</v>
      </c>
      <c r="M48" s="84" t="s">
        <v>234</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407</v>
      </c>
      <c r="V48" s="177"/>
      <c r="W48" s="177" t="s">
        <v>408</v>
      </c>
      <c r="X48" s="177" t="s">
        <v>409</v>
      </c>
      <c r="Y48" s="177" t="s">
        <v>410</v>
      </c>
      <c r="Z48" s="177" t="s">
        <v>411</v>
      </c>
      <c r="AA48" s="85" t="s">
        <v>400</v>
      </c>
      <c r="AB48" s="85"/>
      <c r="AC48" s="87"/>
      <c r="AD48" s="87"/>
      <c r="AE48" s="87"/>
      <c r="AF48" s="87"/>
      <c r="AG48" s="87"/>
      <c r="AH48" s="87"/>
      <c r="AI48" s="87"/>
      <c r="AJ48" s="87"/>
    </row>
    <row r="49" spans="1:36" ht="114" thickTop="1" thickBot="1" x14ac:dyDescent="0.25">
      <c r="A49" s="77">
        <v>31</v>
      </c>
      <c r="B49" s="89" t="s">
        <v>100</v>
      </c>
      <c r="C49" s="79" t="s">
        <v>412</v>
      </c>
      <c r="D49" s="80">
        <f>VLOOKUP(B49,'HECVAT - Lite'!A$24:D$112,4,TRUE)</f>
        <v>0</v>
      </c>
      <c r="E49" s="81" t="s">
        <v>182</v>
      </c>
      <c r="F49" s="81" t="s">
        <v>318</v>
      </c>
      <c r="G49" s="81" t="s">
        <v>413</v>
      </c>
      <c r="H49" s="90" t="s">
        <v>414</v>
      </c>
      <c r="I49" s="82" t="s">
        <v>415</v>
      </c>
      <c r="J49" s="83" t="str">
        <f t="shared" si="0"/>
        <v>FALSE</v>
      </c>
      <c r="K49" s="83">
        <v>1</v>
      </c>
      <c r="L49" s="83" t="s">
        <v>97</v>
      </c>
      <c r="M49" s="84" t="s">
        <v>234</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416</v>
      </c>
      <c r="V49" s="177"/>
      <c r="W49" s="178">
        <v>6.2</v>
      </c>
      <c r="X49" s="177" t="s">
        <v>417</v>
      </c>
      <c r="Y49" s="177" t="s">
        <v>418</v>
      </c>
      <c r="Z49" s="179" t="s">
        <v>419</v>
      </c>
      <c r="AA49" s="94" t="s">
        <v>420</v>
      </c>
      <c r="AB49" s="94"/>
      <c r="AC49" s="87"/>
      <c r="AD49" s="87"/>
      <c r="AE49" s="87"/>
      <c r="AF49" s="87"/>
      <c r="AG49" s="87"/>
      <c r="AH49" s="87"/>
      <c r="AI49" s="87"/>
      <c r="AJ49" s="87"/>
    </row>
    <row r="50" spans="1:36" ht="114" thickTop="1" thickBot="1" x14ac:dyDescent="0.25">
      <c r="A50" s="77">
        <v>32</v>
      </c>
      <c r="B50" s="89" t="s">
        <v>101</v>
      </c>
      <c r="C50" s="79" t="s">
        <v>421</v>
      </c>
      <c r="D50" s="80">
        <f>VLOOKUP(B50,'HECVAT - Lite'!A$24:D$112,4,TRUE)</f>
        <v>0</v>
      </c>
      <c r="E50" s="81" t="s">
        <v>182</v>
      </c>
      <c r="F50" s="92" t="s">
        <v>422</v>
      </c>
      <c r="G50" s="92" t="s">
        <v>423</v>
      </c>
      <c r="H50" s="90" t="s">
        <v>424</v>
      </c>
      <c r="I50" s="82" t="s">
        <v>425</v>
      </c>
      <c r="J50" s="83" t="str">
        <f t="shared" si="0"/>
        <v>TRUE</v>
      </c>
      <c r="K50" s="83">
        <v>1</v>
      </c>
      <c r="L50" s="83" t="s">
        <v>97</v>
      </c>
      <c r="M50" s="84" t="s">
        <v>234</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426</v>
      </c>
      <c r="V50" s="177"/>
      <c r="W50" s="177" t="s">
        <v>427</v>
      </c>
      <c r="X50" s="177" t="s">
        <v>428</v>
      </c>
      <c r="Y50" s="177"/>
      <c r="Z50" s="177" t="s">
        <v>429</v>
      </c>
      <c r="AA50" s="85" t="s">
        <v>294</v>
      </c>
      <c r="AB50" s="85"/>
      <c r="AC50" s="87"/>
      <c r="AD50" s="87"/>
      <c r="AE50" s="87"/>
      <c r="AF50" s="87"/>
      <c r="AG50" s="87"/>
      <c r="AH50" s="87"/>
      <c r="AI50" s="87"/>
      <c r="AJ50" s="87"/>
    </row>
    <row r="51" spans="1:36" ht="130" thickTop="1" thickBot="1" x14ac:dyDescent="0.25">
      <c r="A51" s="77">
        <v>33</v>
      </c>
      <c r="B51" s="89" t="s">
        <v>102</v>
      </c>
      <c r="C51" s="79" t="s">
        <v>430</v>
      </c>
      <c r="D51" s="80">
        <f>VLOOKUP(B51,'HECVAT - Lite'!A$24:D$112,4,TRUE)</f>
        <v>0</v>
      </c>
      <c r="E51" s="81" t="s">
        <v>182</v>
      </c>
      <c r="F51" s="92" t="s">
        <v>431</v>
      </c>
      <c r="G51" s="92" t="s">
        <v>432</v>
      </c>
      <c r="H51" s="90" t="s">
        <v>433</v>
      </c>
      <c r="I51" s="82" t="s">
        <v>434</v>
      </c>
      <c r="J51" s="83" t="str">
        <f t="shared" si="0"/>
        <v>TRUE</v>
      </c>
      <c r="K51" s="83">
        <v>1</v>
      </c>
      <c r="L51" s="83" t="s">
        <v>97</v>
      </c>
      <c r="M51" s="84" t="s">
        <v>234</v>
      </c>
      <c r="N51" s="84" t="str">
        <f>VLOOKUP(B51,'HECVAT - Lite'!$A$6:$C$336,3,FALSE)</f>
        <v>Yes</v>
      </c>
      <c r="O51" s="84" t="str">
        <f>IF(LEN(VLOOKUP(B51,'Analyst Report'!$A$30:$I$118,7,TRUE))=0,"",VLOOKUP(B51,'Analyst Report'!$A$30:$I$118,7,TRUE))</f>
        <v/>
      </c>
      <c r="P51" s="84">
        <f t="shared" si="1"/>
        <v>1</v>
      </c>
      <c r="Q51" s="84">
        <v>25</v>
      </c>
      <c r="R51" s="84">
        <f>IF(LEN(VLOOKUP(B51,'Analyst Report'!$A$30:$I$118,8,FALSE))=0,"",VLOOKUP(B51,'Analyst Report'!$A$30:$I$118,8,FALSE))</f>
        <v>25</v>
      </c>
      <c r="S51" s="84">
        <f t="shared" si="2"/>
        <v>25</v>
      </c>
      <c r="T51" s="84">
        <f t="shared" si="3"/>
        <v>25</v>
      </c>
      <c r="U51" s="177" t="s">
        <v>407</v>
      </c>
      <c r="V51" s="177"/>
      <c r="W51" s="177" t="s">
        <v>435</v>
      </c>
      <c r="X51" s="177" t="s">
        <v>436</v>
      </c>
      <c r="Y51" s="177"/>
      <c r="Z51" s="177"/>
      <c r="AA51" s="85" t="s">
        <v>294</v>
      </c>
      <c r="AB51" s="85">
        <v>1.1000000000000001</v>
      </c>
      <c r="AC51" s="87"/>
      <c r="AD51" s="87"/>
      <c r="AE51" s="87"/>
      <c r="AF51" s="87"/>
      <c r="AG51" s="87"/>
      <c r="AH51" s="87"/>
      <c r="AI51" s="87"/>
      <c r="AJ51" s="87"/>
    </row>
    <row r="52" spans="1:36" ht="172" thickTop="1" thickBot="1" x14ac:dyDescent="0.25">
      <c r="A52" s="77">
        <v>34</v>
      </c>
      <c r="B52" s="89" t="s">
        <v>103</v>
      </c>
      <c r="C52" s="79" t="s">
        <v>437</v>
      </c>
      <c r="D52" s="80">
        <f>VLOOKUP(B52,'HECVAT - Lite'!A$24:D$112,4,TRUE)</f>
        <v>0</v>
      </c>
      <c r="E52" s="81" t="s">
        <v>438</v>
      </c>
      <c r="F52" s="81" t="s">
        <v>318</v>
      </c>
      <c r="G52" s="81" t="s">
        <v>439</v>
      </c>
      <c r="H52" s="82" t="s">
        <v>440</v>
      </c>
      <c r="I52" s="82" t="s">
        <v>441</v>
      </c>
      <c r="J52" s="83" t="str">
        <f t="shared" si="0"/>
        <v>FALSE</v>
      </c>
      <c r="K52" s="83">
        <v>1</v>
      </c>
      <c r="L52" s="83" t="s">
        <v>97</v>
      </c>
      <c r="M52" s="84" t="s">
        <v>234</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416</v>
      </c>
      <c r="V52" s="177"/>
      <c r="W52" s="177" t="s">
        <v>435</v>
      </c>
      <c r="X52" s="177"/>
      <c r="Y52" s="177"/>
      <c r="Z52" s="177" t="s">
        <v>442</v>
      </c>
      <c r="AA52" s="85" t="s">
        <v>443</v>
      </c>
      <c r="AB52" s="85">
        <v>2.4</v>
      </c>
      <c r="AC52" s="87"/>
      <c r="AD52" s="87"/>
      <c r="AE52" s="87"/>
      <c r="AF52" s="87"/>
      <c r="AG52" s="87"/>
      <c r="AH52" s="87"/>
      <c r="AI52" s="87"/>
      <c r="AJ52" s="87"/>
    </row>
    <row r="53" spans="1:36" ht="15.75" customHeight="1" thickTop="1" thickBot="1" x14ac:dyDescent="0.25">
      <c r="A53" s="77">
        <v>35</v>
      </c>
      <c r="B53" s="89" t="s">
        <v>105</v>
      </c>
      <c r="C53" s="79" t="s">
        <v>444</v>
      </c>
      <c r="D53" s="80" t="str">
        <f>VLOOKUP(B53,'HECVAT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3" s="81" t="s">
        <v>445</v>
      </c>
      <c r="F53" s="92" t="s">
        <v>446</v>
      </c>
      <c r="G53" s="92" t="s">
        <v>447</v>
      </c>
      <c r="H53" s="90" t="s">
        <v>448</v>
      </c>
      <c r="I53" s="82" t="s">
        <v>449</v>
      </c>
      <c r="J53" s="83" t="str">
        <f t="shared" si="0"/>
        <v>FALSE</v>
      </c>
      <c r="K53" s="83">
        <v>1</v>
      </c>
      <c r="L53" s="83" t="s">
        <v>104</v>
      </c>
      <c r="M53" s="84" t="s">
        <v>234</v>
      </c>
      <c r="N53" s="84" t="str">
        <f>VLOOKUP(B53,'HECVAT - Lite'!$A$6:$C$336,3,FALSE)</f>
        <v>Yes</v>
      </c>
      <c r="O53" s="84" t="str">
        <f>IF(LEN(VLOOKUP(B53,'Analyst Report'!$A$30:$I$118,7,TRUE))=0,"",VLOOKUP(B53,'Analyst Report'!$A$30:$I$118,7,TRUE))</f>
        <v/>
      </c>
      <c r="P53" s="84">
        <f t="shared" si="1"/>
        <v>1</v>
      </c>
      <c r="Q53" s="84">
        <v>20</v>
      </c>
      <c r="R53" s="84">
        <f>IF(LEN(VLOOKUP(B53,'Analyst Report'!$A$30:$I$118,8,FALSE))=0,"",VLOOKUP(B53,'Analyst Report'!$A$30:$I$118,8,FALSE))</f>
        <v>20</v>
      </c>
      <c r="S53" s="84">
        <f t="shared" si="2"/>
        <v>20</v>
      </c>
      <c r="T53" s="84">
        <f t="shared" si="3"/>
        <v>20</v>
      </c>
      <c r="U53" s="177" t="s">
        <v>407</v>
      </c>
      <c r="V53" s="177"/>
      <c r="W53" s="177" t="s">
        <v>450</v>
      </c>
      <c r="X53" s="177" t="s">
        <v>451</v>
      </c>
      <c r="Y53" s="177" t="s">
        <v>452</v>
      </c>
      <c r="Z53" s="177" t="s">
        <v>453</v>
      </c>
      <c r="AA53" s="85" t="s">
        <v>294</v>
      </c>
      <c r="AB53" s="85"/>
      <c r="AC53" s="87"/>
      <c r="AD53" s="87"/>
      <c r="AE53" s="87"/>
      <c r="AF53" s="87"/>
      <c r="AG53" s="87"/>
      <c r="AH53" s="87"/>
      <c r="AI53" s="87"/>
      <c r="AJ53" s="87"/>
    </row>
    <row r="54" spans="1:36" ht="15.75" customHeight="1" thickTop="1" thickBot="1" x14ac:dyDescent="0.25">
      <c r="A54" s="77">
        <v>36</v>
      </c>
      <c r="B54" s="89" t="s">
        <v>106</v>
      </c>
      <c r="C54" s="79" t="s">
        <v>454</v>
      </c>
      <c r="D54" s="80" t="str">
        <f>VLOOKUP(B54,'HECVAT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4" s="81" t="s">
        <v>182</v>
      </c>
      <c r="F54" s="92" t="s">
        <v>455</v>
      </c>
      <c r="G54" s="92" t="s">
        <v>456</v>
      </c>
      <c r="H54" s="90" t="s">
        <v>457</v>
      </c>
      <c r="I54" s="90" t="s">
        <v>458</v>
      </c>
      <c r="J54" s="83" t="str">
        <f t="shared" si="0"/>
        <v>FALSE</v>
      </c>
      <c r="K54" s="83">
        <v>1</v>
      </c>
      <c r="L54" s="83" t="s">
        <v>104</v>
      </c>
      <c r="M54" s="84" t="s">
        <v>234</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407</v>
      </c>
      <c r="V54" s="177"/>
      <c r="W54" s="177" t="s">
        <v>459</v>
      </c>
      <c r="X54" s="177" t="s">
        <v>451</v>
      </c>
      <c r="Y54" s="177" t="s">
        <v>460</v>
      </c>
      <c r="Z54" s="177" t="s">
        <v>461</v>
      </c>
      <c r="AA54" s="85" t="s">
        <v>462</v>
      </c>
      <c r="AB54" s="85"/>
      <c r="AC54" s="87"/>
      <c r="AD54" s="87"/>
      <c r="AE54" s="87"/>
      <c r="AF54" s="87"/>
      <c r="AG54" s="87"/>
      <c r="AH54" s="87"/>
      <c r="AI54" s="87"/>
      <c r="AJ54" s="87"/>
    </row>
    <row r="55" spans="1:36" ht="15.75" customHeight="1" thickTop="1" thickBot="1" x14ac:dyDescent="0.25">
      <c r="A55" s="77">
        <v>37</v>
      </c>
      <c r="B55" s="89" t="s">
        <v>107</v>
      </c>
      <c r="C55" s="79" t="s">
        <v>463</v>
      </c>
      <c r="D55" s="80" t="str">
        <f>VLOOKUP(B55,'HECVAT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5" s="81" t="s">
        <v>182</v>
      </c>
      <c r="F55" s="81" t="s">
        <v>464</v>
      </c>
      <c r="G55" s="92" t="s">
        <v>465</v>
      </c>
      <c r="H55" s="90" t="s">
        <v>448</v>
      </c>
      <c r="I55" s="90" t="s">
        <v>466</v>
      </c>
      <c r="J55" s="83" t="str">
        <f t="shared" si="0"/>
        <v>FALSE</v>
      </c>
      <c r="K55" s="83">
        <v>1</v>
      </c>
      <c r="L55" s="83" t="s">
        <v>104</v>
      </c>
      <c r="M55" s="84" t="s">
        <v>234</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407</v>
      </c>
      <c r="V55" s="177"/>
      <c r="W55" s="177" t="s">
        <v>467</v>
      </c>
      <c r="X55" s="177" t="s">
        <v>468</v>
      </c>
      <c r="Y55" s="177"/>
      <c r="Z55" s="177"/>
      <c r="AA55" s="85" t="s">
        <v>462</v>
      </c>
      <c r="AB55" s="85"/>
      <c r="AC55" s="87"/>
      <c r="AD55" s="87"/>
      <c r="AE55" s="87"/>
      <c r="AF55" s="87"/>
      <c r="AG55" s="87"/>
      <c r="AH55" s="87"/>
      <c r="AI55" s="87"/>
      <c r="AJ55" s="87"/>
    </row>
    <row r="56" spans="1:36" ht="15.75" customHeight="1" thickTop="1" thickBot="1" x14ac:dyDescent="0.25">
      <c r="A56" s="77">
        <v>38</v>
      </c>
      <c r="B56" s="89" t="s">
        <v>108</v>
      </c>
      <c r="C56" s="79" t="s">
        <v>469</v>
      </c>
      <c r="D56" s="80" t="str">
        <f>VLOOKUP(B56,'HECVAT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6" s="81" t="s">
        <v>470</v>
      </c>
      <c r="F56" s="92" t="s">
        <v>471</v>
      </c>
      <c r="G56" s="92" t="s">
        <v>472</v>
      </c>
      <c r="H56" s="90" t="s">
        <v>448</v>
      </c>
      <c r="I56" s="82" t="s">
        <v>449</v>
      </c>
      <c r="J56" s="83" t="str">
        <f t="shared" si="0"/>
        <v>FALSE</v>
      </c>
      <c r="K56" s="83">
        <v>1</v>
      </c>
      <c r="L56" s="83" t="s">
        <v>104</v>
      </c>
      <c r="M56" s="84" t="s">
        <v>234</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407</v>
      </c>
      <c r="V56" s="177"/>
      <c r="W56" s="177" t="s">
        <v>467</v>
      </c>
      <c r="X56" s="177" t="s">
        <v>468</v>
      </c>
      <c r="Y56" s="177"/>
      <c r="Z56" s="177"/>
      <c r="AA56" s="85" t="s">
        <v>294</v>
      </c>
      <c r="AB56" s="85"/>
      <c r="AC56" s="87"/>
      <c r="AD56" s="87"/>
      <c r="AE56" s="87"/>
      <c r="AF56" s="87"/>
      <c r="AG56" s="87"/>
      <c r="AH56" s="87"/>
      <c r="AI56" s="87"/>
      <c r="AJ56" s="87"/>
    </row>
    <row r="57" spans="1:36" ht="15.75" customHeight="1" thickTop="1" thickBot="1" x14ac:dyDescent="0.25">
      <c r="A57" s="77">
        <v>39</v>
      </c>
      <c r="B57" s="89" t="s">
        <v>109</v>
      </c>
      <c r="C57" s="79" t="s">
        <v>473</v>
      </c>
      <c r="D57" s="80" t="str">
        <f>VLOOKUP(B57,'HECVAT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7" s="81" t="s">
        <v>182</v>
      </c>
      <c r="F57" s="81" t="s">
        <v>474</v>
      </c>
      <c r="G57" s="81" t="s">
        <v>182</v>
      </c>
      <c r="H57" s="90" t="s">
        <v>475</v>
      </c>
      <c r="I57" s="82" t="s">
        <v>476</v>
      </c>
      <c r="J57" s="83" t="str">
        <f t="shared" si="0"/>
        <v>FALSE</v>
      </c>
      <c r="K57" s="83">
        <v>1</v>
      </c>
      <c r="L57" s="83" t="s">
        <v>104</v>
      </c>
      <c r="M57" s="84" t="s">
        <v>234</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477</v>
      </c>
      <c r="V57" s="177"/>
      <c r="W57" s="177">
        <v>12.4</v>
      </c>
      <c r="X57" s="177" t="s">
        <v>478</v>
      </c>
      <c r="Y57" s="177" t="s">
        <v>479</v>
      </c>
      <c r="Z57" s="177" t="s">
        <v>480</v>
      </c>
      <c r="AA57" s="85" t="s">
        <v>294</v>
      </c>
      <c r="AB57" s="85"/>
      <c r="AC57" s="87"/>
      <c r="AD57" s="87"/>
      <c r="AE57" s="87"/>
      <c r="AF57" s="87"/>
      <c r="AG57" s="87"/>
      <c r="AH57" s="87"/>
      <c r="AI57" s="87"/>
      <c r="AJ57" s="87"/>
    </row>
    <row r="58" spans="1:36" ht="15.75" customHeight="1" thickTop="1" thickBot="1" x14ac:dyDescent="0.25">
      <c r="A58" s="77">
        <v>40</v>
      </c>
      <c r="B58" s="89" t="s">
        <v>110</v>
      </c>
      <c r="C58" s="79" t="s">
        <v>481</v>
      </c>
      <c r="D58" s="80">
        <f>VLOOKUP(B58,'HECVAT - Lite'!A$24:D$112,4,TRUE)</f>
        <v>0</v>
      </c>
      <c r="E58" s="81" t="s">
        <v>182</v>
      </c>
      <c r="F58" s="81" t="s">
        <v>482</v>
      </c>
      <c r="G58" s="81" t="s">
        <v>182</v>
      </c>
      <c r="H58" s="90" t="s">
        <v>475</v>
      </c>
      <c r="I58" s="82" t="s">
        <v>483</v>
      </c>
      <c r="J58" s="83" t="str">
        <f t="shared" si="0"/>
        <v>FALSE</v>
      </c>
      <c r="K58" s="83">
        <v>1</v>
      </c>
      <c r="L58" s="83" t="s">
        <v>104</v>
      </c>
      <c r="M58" s="84" t="s">
        <v>234</v>
      </c>
      <c r="N58" s="84" t="str">
        <f>VLOOKUP(B58,'HECVAT - Lite'!$A$6:$C$336,3,FALSE)</f>
        <v>Yes</v>
      </c>
      <c r="O58" s="84" t="str">
        <f>IF(LEN(VLOOKUP(B58,'Analyst Report'!$A$30:$I$118,7,TRUE))=0,"",VLOOKUP(B58,'Analyst Report'!$A$30:$I$118,7,TRUE))</f>
        <v/>
      </c>
      <c r="P58" s="84">
        <f t="shared" si="1"/>
        <v>1</v>
      </c>
      <c r="Q58" s="84">
        <v>20</v>
      </c>
      <c r="R58" s="84">
        <f>IF(LEN(VLOOKUP(B58,'Analyst Report'!$A$30:$I$118,8,FALSE))=0,"",VLOOKUP(B58,'Analyst Report'!$A$30:$I$118,8,FALSE))</f>
        <v>20</v>
      </c>
      <c r="S58" s="84">
        <f t="shared" si="2"/>
        <v>20</v>
      </c>
      <c r="T58" s="84">
        <f t="shared" si="3"/>
        <v>20</v>
      </c>
      <c r="U58" s="177"/>
      <c r="V58" s="177"/>
      <c r="W58" s="177"/>
      <c r="X58" s="177"/>
      <c r="Y58" s="177"/>
      <c r="Z58" s="177"/>
      <c r="AA58" s="85" t="s">
        <v>294</v>
      </c>
      <c r="AB58" s="85"/>
      <c r="AC58" s="87"/>
      <c r="AD58" s="87"/>
      <c r="AE58" s="87"/>
      <c r="AF58" s="87"/>
      <c r="AG58" s="87"/>
      <c r="AH58" s="87"/>
      <c r="AI58" s="87"/>
      <c r="AJ58" s="87"/>
    </row>
    <row r="59" spans="1:36" ht="15.75" customHeight="1" thickTop="1" thickBot="1" x14ac:dyDescent="0.25">
      <c r="A59" s="77">
        <v>41</v>
      </c>
      <c r="B59" s="89" t="s">
        <v>111</v>
      </c>
      <c r="C59" s="79" t="s">
        <v>484</v>
      </c>
      <c r="D59" s="80" t="str">
        <f>VLOOKUP(B59,'HECVAT - Lite'!A$24:D$112,4,TRUE)</f>
        <v>Instructure manages logs on behalf of customers. Canvas Credentials can provide User Login, Logout, and IP Address.</v>
      </c>
      <c r="E59" s="81" t="s">
        <v>182</v>
      </c>
      <c r="F59" s="92" t="s">
        <v>485</v>
      </c>
      <c r="G59" s="81" t="s">
        <v>182</v>
      </c>
      <c r="H59" s="90" t="s">
        <v>486</v>
      </c>
      <c r="I59" s="90" t="s">
        <v>487</v>
      </c>
      <c r="J59" s="83" t="str">
        <f t="shared" si="0"/>
        <v>TRUE</v>
      </c>
      <c r="K59" s="83">
        <v>1</v>
      </c>
      <c r="L59" s="83" t="s">
        <v>104</v>
      </c>
      <c r="M59" s="84" t="s">
        <v>234</v>
      </c>
      <c r="N59" s="84" t="str">
        <f>VLOOKUP(B59,'HECVAT - Lite'!$A$6:$C$336,3,FALSE)</f>
        <v>No</v>
      </c>
      <c r="O59" s="84" t="str">
        <f>IF(LEN(VLOOKUP(B59,'Analyst Report'!$A$30:$I$118,7,TRUE))=0,"",VLOOKUP(B59,'Analyst Report'!$A$30:$I$118,7,TRUE))</f>
        <v/>
      </c>
      <c r="P59" s="84">
        <f t="shared" si="1"/>
        <v>0</v>
      </c>
      <c r="Q59" s="84">
        <v>40</v>
      </c>
      <c r="R59" s="84">
        <f>IF(LEN(VLOOKUP(B59,'Analyst Report'!$A$30:$I$118,8,FALSE))=0,"",VLOOKUP(B59,'Analyst Report'!$A$30:$I$118,8,FALSE))</f>
        <v>40</v>
      </c>
      <c r="S59" s="84">
        <f t="shared" si="2"/>
        <v>40</v>
      </c>
      <c r="T59" s="84">
        <f t="shared" si="3"/>
        <v>0</v>
      </c>
      <c r="U59" s="177"/>
      <c r="V59" s="177"/>
      <c r="W59" s="177"/>
      <c r="X59" s="177"/>
      <c r="Y59" s="177"/>
      <c r="Z59" s="177"/>
      <c r="AA59" s="85" t="s">
        <v>294</v>
      </c>
      <c r="AB59" s="85"/>
      <c r="AC59" s="87"/>
      <c r="AD59" s="87"/>
      <c r="AE59" s="87"/>
      <c r="AF59" s="87"/>
      <c r="AG59" s="87"/>
      <c r="AH59" s="87"/>
      <c r="AI59" s="87"/>
      <c r="AJ59" s="87"/>
    </row>
    <row r="60" spans="1:36" ht="15.75" customHeight="1" thickTop="1" thickBot="1" x14ac:dyDescent="0.25">
      <c r="A60" s="77">
        <v>42</v>
      </c>
      <c r="B60" s="89" t="s">
        <v>112</v>
      </c>
      <c r="C60" s="79" t="s">
        <v>488</v>
      </c>
      <c r="D60" s="80" t="str">
        <f>VLOOKUP(B60,'HECVAT - Lite'!A$24:D$112,4,TRUE)</f>
        <v>SSO integration is available with IDPs that may be configured to use various MFA techniques.</v>
      </c>
      <c r="E60" s="81" t="s">
        <v>182</v>
      </c>
      <c r="F60" s="92" t="s">
        <v>489</v>
      </c>
      <c r="G60" s="92" t="s">
        <v>490</v>
      </c>
      <c r="H60" s="90" t="s">
        <v>491</v>
      </c>
      <c r="I60" s="90" t="s">
        <v>492</v>
      </c>
      <c r="J60" s="83" t="str">
        <f t="shared" si="0"/>
        <v>FALSE</v>
      </c>
      <c r="K60" s="83">
        <v>1</v>
      </c>
      <c r="L60" s="83" t="s">
        <v>104</v>
      </c>
      <c r="M60" s="84" t="s">
        <v>234</v>
      </c>
      <c r="N60" s="84" t="str">
        <f>VLOOKUP(B60,'HECVAT - Lite'!$A$6:$C$336,3,FALSE)</f>
        <v>No</v>
      </c>
      <c r="O60" s="84" t="str">
        <f>IF(LEN(VLOOKUP(B60,'Analyst Report'!$A$30:$I$118,7,TRUE))=0,"",VLOOKUP(B60,'Analyst Report'!$A$30:$I$118,7,TRUE))</f>
        <v/>
      </c>
      <c r="P60" s="84">
        <f t="shared" si="1"/>
        <v>0</v>
      </c>
      <c r="Q60" s="84">
        <v>15</v>
      </c>
      <c r="R60" s="84">
        <f>IF(LEN(VLOOKUP(B60,'Analyst Report'!$A$30:$I$118,8,FALSE))=0,"",VLOOKUP(B60,'Analyst Report'!$A$30:$I$118,8,FALSE))</f>
        <v>15</v>
      </c>
      <c r="S60" s="84">
        <f t="shared" si="2"/>
        <v>15</v>
      </c>
      <c r="T60" s="84">
        <f t="shared" si="3"/>
        <v>0</v>
      </c>
      <c r="U60" s="177"/>
      <c r="V60" s="177"/>
      <c r="W60" s="177"/>
      <c r="X60" s="177"/>
      <c r="Y60" s="177"/>
      <c r="Z60" s="177"/>
      <c r="AA60" s="85" t="s">
        <v>294</v>
      </c>
      <c r="AB60" s="85"/>
      <c r="AC60" s="87"/>
      <c r="AD60" s="87"/>
      <c r="AE60" s="87"/>
      <c r="AF60" s="87"/>
      <c r="AG60" s="87"/>
      <c r="AH60" s="87"/>
      <c r="AI60" s="87"/>
      <c r="AJ60" s="87"/>
    </row>
    <row r="61" spans="1:36" ht="15.75" customHeight="1" thickTop="1" thickBot="1" x14ac:dyDescent="0.25">
      <c r="A61" s="77">
        <v>43</v>
      </c>
      <c r="B61" s="89" t="s">
        <v>113</v>
      </c>
      <c r="C61" s="79" t="s">
        <v>493</v>
      </c>
      <c r="D61" s="80">
        <f>VLOOKUP(B61,'HECVAT - Lite'!A$24:D$112,4,TRUE)</f>
        <v>0</v>
      </c>
      <c r="E61" s="81" t="s">
        <v>182</v>
      </c>
      <c r="F61" s="81" t="s">
        <v>494</v>
      </c>
      <c r="G61" s="92" t="s">
        <v>495</v>
      </c>
      <c r="H61" s="90" t="s">
        <v>496</v>
      </c>
      <c r="I61" s="82" t="s">
        <v>449</v>
      </c>
      <c r="J61" s="83" t="str">
        <f t="shared" si="0"/>
        <v>FALSE</v>
      </c>
      <c r="K61" s="83">
        <v>1</v>
      </c>
      <c r="L61" s="83" t="s">
        <v>104</v>
      </c>
      <c r="M61" s="84" t="s">
        <v>234</v>
      </c>
      <c r="N61" s="84" t="str">
        <f>VLOOKUP(B61,'HECVAT - Lite'!$A$6:$C$336,3,FALSE)</f>
        <v>Yes</v>
      </c>
      <c r="O61" s="84" t="str">
        <f>IF(LEN(VLOOKUP(B61,'Analyst Report'!$A$30:$I$118,7,TRUE))=0,"",VLOOKUP(B61,'Analyst Report'!$A$30:$I$118,7,TRUE))</f>
        <v/>
      </c>
      <c r="P61" s="84">
        <f t="shared" si="1"/>
        <v>1</v>
      </c>
      <c r="Q61" s="84">
        <v>15</v>
      </c>
      <c r="R61" s="84">
        <f>IF(LEN(VLOOKUP(B61,'Analyst Report'!$A$30:$I$118,8,FALSE))=0,"",VLOOKUP(B61,'Analyst Report'!$A$30:$I$118,8,FALSE))</f>
        <v>15</v>
      </c>
      <c r="S61" s="84">
        <f t="shared" si="2"/>
        <v>15</v>
      </c>
      <c r="T61" s="84">
        <f t="shared" si="3"/>
        <v>15</v>
      </c>
      <c r="U61" s="177"/>
      <c r="V61" s="177"/>
      <c r="W61" s="177"/>
      <c r="X61" s="177"/>
      <c r="Y61" s="177"/>
      <c r="Z61" s="177"/>
      <c r="AA61" s="85" t="s">
        <v>294</v>
      </c>
      <c r="AB61" s="85"/>
      <c r="AC61" s="87"/>
      <c r="AD61" s="87"/>
      <c r="AE61" s="87"/>
      <c r="AF61" s="87"/>
      <c r="AG61" s="87"/>
      <c r="AH61" s="87"/>
      <c r="AI61" s="87"/>
      <c r="AJ61" s="87"/>
    </row>
    <row r="62" spans="1:36" ht="15.75" customHeight="1" thickTop="1" thickBot="1" x14ac:dyDescent="0.25">
      <c r="A62" s="77">
        <v>44</v>
      </c>
      <c r="B62" s="89" t="s">
        <v>115</v>
      </c>
      <c r="C62" s="79" t="s">
        <v>497</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81" t="s">
        <v>182</v>
      </c>
      <c r="F62" s="92" t="s">
        <v>498</v>
      </c>
      <c r="G62" s="92" t="s">
        <v>499</v>
      </c>
      <c r="H62" s="90" t="s">
        <v>500</v>
      </c>
      <c r="I62" s="82" t="s">
        <v>501</v>
      </c>
      <c r="J62" s="83" t="str">
        <f t="shared" si="0"/>
        <v>FALSE</v>
      </c>
      <c r="K62" s="83">
        <v>1</v>
      </c>
      <c r="L62" s="83" t="s">
        <v>104</v>
      </c>
      <c r="M62" s="84" t="s">
        <v>234</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502</v>
      </c>
      <c r="Z62" s="177"/>
      <c r="AA62" s="85" t="s">
        <v>443</v>
      </c>
      <c r="AB62" s="85">
        <v>2.2000000000000002</v>
      </c>
      <c r="AC62" s="87"/>
      <c r="AD62" s="87"/>
      <c r="AE62" s="87"/>
      <c r="AF62" s="87"/>
      <c r="AG62" s="87"/>
      <c r="AH62" s="87"/>
      <c r="AI62" s="87"/>
      <c r="AJ62" s="87"/>
    </row>
    <row r="63" spans="1:36" ht="15.75" customHeight="1" thickTop="1" thickBot="1" x14ac:dyDescent="0.25">
      <c r="A63" s="77">
        <v>45</v>
      </c>
      <c r="B63" s="89" t="s">
        <v>116</v>
      </c>
      <c r="C63" s="79" t="s">
        <v>503</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81" t="s">
        <v>182</v>
      </c>
      <c r="F63" s="92" t="s">
        <v>504</v>
      </c>
      <c r="G63" s="92" t="s">
        <v>505</v>
      </c>
      <c r="H63" s="90" t="s">
        <v>506</v>
      </c>
      <c r="I63" s="82" t="s">
        <v>507</v>
      </c>
      <c r="J63" s="83" t="str">
        <f t="shared" si="0"/>
        <v>FALSE</v>
      </c>
      <c r="K63" s="83">
        <v>1</v>
      </c>
      <c r="L63" s="83" t="s">
        <v>508</v>
      </c>
      <c r="M63" s="84" t="s">
        <v>234</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509</v>
      </c>
      <c r="Z63" s="177"/>
      <c r="AA63" s="85" t="s">
        <v>510</v>
      </c>
      <c r="AB63" s="85"/>
      <c r="AC63" s="87"/>
      <c r="AD63" s="87"/>
      <c r="AE63" s="87"/>
      <c r="AF63" s="87"/>
      <c r="AG63" s="87"/>
      <c r="AH63" s="87"/>
      <c r="AI63" s="87"/>
      <c r="AJ63" s="87"/>
    </row>
    <row r="64" spans="1:36" ht="15.75" customHeight="1" thickTop="1" thickBot="1" x14ac:dyDescent="0.25">
      <c r="A64" s="77">
        <v>46</v>
      </c>
      <c r="B64" s="89" t="s">
        <v>117</v>
      </c>
      <c r="C64" s="79" t="s">
        <v>511</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81" t="s">
        <v>182</v>
      </c>
      <c r="F64" s="92" t="s">
        <v>512</v>
      </c>
      <c r="G64" s="92" t="s">
        <v>513</v>
      </c>
      <c r="H64" s="90" t="s">
        <v>514</v>
      </c>
      <c r="I64" s="82" t="s">
        <v>515</v>
      </c>
      <c r="J64" s="83" t="str">
        <f t="shared" si="0"/>
        <v>FALSE</v>
      </c>
      <c r="K64" s="83">
        <v>1</v>
      </c>
      <c r="L64" s="83" t="s">
        <v>508</v>
      </c>
      <c r="M64" s="84" t="s">
        <v>234</v>
      </c>
      <c r="N64" s="84" t="str">
        <f>VLOOKUP(B64,'HECVAT - Lite'!$A$6:$C$336,3,FALSE)</f>
        <v>No</v>
      </c>
      <c r="O64" s="84" t="str">
        <f>IF(LEN(VLOOKUP(B64,'Analyst Report'!$A$30:$I$118,7,TRUE))=0,"",VLOOKUP(B64,'Analyst Report'!$A$30:$I$118,7,TRUE))</f>
        <v/>
      </c>
      <c r="P64" s="84">
        <f t="shared" si="1"/>
        <v>0</v>
      </c>
      <c r="Q64" s="84">
        <v>10</v>
      </c>
      <c r="R64" s="84">
        <f>IF(LEN(VLOOKUP(B64,'Analyst Report'!$A$30:$I$118,8,FALSE))=0,"",VLOOKUP(B64,'Analyst Report'!$A$30:$I$118,8,FALSE))</f>
        <v>10</v>
      </c>
      <c r="S64" s="84">
        <f t="shared" si="2"/>
        <v>10</v>
      </c>
      <c r="T64" s="84">
        <f t="shared" si="3"/>
        <v>0</v>
      </c>
      <c r="U64" s="177"/>
      <c r="V64" s="177"/>
      <c r="W64" s="177"/>
      <c r="X64" s="177"/>
      <c r="Y64" s="177" t="s">
        <v>516</v>
      </c>
      <c r="Z64" s="177"/>
      <c r="AA64" s="85" t="s">
        <v>294</v>
      </c>
      <c r="AB64" s="85">
        <v>11.2</v>
      </c>
      <c r="AC64" s="87"/>
      <c r="AD64" s="87"/>
      <c r="AE64" s="87"/>
      <c r="AF64" s="87"/>
      <c r="AG64" s="87"/>
      <c r="AH64" s="87"/>
      <c r="AI64" s="87"/>
      <c r="AJ64" s="87"/>
    </row>
    <row r="65" spans="1:36" ht="15.75" customHeight="1" thickTop="1" thickBot="1" x14ac:dyDescent="0.25">
      <c r="A65" s="77">
        <v>47</v>
      </c>
      <c r="B65" s="89" t="s">
        <v>118</v>
      </c>
      <c r="C65" s="79" t="s">
        <v>517</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81" t="s">
        <v>182</v>
      </c>
      <c r="F65" s="92" t="s">
        <v>518</v>
      </c>
      <c r="G65" s="92" t="s">
        <v>519</v>
      </c>
      <c r="H65" s="90" t="s">
        <v>520</v>
      </c>
      <c r="I65" s="82" t="s">
        <v>521</v>
      </c>
      <c r="J65" s="83" t="str">
        <f t="shared" si="0"/>
        <v>FALSE</v>
      </c>
      <c r="K65" s="83">
        <v>1</v>
      </c>
      <c r="L65" s="83" t="s">
        <v>508</v>
      </c>
      <c r="M65" s="84" t="s">
        <v>234</v>
      </c>
      <c r="N65" s="84" t="str">
        <f>VLOOKUP(B65,'HECVAT - Lite'!$A$6:$C$336,3,FALSE)</f>
        <v>Yes</v>
      </c>
      <c r="O65" s="84" t="str">
        <f>IF(LEN(VLOOKUP(B65,'Analyst Report'!$A$30:$I$118,7,TRUE))=0,"",VLOOKUP(B65,'Analyst Report'!$A$30:$I$118,7,TRUE))</f>
        <v/>
      </c>
      <c r="P65" s="84">
        <f t="shared" si="1"/>
        <v>1</v>
      </c>
      <c r="Q65" s="84">
        <v>15</v>
      </c>
      <c r="R65" s="84">
        <f>IF(LEN(VLOOKUP(B65,'Analyst Report'!$A$30:$I$118,8,FALSE))=0,"",VLOOKUP(B65,'Analyst Report'!$A$30:$I$118,8,FALSE))</f>
        <v>15</v>
      </c>
      <c r="S65" s="84">
        <f t="shared" si="2"/>
        <v>15</v>
      </c>
      <c r="T65" s="84">
        <f t="shared" si="3"/>
        <v>15</v>
      </c>
      <c r="U65" s="177"/>
      <c r="V65" s="177"/>
      <c r="W65" s="177"/>
      <c r="X65" s="177"/>
      <c r="Y65" s="177"/>
      <c r="Z65" s="177"/>
      <c r="AA65" s="85" t="s">
        <v>240</v>
      </c>
      <c r="AB65" s="85"/>
      <c r="AC65" s="87"/>
      <c r="AD65" s="87"/>
      <c r="AE65" s="87"/>
      <c r="AF65" s="87"/>
      <c r="AG65" s="87"/>
      <c r="AH65" s="87"/>
      <c r="AI65" s="87"/>
      <c r="AJ65" s="87"/>
    </row>
    <row r="66" spans="1:36" ht="15.75" customHeight="1" thickTop="1" thickBot="1" x14ac:dyDescent="0.25">
      <c r="A66" s="77">
        <v>48</v>
      </c>
      <c r="B66" s="89" t="s">
        <v>119</v>
      </c>
      <c r="C66" s="79" t="s">
        <v>522</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81" t="s">
        <v>182</v>
      </c>
      <c r="F66" s="81" t="s">
        <v>523</v>
      </c>
      <c r="G66" s="92" t="s">
        <v>524</v>
      </c>
      <c r="H66" s="90" t="s">
        <v>525</v>
      </c>
      <c r="I66" s="82" t="s">
        <v>526</v>
      </c>
      <c r="J66" s="83" t="str">
        <f t="shared" si="0"/>
        <v>FALSE</v>
      </c>
      <c r="K66" s="83">
        <v>1</v>
      </c>
      <c r="L66" s="83" t="s">
        <v>508</v>
      </c>
      <c r="M66" s="84" t="s">
        <v>234</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527</v>
      </c>
      <c r="Z66" s="177"/>
      <c r="AA66" s="85" t="s">
        <v>528</v>
      </c>
      <c r="AB66" s="85" t="s">
        <v>529</v>
      </c>
      <c r="AC66" s="87"/>
      <c r="AD66" s="87"/>
      <c r="AE66" s="87"/>
      <c r="AF66" s="87"/>
      <c r="AG66" s="87"/>
      <c r="AH66" s="87"/>
      <c r="AI66" s="87"/>
      <c r="AJ66" s="87"/>
    </row>
    <row r="67" spans="1:36" ht="146" thickTop="1" thickBot="1" x14ac:dyDescent="0.25">
      <c r="A67" s="77">
        <v>49</v>
      </c>
      <c r="B67" s="89" t="s">
        <v>121</v>
      </c>
      <c r="C67" s="79" t="s">
        <v>530</v>
      </c>
      <c r="D67" s="80" t="str">
        <f>VLOOKUP(B67,'HECVAT - Lite'!A$24:D$112,4,TRUE)</f>
        <v>Clients are logically separated via horizontal and vertical partitioning within a multi-tenant, single instance web application.</v>
      </c>
      <c r="E67" s="81" t="s">
        <v>182</v>
      </c>
      <c r="F67" s="92" t="s">
        <v>531</v>
      </c>
      <c r="G67" s="92" t="s">
        <v>532</v>
      </c>
      <c r="H67" s="90" t="s">
        <v>533</v>
      </c>
      <c r="I67" s="82" t="s">
        <v>534</v>
      </c>
      <c r="J67" s="83" t="str">
        <f t="shared" si="0"/>
        <v>TRUE</v>
      </c>
      <c r="K67" s="83">
        <v>1</v>
      </c>
      <c r="L67" s="83" t="s">
        <v>120</v>
      </c>
      <c r="M67" s="84" t="s">
        <v>234</v>
      </c>
      <c r="N67" s="84" t="str">
        <f>VLOOKUP(B67,'HECVAT - Lite'!$A$6:$C$336,3,FALSE)</f>
        <v>No</v>
      </c>
      <c r="O67" s="84" t="str">
        <f>IF(LEN(VLOOKUP(B67,'Analyst Report'!$A$30:$I$118,7,TRUE))=0,"",VLOOKUP(B67,'Analyst Report'!$A$30:$I$118,7,TRUE))</f>
        <v/>
      </c>
      <c r="P67" s="84">
        <f t="shared" si="1"/>
        <v>0</v>
      </c>
      <c r="Q67" s="84">
        <v>25</v>
      </c>
      <c r="R67" s="84">
        <f>IF(LEN(VLOOKUP(B67,'Analyst Report'!$A$30:$I$118,8,FALSE))=0,"",VLOOKUP(B67,'Analyst Report'!$A$30:$I$118,8,FALSE))</f>
        <v>25</v>
      </c>
      <c r="S67" s="84">
        <f t="shared" si="2"/>
        <v>25</v>
      </c>
      <c r="T67" s="84">
        <f t="shared" si="3"/>
        <v>0</v>
      </c>
      <c r="U67" s="177" t="s">
        <v>416</v>
      </c>
      <c r="V67" s="177"/>
      <c r="W67" s="177"/>
      <c r="X67" s="177" t="s">
        <v>535</v>
      </c>
      <c r="Y67" s="177" t="s">
        <v>536</v>
      </c>
      <c r="Z67" s="179" t="s">
        <v>537</v>
      </c>
      <c r="AA67" s="94" t="s">
        <v>294</v>
      </c>
      <c r="AB67" s="94"/>
      <c r="AC67" s="87"/>
      <c r="AD67" s="87"/>
      <c r="AE67" s="87"/>
      <c r="AF67" s="87"/>
      <c r="AG67" s="87"/>
      <c r="AH67" s="87"/>
      <c r="AI67" s="87"/>
      <c r="AJ67" s="87"/>
    </row>
    <row r="68" spans="1:36" ht="15.75" customHeight="1" thickTop="1" thickBot="1" x14ac:dyDescent="0.25">
      <c r="A68" s="77">
        <v>50</v>
      </c>
      <c r="B68" s="89" t="s">
        <v>122</v>
      </c>
      <c r="C68" s="79" t="s">
        <v>538</v>
      </c>
      <c r="D68" s="80" t="str">
        <f>VLOOKUP(B68,'HECVAT - Lite'!A$24:D$112,4,TRUE)</f>
        <v>All data transferred in and out of the Canvas Credentials platform is done via TLS over port 443.  Port 80 is open on load balancers and only serves to redirect to port 443.</v>
      </c>
      <c r="E68" s="81" t="s">
        <v>182</v>
      </c>
      <c r="F68" s="92" t="s">
        <v>539</v>
      </c>
      <c r="G68" s="92" t="s">
        <v>540</v>
      </c>
      <c r="H68" s="90" t="s">
        <v>541</v>
      </c>
      <c r="I68" s="82" t="s">
        <v>542</v>
      </c>
      <c r="J68" s="83" t="str">
        <f t="shared" si="0"/>
        <v>FALSE</v>
      </c>
      <c r="K68" s="83">
        <v>1</v>
      </c>
      <c r="L68" s="83" t="s">
        <v>120</v>
      </c>
      <c r="M68" s="84" t="s">
        <v>234</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543</v>
      </c>
      <c r="V68" s="177"/>
      <c r="W68" s="177" t="s">
        <v>544</v>
      </c>
      <c r="X68" s="177" t="s">
        <v>545</v>
      </c>
      <c r="Y68" s="177" t="s">
        <v>546</v>
      </c>
      <c r="Z68" s="177" t="s">
        <v>547</v>
      </c>
      <c r="AA68" s="85" t="s">
        <v>548</v>
      </c>
      <c r="AB68" s="85" t="s">
        <v>549</v>
      </c>
      <c r="AC68" s="87"/>
      <c r="AD68" s="87"/>
      <c r="AE68" s="87"/>
      <c r="AF68" s="87"/>
      <c r="AG68" s="87"/>
      <c r="AH68" s="87"/>
      <c r="AI68" s="87"/>
      <c r="AJ68" s="87"/>
    </row>
    <row r="69" spans="1:36" ht="15.75" customHeight="1" thickTop="1" thickBot="1" x14ac:dyDescent="0.25">
      <c r="A69" s="77">
        <v>51</v>
      </c>
      <c r="B69" s="89" t="s">
        <v>123</v>
      </c>
      <c r="C69" s="79" t="s">
        <v>550</v>
      </c>
      <c r="D69" s="80" t="str">
        <f>VLOOKUP(B69,'HECVAT - Lite'!A$24:D$112,4,TRUE)</f>
        <v>All data is encrypted at rest within Canvas Credentials using AES-256.</v>
      </c>
      <c r="E69" s="81" t="s">
        <v>182</v>
      </c>
      <c r="F69" s="92" t="s">
        <v>551</v>
      </c>
      <c r="G69" s="92" t="s">
        <v>552</v>
      </c>
      <c r="H69" s="90" t="s">
        <v>553</v>
      </c>
      <c r="I69" s="82" t="s">
        <v>554</v>
      </c>
      <c r="J69" s="83" t="str">
        <f t="shared" si="0"/>
        <v>FALSE</v>
      </c>
      <c r="K69" s="83">
        <v>1</v>
      </c>
      <c r="L69" s="83" t="s">
        <v>120</v>
      </c>
      <c r="M69" s="84" t="s">
        <v>234</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543</v>
      </c>
      <c r="V69" s="177"/>
      <c r="W69" s="177" t="s">
        <v>544</v>
      </c>
      <c r="X69" s="177" t="s">
        <v>555</v>
      </c>
      <c r="Y69" s="177" t="s">
        <v>546</v>
      </c>
      <c r="Z69" s="177" t="s">
        <v>547</v>
      </c>
      <c r="AA69" s="85" t="s">
        <v>548</v>
      </c>
      <c r="AB69" s="85" t="s">
        <v>556</v>
      </c>
      <c r="AC69" s="87"/>
      <c r="AD69" s="87"/>
      <c r="AE69" s="87"/>
      <c r="AF69" s="87"/>
      <c r="AG69" s="87"/>
      <c r="AH69" s="87"/>
      <c r="AI69" s="87"/>
      <c r="AJ69" s="87"/>
    </row>
    <row r="70" spans="1:36" ht="147.75" customHeight="1" thickTop="1" thickBot="1" x14ac:dyDescent="0.25">
      <c r="A70" s="77">
        <v>52</v>
      </c>
      <c r="B70" s="89" t="s">
        <v>124</v>
      </c>
      <c r="C70" s="79" t="s">
        <v>557</v>
      </c>
      <c r="D70" s="80" t="str">
        <f>VLOOKUP(B70,'HECVAT - Lite'!A$24:D$112,4,TRUE)</f>
        <v>Hot and cold backups are stored in multiple AWS Availability Zones (data centers) and cold backups are encrypted at rest in an involatile state.</v>
      </c>
      <c r="E70" s="81" t="s">
        <v>558</v>
      </c>
      <c r="F70" s="81" t="s">
        <v>559</v>
      </c>
      <c r="G70" s="81" t="s">
        <v>560</v>
      </c>
      <c r="H70" s="90" t="s">
        <v>561</v>
      </c>
      <c r="I70" s="82" t="s">
        <v>562</v>
      </c>
      <c r="J70" s="83" t="str">
        <f t="shared" si="0"/>
        <v>FALSE</v>
      </c>
      <c r="K70" s="83">
        <v>1</v>
      </c>
      <c r="L70" s="83" t="s">
        <v>120</v>
      </c>
      <c r="M70" s="84" t="s">
        <v>234</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543</v>
      </c>
      <c r="V70" s="177"/>
      <c r="W70" s="177" t="s">
        <v>563</v>
      </c>
      <c r="X70" s="177"/>
      <c r="Y70" s="177" t="s">
        <v>564</v>
      </c>
      <c r="Z70" s="177" t="s">
        <v>565</v>
      </c>
      <c r="AA70" s="85" t="s">
        <v>294</v>
      </c>
      <c r="AB70" s="85"/>
      <c r="AC70" s="87"/>
      <c r="AD70" s="87"/>
      <c r="AE70" s="87"/>
      <c r="AF70" s="87"/>
      <c r="AG70" s="87"/>
      <c r="AH70" s="87"/>
      <c r="AI70" s="87"/>
      <c r="AJ70" s="87"/>
    </row>
    <row r="71" spans="1:36" ht="15.75" customHeight="1" thickTop="1" thickBot="1" x14ac:dyDescent="0.25">
      <c r="A71" s="77">
        <v>53</v>
      </c>
      <c r="B71" s="89" t="s">
        <v>125</v>
      </c>
      <c r="C71" s="79" t="s">
        <v>566</v>
      </c>
      <c r="D71" s="80" t="str">
        <f>VLOOKUP(B71,'HECVAT - Lite'!A$24:D$112,4,TRUE)</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v>
      </c>
      <c r="E71" s="81" t="s">
        <v>182</v>
      </c>
      <c r="F71" s="92" t="s">
        <v>567</v>
      </c>
      <c r="G71" s="92" t="s">
        <v>568</v>
      </c>
      <c r="H71" s="90" t="s">
        <v>569</v>
      </c>
      <c r="I71" s="82" t="s">
        <v>570</v>
      </c>
      <c r="J71" s="83" t="str">
        <f t="shared" si="0"/>
        <v>TRUE</v>
      </c>
      <c r="K71" s="83">
        <v>1</v>
      </c>
      <c r="L71" s="83" t="s">
        <v>120</v>
      </c>
      <c r="M71" s="84" t="s">
        <v>234</v>
      </c>
      <c r="N71" s="84" t="str">
        <f>VLOOKUP(B71,'HECVAT - Lite'!$A$6:$C$336,3,FALSE)</f>
        <v>No</v>
      </c>
      <c r="O71" s="84" t="str">
        <f>IF(LEN(VLOOKUP(B71,'Analyst Report'!$A$30:$I$118,7,TRUE))=0,"",VLOOKUP(B71,'Analyst Report'!$A$30:$I$118,7,TRUE))</f>
        <v/>
      </c>
      <c r="P71" s="84">
        <f t="shared" si="1"/>
        <v>0</v>
      </c>
      <c r="Q71" s="84">
        <v>25</v>
      </c>
      <c r="R71" s="84">
        <f>IF(LEN(VLOOKUP(B71,'Analyst Report'!$A$30:$I$118,8,FALSE))=0,"",VLOOKUP(B71,'Analyst Report'!$A$30:$I$118,8,FALSE))</f>
        <v>25</v>
      </c>
      <c r="S71" s="84">
        <f t="shared" si="2"/>
        <v>25</v>
      </c>
      <c r="T71" s="84">
        <f t="shared" si="3"/>
        <v>0</v>
      </c>
      <c r="U71" s="177" t="s">
        <v>543</v>
      </c>
      <c r="V71" s="177"/>
      <c r="W71" s="177" t="s">
        <v>571</v>
      </c>
      <c r="X71" s="177" t="s">
        <v>572</v>
      </c>
      <c r="Y71" s="177" t="s">
        <v>573</v>
      </c>
      <c r="Z71" s="179" t="s">
        <v>574</v>
      </c>
      <c r="AA71" s="94" t="s">
        <v>294</v>
      </c>
      <c r="AB71" s="94"/>
      <c r="AC71" s="87"/>
      <c r="AD71" s="87"/>
      <c r="AE71" s="87"/>
      <c r="AF71" s="87"/>
      <c r="AG71" s="87"/>
      <c r="AH71" s="87"/>
      <c r="AI71" s="87"/>
      <c r="AJ71" s="87"/>
    </row>
    <row r="72" spans="1:36" ht="15.75" customHeight="1" thickTop="1" thickBot="1" x14ac:dyDescent="0.25">
      <c r="A72" s="77">
        <v>54</v>
      </c>
      <c r="B72" s="89" t="s">
        <v>126</v>
      </c>
      <c r="C72" s="79" t="s">
        <v>575</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182</v>
      </c>
      <c r="F72" s="92" t="s">
        <v>576</v>
      </c>
      <c r="G72" s="92" t="s">
        <v>577</v>
      </c>
      <c r="H72" s="90" t="s">
        <v>578</v>
      </c>
      <c r="I72" s="82" t="s">
        <v>579</v>
      </c>
      <c r="J72" s="83" t="str">
        <f t="shared" si="0"/>
        <v>FALSE</v>
      </c>
      <c r="K72" s="83">
        <v>1</v>
      </c>
      <c r="L72" s="83" t="s">
        <v>120</v>
      </c>
      <c r="M72" s="84" t="s">
        <v>234</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580</v>
      </c>
      <c r="V72" s="177"/>
      <c r="W72" s="177" t="s">
        <v>435</v>
      </c>
      <c r="X72" s="177" t="s">
        <v>397</v>
      </c>
      <c r="Y72" s="177"/>
      <c r="Z72" s="177"/>
      <c r="AA72" s="85" t="s">
        <v>316</v>
      </c>
      <c r="AB72" s="85">
        <v>9.6</v>
      </c>
      <c r="AC72" s="87"/>
      <c r="AD72" s="87"/>
      <c r="AE72" s="87"/>
      <c r="AF72" s="87"/>
      <c r="AG72" s="87"/>
      <c r="AH72" s="87"/>
      <c r="AI72" s="87"/>
      <c r="AJ72" s="87"/>
    </row>
    <row r="73" spans="1:36" ht="15.75" customHeight="1" thickTop="1" thickBot="1" x14ac:dyDescent="0.25">
      <c r="A73" s="77">
        <v>55</v>
      </c>
      <c r="B73" s="89" t="s">
        <v>127</v>
      </c>
      <c r="C73" s="79" t="s">
        <v>581</v>
      </c>
      <c r="D73" s="80"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1" t="s">
        <v>182</v>
      </c>
      <c r="F73" s="81" t="s">
        <v>182</v>
      </c>
      <c r="G73" s="92" t="s">
        <v>582</v>
      </c>
      <c r="H73" s="90" t="s">
        <v>583</v>
      </c>
      <c r="I73" s="82" t="s">
        <v>584</v>
      </c>
      <c r="J73" s="83" t="str">
        <f t="shared" si="0"/>
        <v>TRUE</v>
      </c>
      <c r="K73" s="83">
        <v>1</v>
      </c>
      <c r="L73" s="83" t="s">
        <v>120</v>
      </c>
      <c r="M73" s="84" t="s">
        <v>234</v>
      </c>
      <c r="N73" s="84" t="str">
        <f>VLOOKUP(B73,'HECVAT - Lite'!$A$6:$C$336,3,FALSE)</f>
        <v>Yes</v>
      </c>
      <c r="O73" s="84" t="str">
        <f>IF(LEN(VLOOKUP(B73,'Analyst Report'!$A$30:$I$118,7,TRUE))=0,"",VLOOKUP(B73,'Analyst Report'!$A$30:$I$118,7,TRUE))</f>
        <v/>
      </c>
      <c r="P73" s="84">
        <f t="shared" si="1"/>
        <v>1</v>
      </c>
      <c r="Q73" s="84">
        <v>40</v>
      </c>
      <c r="R73" s="84">
        <f>IF(LEN(VLOOKUP(B73,'Analyst Report'!$A$30:$I$118,8,FALSE))=0,"",VLOOKUP(B73,'Analyst Report'!$A$30:$I$118,8,FALSE))</f>
        <v>40</v>
      </c>
      <c r="S73" s="84">
        <f t="shared" si="2"/>
        <v>40</v>
      </c>
      <c r="T73" s="84">
        <f t="shared" si="3"/>
        <v>40</v>
      </c>
      <c r="U73" s="177"/>
      <c r="V73" s="177"/>
      <c r="W73" s="177"/>
      <c r="X73" s="177"/>
      <c r="Y73" s="177"/>
      <c r="Z73" s="177"/>
      <c r="AA73" s="85" t="s">
        <v>585</v>
      </c>
      <c r="AB73" s="85" t="s">
        <v>586</v>
      </c>
      <c r="AC73" s="87"/>
      <c r="AD73" s="87"/>
      <c r="AE73" s="87"/>
      <c r="AF73" s="87"/>
      <c r="AG73" s="87"/>
      <c r="AH73" s="87"/>
      <c r="AI73" s="87"/>
      <c r="AJ73" s="87"/>
    </row>
    <row r="74" spans="1:36" ht="15.75" customHeight="1" thickTop="1" thickBot="1" x14ac:dyDescent="0.25">
      <c r="A74" s="77">
        <v>56</v>
      </c>
      <c r="B74" s="89" t="s">
        <v>129</v>
      </c>
      <c r="C74" s="79" t="s">
        <v>587</v>
      </c>
      <c r="D74" s="80"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182</v>
      </c>
      <c r="F74" s="92" t="s">
        <v>588</v>
      </c>
      <c r="G74" s="92" t="s">
        <v>589</v>
      </c>
      <c r="H74" s="90" t="s">
        <v>590</v>
      </c>
      <c r="I74" s="82" t="s">
        <v>591</v>
      </c>
      <c r="J74" s="83" t="str">
        <f t="shared" si="0"/>
        <v>FALSE</v>
      </c>
      <c r="K74" s="83">
        <v>1</v>
      </c>
      <c r="L74" s="83" t="s">
        <v>128</v>
      </c>
      <c r="M74" s="84" t="s">
        <v>258</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416</v>
      </c>
      <c r="V74" s="177"/>
      <c r="W74" s="177" t="s">
        <v>592</v>
      </c>
      <c r="X74" s="177"/>
      <c r="Y74" s="177"/>
      <c r="Z74" s="177"/>
      <c r="AA74" s="85" t="s">
        <v>593</v>
      </c>
      <c r="AB74" s="85">
        <v>9.1</v>
      </c>
      <c r="AC74" s="87"/>
      <c r="AD74" s="87"/>
      <c r="AE74" s="87"/>
      <c r="AF74" s="87"/>
      <c r="AG74" s="87"/>
      <c r="AH74" s="87"/>
      <c r="AI74" s="87"/>
      <c r="AJ74" s="87"/>
    </row>
    <row r="75" spans="1:36" ht="15.75" customHeight="1" thickTop="1" thickBot="1" x14ac:dyDescent="0.25">
      <c r="A75" s="77">
        <v>57</v>
      </c>
      <c r="B75" s="89" t="s">
        <v>130</v>
      </c>
      <c r="C75" s="79" t="s">
        <v>594</v>
      </c>
      <c r="D75" s="80" t="str">
        <f>VLOOKUP(B75,'HECVAT - Lite'!A$24:D$112,4,TRUE)</f>
        <v xml:space="preserve">Canvas Credentials support storage in four regions across the globe (Australia - AU, Canada - CA, Europe - EU-Ireland, and the United States - US). </v>
      </c>
      <c r="E75" s="92" t="s">
        <v>595</v>
      </c>
      <c r="F75" s="81" t="s">
        <v>596</v>
      </c>
      <c r="G75" s="81" t="s">
        <v>182</v>
      </c>
      <c r="H75" s="90" t="s">
        <v>597</v>
      </c>
      <c r="I75" s="82" t="s">
        <v>598</v>
      </c>
      <c r="J75" s="83" t="str">
        <f t="shared" si="0"/>
        <v>TRUE</v>
      </c>
      <c r="K75" s="83">
        <v>1</v>
      </c>
      <c r="L75" s="83" t="s">
        <v>128</v>
      </c>
      <c r="M75" s="84" t="s">
        <v>234</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395</v>
      </c>
      <c r="V75" s="177"/>
      <c r="W75" s="177" t="s">
        <v>599</v>
      </c>
      <c r="X75" s="177" t="s">
        <v>535</v>
      </c>
      <c r="Y75" s="177"/>
      <c r="Z75" s="177"/>
      <c r="AA75" s="85" t="s">
        <v>259</v>
      </c>
      <c r="AB75" s="85"/>
      <c r="AC75" s="87"/>
      <c r="AD75" s="87"/>
      <c r="AE75" s="87"/>
      <c r="AF75" s="87"/>
      <c r="AG75" s="87"/>
      <c r="AH75" s="87"/>
      <c r="AI75" s="87"/>
      <c r="AJ75" s="87"/>
    </row>
    <row r="76" spans="1:36" ht="15.75" customHeight="1" thickTop="1" thickBot="1" x14ac:dyDescent="0.25">
      <c r="A76" s="77">
        <v>58</v>
      </c>
      <c r="B76" s="89" t="s">
        <v>131</v>
      </c>
      <c r="C76" s="79" t="s">
        <v>600</v>
      </c>
      <c r="D76" s="80" t="str">
        <f>VLOOKUP(B76,'HECVAT - Lite'!A$24:D$112,4,TRUE)</f>
        <v>Instructure's NDA with AWS does not allow us to distribute their NDA to our clients. Amazon have a SOC 3 report available at https://aws.amazon.com/compliance/</v>
      </c>
      <c r="E76" s="81" t="s">
        <v>601</v>
      </c>
      <c r="F76" s="81" t="s">
        <v>182</v>
      </c>
      <c r="G76" s="92" t="s">
        <v>602</v>
      </c>
      <c r="H76" s="90" t="s">
        <v>603</v>
      </c>
      <c r="I76" s="82" t="s">
        <v>604</v>
      </c>
      <c r="J76" s="83" t="str">
        <f t="shared" si="0"/>
        <v>TRUE</v>
      </c>
      <c r="K76" s="83">
        <v>1</v>
      </c>
      <c r="L76" s="83" t="s">
        <v>128</v>
      </c>
      <c r="M76" s="84" t="s">
        <v>258</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543</v>
      </c>
      <c r="V76" s="177"/>
      <c r="W76" s="177" t="s">
        <v>599</v>
      </c>
      <c r="X76" s="177"/>
      <c r="Y76" s="177"/>
      <c r="Z76" s="177"/>
      <c r="AA76" s="85" t="s">
        <v>605</v>
      </c>
      <c r="AB76" s="85"/>
      <c r="AC76" s="87"/>
      <c r="AD76" s="87"/>
      <c r="AE76" s="87"/>
      <c r="AF76" s="87"/>
      <c r="AG76" s="87"/>
      <c r="AH76" s="87"/>
      <c r="AI76" s="87"/>
      <c r="AJ76" s="87"/>
    </row>
    <row r="77" spans="1:36" ht="15.75" customHeight="1" thickTop="1" thickBot="1" x14ac:dyDescent="0.25">
      <c r="A77" s="77">
        <v>59</v>
      </c>
      <c r="B77" s="89" t="s">
        <v>132</v>
      </c>
      <c r="C77" s="79" t="s">
        <v>606</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E77" s="81" t="s">
        <v>182</v>
      </c>
      <c r="F77" s="92" t="s">
        <v>607</v>
      </c>
      <c r="G77" s="92" t="s">
        <v>608</v>
      </c>
      <c r="H77" s="90" t="s">
        <v>609</v>
      </c>
      <c r="I77" s="82" t="s">
        <v>610</v>
      </c>
      <c r="J77" s="83" t="str">
        <f t="shared" si="0"/>
        <v>TRUE</v>
      </c>
      <c r="K77" s="83">
        <v>1</v>
      </c>
      <c r="L77" s="83" t="s">
        <v>128</v>
      </c>
      <c r="M77" s="84" t="s">
        <v>234</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395</v>
      </c>
      <c r="V77" s="177"/>
      <c r="W77" s="177" t="s">
        <v>611</v>
      </c>
      <c r="X77" s="177" t="s">
        <v>612</v>
      </c>
      <c r="Y77" s="177" t="s">
        <v>613</v>
      </c>
      <c r="Z77" s="177"/>
      <c r="AA77" s="85" t="s">
        <v>614</v>
      </c>
      <c r="AB77" s="85"/>
      <c r="AC77" s="87"/>
      <c r="AD77" s="87"/>
      <c r="AE77" s="87"/>
      <c r="AF77" s="87"/>
      <c r="AG77" s="87"/>
      <c r="AH77" s="87"/>
      <c r="AI77" s="87"/>
      <c r="AJ77" s="87"/>
    </row>
    <row r="78" spans="1:36" ht="15.75" customHeight="1" thickTop="1" thickBot="1" x14ac:dyDescent="0.25">
      <c r="A78" s="77">
        <v>60</v>
      </c>
      <c r="B78" s="89" t="s">
        <v>133</v>
      </c>
      <c r="C78" s="79" t="s">
        <v>615</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182</v>
      </c>
      <c r="F78" s="92" t="s">
        <v>616</v>
      </c>
      <c r="G78" s="92" t="s">
        <v>617</v>
      </c>
      <c r="H78" s="90" t="s">
        <v>618</v>
      </c>
      <c r="I78" s="82" t="s">
        <v>619</v>
      </c>
      <c r="J78" s="83" t="str">
        <f t="shared" si="0"/>
        <v>TRUE</v>
      </c>
      <c r="K78" s="83">
        <v>1</v>
      </c>
      <c r="L78" s="83" t="s">
        <v>128</v>
      </c>
      <c r="M78" s="84" t="s">
        <v>234</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620</v>
      </c>
      <c r="Z78" s="177"/>
      <c r="AA78" s="85" t="s">
        <v>294</v>
      </c>
      <c r="AB78" s="85" t="s">
        <v>408</v>
      </c>
      <c r="AC78" s="87"/>
      <c r="AD78" s="87"/>
      <c r="AE78" s="87"/>
      <c r="AF78" s="87"/>
      <c r="AG78" s="87"/>
      <c r="AH78" s="87"/>
      <c r="AI78" s="87"/>
      <c r="AJ78" s="87"/>
    </row>
    <row r="79" spans="1:36" ht="15.75" customHeight="1" thickTop="1" thickBot="1" x14ac:dyDescent="0.25">
      <c r="A79" s="77">
        <v>61</v>
      </c>
      <c r="B79" s="89" t="s">
        <v>135</v>
      </c>
      <c r="C79" s="79" t="s">
        <v>621</v>
      </c>
      <c r="D79" s="80" t="str">
        <f>VLOOKUP(B79,'HECVAT - Lite'!A$24:D$112,4,TRUE)</f>
        <v>PagerDuty sends alerts 24x7x365 for investigation and response.</v>
      </c>
      <c r="E79" s="81" t="s">
        <v>182</v>
      </c>
      <c r="F79" s="92" t="s">
        <v>622</v>
      </c>
      <c r="G79" s="92" t="s">
        <v>623</v>
      </c>
      <c r="H79" s="90" t="s">
        <v>624</v>
      </c>
      <c r="I79" s="82" t="s">
        <v>625</v>
      </c>
      <c r="J79" s="83" t="str">
        <f t="shared" si="0"/>
        <v>TRUE</v>
      </c>
      <c r="K79" s="83">
        <v>1</v>
      </c>
      <c r="L79" s="83" t="s">
        <v>134</v>
      </c>
      <c r="M79" s="84" t="s">
        <v>234</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626</v>
      </c>
      <c r="Z79" s="177"/>
      <c r="AA79" s="85" t="s">
        <v>294</v>
      </c>
      <c r="AB79" s="85">
        <v>10.8</v>
      </c>
      <c r="AC79" s="87"/>
      <c r="AD79" s="87"/>
      <c r="AE79" s="87"/>
      <c r="AF79" s="87"/>
      <c r="AG79" s="87"/>
      <c r="AH79" s="87"/>
      <c r="AI79" s="87"/>
      <c r="AJ79" s="87"/>
    </row>
    <row r="80" spans="1:36" ht="15.75" customHeight="1" thickTop="1" thickBot="1" x14ac:dyDescent="0.25">
      <c r="A80" s="77">
        <v>62</v>
      </c>
      <c r="B80" s="89" t="s">
        <v>137</v>
      </c>
      <c r="C80" s="79" t="s">
        <v>627</v>
      </c>
      <c r="D80" s="80" t="str">
        <f>VLOOKUP(B80,'HECVAT - Lite'!A$24:D$112,4,TRUE)</f>
        <v>PagerDuty sends alerts 24x7x365 for investigation and response.</v>
      </c>
      <c r="E80" s="81" t="s">
        <v>182</v>
      </c>
      <c r="F80" s="81" t="s">
        <v>628</v>
      </c>
      <c r="G80" s="81" t="s">
        <v>629</v>
      </c>
      <c r="H80" s="90" t="s">
        <v>433</v>
      </c>
      <c r="I80" s="82" t="s">
        <v>630</v>
      </c>
      <c r="J80" s="83" t="str">
        <f t="shared" si="0"/>
        <v>TRUE</v>
      </c>
      <c r="K80" s="83">
        <v>1</v>
      </c>
      <c r="L80" s="83" t="s">
        <v>134</v>
      </c>
      <c r="M80" s="84" t="s">
        <v>234</v>
      </c>
      <c r="N80" s="84" t="str">
        <f>VLOOKUP(B80,'HECVAT - Lite'!$A$6:$C$336,3,FALSE)</f>
        <v>Yes</v>
      </c>
      <c r="O80" s="84" t="str">
        <f>IF(LEN(VLOOKUP(B80,'Analyst Report'!$A$30:$I$118,7,TRUE))=0,"",VLOOKUP(B80,'Analyst Report'!$A$30:$I$118,7,TRUE))</f>
        <v/>
      </c>
      <c r="P80" s="84">
        <f t="shared" si="1"/>
        <v>1</v>
      </c>
      <c r="Q80" s="84">
        <v>40</v>
      </c>
      <c r="R80" s="84">
        <f>IF(LEN(VLOOKUP(B80,'Analyst Report'!$A$30:$I$118,8,FALSE))=0,"",VLOOKUP(B80,'Analyst Report'!$A$30:$I$118,8,FALSE))</f>
        <v>40</v>
      </c>
      <c r="S80" s="84">
        <f t="shared" si="2"/>
        <v>40</v>
      </c>
      <c r="T80" s="84">
        <f t="shared" si="3"/>
        <v>40</v>
      </c>
      <c r="U80" s="177"/>
      <c r="V80" s="177"/>
      <c r="W80" s="177"/>
      <c r="X80" s="177"/>
      <c r="Y80" s="177" t="s">
        <v>631</v>
      </c>
      <c r="Z80" s="177"/>
      <c r="AA80" s="85" t="s">
        <v>294</v>
      </c>
      <c r="AB80" s="85"/>
      <c r="AC80" s="87"/>
      <c r="AD80" s="87"/>
      <c r="AE80" s="87"/>
      <c r="AF80" s="87"/>
      <c r="AG80" s="87"/>
      <c r="AH80" s="87"/>
      <c r="AI80" s="87"/>
      <c r="AJ80" s="87"/>
    </row>
    <row r="81" spans="1:36" ht="15.75" customHeight="1" thickTop="1" thickBot="1" x14ac:dyDescent="0.25">
      <c r="A81" s="77">
        <v>63</v>
      </c>
      <c r="B81" s="89" t="s">
        <v>138</v>
      </c>
      <c r="C81" s="79" t="s">
        <v>632</v>
      </c>
      <c r="D81" s="80" t="str">
        <f>VLOOKUP(B81,'HECVAT - Lite'!A$24:D$112,4,TRUE)</f>
        <v>PagerDuty sends alerts 24x7x365 for investigation and response.</v>
      </c>
      <c r="E81" s="81" t="s">
        <v>182</v>
      </c>
      <c r="F81" s="81" t="s">
        <v>633</v>
      </c>
      <c r="G81" s="81" t="s">
        <v>634</v>
      </c>
      <c r="H81" s="90" t="s">
        <v>635</v>
      </c>
      <c r="I81" s="82" t="s">
        <v>636</v>
      </c>
      <c r="J81" s="83" t="str">
        <f t="shared" si="0"/>
        <v>TRUE</v>
      </c>
      <c r="K81" s="83">
        <v>1</v>
      </c>
      <c r="L81" s="83" t="s">
        <v>134</v>
      </c>
      <c r="M81" s="84" t="s">
        <v>234</v>
      </c>
      <c r="N81" s="84" t="str">
        <f>VLOOKUP(B81,'HECVAT - Lite'!$A$6:$C$336,3,FALSE)</f>
        <v>No</v>
      </c>
      <c r="O81" s="84" t="str">
        <f>IF(LEN(VLOOKUP(B81,'Analyst Report'!$A$30:$I$118,7,TRUE))=0,"",VLOOKUP(B81,'Analyst Report'!$A$30:$I$118,7,TRUE))</f>
        <v/>
      </c>
      <c r="P81" s="84">
        <f t="shared" si="1"/>
        <v>0</v>
      </c>
      <c r="Q81" s="84">
        <v>40</v>
      </c>
      <c r="R81" s="84">
        <f>IF(LEN(VLOOKUP(B81,'Analyst Report'!$A$30:$I$118,8,FALSE))=0,"",VLOOKUP(B81,'Analyst Report'!$A$30:$I$118,8,FALSE))</f>
        <v>40</v>
      </c>
      <c r="S81" s="84">
        <f t="shared" si="2"/>
        <v>40</v>
      </c>
      <c r="T81" s="84">
        <f t="shared" si="3"/>
        <v>0</v>
      </c>
      <c r="U81" s="177"/>
      <c r="V81" s="177"/>
      <c r="W81" s="177"/>
      <c r="X81" s="177"/>
      <c r="Y81" s="177" t="s">
        <v>637</v>
      </c>
      <c r="Z81" s="177"/>
      <c r="AA81" s="85" t="s">
        <v>294</v>
      </c>
      <c r="AB81" s="85"/>
      <c r="AC81" s="87"/>
      <c r="AD81" s="87"/>
      <c r="AE81" s="87"/>
      <c r="AF81" s="87"/>
      <c r="AG81" s="87"/>
      <c r="AH81" s="87"/>
      <c r="AI81" s="87"/>
      <c r="AJ81" s="87"/>
    </row>
    <row r="82" spans="1:36" ht="15.75" customHeight="1" thickTop="1" thickBot="1" x14ac:dyDescent="0.25">
      <c r="A82" s="77">
        <v>64</v>
      </c>
      <c r="B82" s="89" t="s">
        <v>139</v>
      </c>
      <c r="C82" s="79" t="s">
        <v>638</v>
      </c>
      <c r="D82" s="80" t="str">
        <f>VLOOKUP(B82,'HECVAT - Lite'!A$24:D$112,4,TRUE)</f>
        <v>PagerDuty sends alerts 24x7x365 for investigation and response.</v>
      </c>
      <c r="E82" s="81" t="s">
        <v>182</v>
      </c>
      <c r="F82" s="92" t="s">
        <v>639</v>
      </c>
      <c r="G82" s="92" t="s">
        <v>640</v>
      </c>
      <c r="H82" s="90" t="s">
        <v>641</v>
      </c>
      <c r="I82" s="82" t="s">
        <v>642</v>
      </c>
      <c r="J82" s="83" t="str">
        <f t="shared" si="0"/>
        <v>FALSE</v>
      </c>
      <c r="K82" s="83">
        <v>1</v>
      </c>
      <c r="L82" s="83" t="s">
        <v>134</v>
      </c>
      <c r="M82" s="84" t="s">
        <v>234</v>
      </c>
      <c r="N82" s="84" t="str">
        <f>VLOOKUP(B82,'HECVAT - Lite'!$A$6:$C$336,3,FALSE)</f>
        <v>No</v>
      </c>
      <c r="O82" s="84" t="str">
        <f>IF(LEN(VLOOKUP(B82,'Analyst Report'!$A$30:$I$118,7,TRUE))=0,"",VLOOKUP(B82,'Analyst Report'!$A$30:$I$118,7,TRUE))</f>
        <v/>
      </c>
      <c r="P82" s="84">
        <f t="shared" si="1"/>
        <v>0</v>
      </c>
      <c r="Q82" s="84">
        <v>20</v>
      </c>
      <c r="R82" s="84">
        <f>IF(LEN(VLOOKUP(B82,'Analyst Report'!$A$30:$I$118,8,FALSE))=0,"",VLOOKUP(B82,'Analyst Report'!$A$30:$I$118,8,FALSE))</f>
        <v>20</v>
      </c>
      <c r="S82" s="84">
        <f t="shared" si="2"/>
        <v>20</v>
      </c>
      <c r="T82" s="84">
        <f t="shared" si="3"/>
        <v>0</v>
      </c>
      <c r="U82" s="177"/>
      <c r="V82" s="177"/>
      <c r="W82" s="177"/>
      <c r="X82" s="177"/>
      <c r="Y82" s="177"/>
      <c r="Z82" s="177"/>
      <c r="AA82" s="85" t="s">
        <v>294</v>
      </c>
      <c r="AB82" s="85"/>
      <c r="AC82" s="87"/>
      <c r="AD82" s="87"/>
      <c r="AE82" s="87"/>
      <c r="AF82" s="87"/>
      <c r="AG82" s="87"/>
      <c r="AH82" s="87"/>
      <c r="AI82" s="87"/>
      <c r="AJ82" s="87"/>
    </row>
    <row r="83" spans="1:36" ht="15.75" customHeight="1" thickTop="1" thickBot="1" x14ac:dyDescent="0.25">
      <c r="A83" s="77">
        <v>65</v>
      </c>
      <c r="B83" s="89" t="s">
        <v>140</v>
      </c>
      <c r="C83" s="79" t="s">
        <v>643</v>
      </c>
      <c r="D83" s="80" t="str">
        <f>VLOOKUP(B83,'HECVAT - Lite'!A$24:D$112,4,TRUE)</f>
        <v>PagerDuty sends alerts 24x7x365 for investigation and response.</v>
      </c>
      <c r="E83" s="81" t="s">
        <v>644</v>
      </c>
      <c r="F83" s="81" t="s">
        <v>182</v>
      </c>
      <c r="G83" s="81" t="s">
        <v>645</v>
      </c>
      <c r="H83" s="90" t="s">
        <v>646</v>
      </c>
      <c r="I83" s="82" t="s">
        <v>647</v>
      </c>
      <c r="J83" s="83" t="str">
        <f t="shared" si="0"/>
        <v>FALSE</v>
      </c>
      <c r="K83" s="83">
        <v>1</v>
      </c>
      <c r="L83" s="83" t="s">
        <v>134</v>
      </c>
      <c r="M83" s="84" t="s">
        <v>234</v>
      </c>
      <c r="N83" s="84" t="str">
        <f>VLOOKUP(B83,'HECVAT - Lite'!$A$6:$C$336,3,FALSE)</f>
        <v>Yes</v>
      </c>
      <c r="O83" s="84" t="str">
        <f>IF(LEN(VLOOKUP(B83,'Analyst Report'!$A$30:$I$118,7,TRUE))=0,"",VLOOKUP(B83,'Analyst Report'!$A$30:$I$118,7,TRUE))</f>
        <v/>
      </c>
      <c r="P83" s="84">
        <f t="shared" si="1"/>
        <v>1</v>
      </c>
      <c r="Q83" s="84">
        <v>15</v>
      </c>
      <c r="R83" s="84">
        <f>IF(LEN(VLOOKUP(B83,'Analyst Report'!$A$30:$I$118,8,FALSE))=0,"",VLOOKUP(B83,'Analyst Report'!$A$30:$I$118,8,FALSE))</f>
        <v>15</v>
      </c>
      <c r="S83" s="84">
        <f t="shared" si="2"/>
        <v>15</v>
      </c>
      <c r="T83" s="84">
        <f t="shared" si="3"/>
        <v>15</v>
      </c>
      <c r="U83" s="177"/>
      <c r="V83" s="177"/>
      <c r="W83" s="177"/>
      <c r="X83" s="177"/>
      <c r="Y83" s="177"/>
      <c r="Z83" s="177"/>
      <c r="AA83" s="85" t="s">
        <v>316</v>
      </c>
      <c r="AB83" s="85"/>
      <c r="AC83" s="87"/>
      <c r="AD83" s="87"/>
      <c r="AE83" s="87"/>
      <c r="AF83" s="87"/>
      <c r="AG83" s="87"/>
      <c r="AH83" s="87"/>
      <c r="AI83" s="87"/>
      <c r="AJ83" s="87"/>
    </row>
    <row r="84" spans="1:36" ht="15.75" customHeight="1" thickTop="1" thickBot="1" x14ac:dyDescent="0.25">
      <c r="A84" s="77">
        <v>66</v>
      </c>
      <c r="B84" s="89" t="s">
        <v>142</v>
      </c>
      <c r="C84" s="79" t="s">
        <v>648</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182</v>
      </c>
      <c r="F84" s="81" t="s">
        <v>649</v>
      </c>
      <c r="G84" s="81" t="s">
        <v>650</v>
      </c>
      <c r="H84" s="90" t="s">
        <v>651</v>
      </c>
      <c r="I84" s="90" t="s">
        <v>652</v>
      </c>
      <c r="J84" s="83" t="str">
        <f t="shared" si="0"/>
        <v>TRUE</v>
      </c>
      <c r="K84" s="83">
        <v>1</v>
      </c>
      <c r="L84" s="83" t="s">
        <v>653</v>
      </c>
      <c r="M84" s="84" t="s">
        <v>234</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326</v>
      </c>
      <c r="Z84" s="177"/>
      <c r="AA84" s="85" t="s">
        <v>316</v>
      </c>
      <c r="AB84" s="85" t="s">
        <v>654</v>
      </c>
      <c r="AC84" s="87"/>
      <c r="AD84" s="87"/>
      <c r="AE84" s="87"/>
      <c r="AF84" s="87"/>
      <c r="AG84" s="87"/>
      <c r="AH84" s="87"/>
      <c r="AI84" s="87"/>
      <c r="AJ84" s="87"/>
    </row>
    <row r="85" spans="1:36" ht="15.75" customHeight="1" thickTop="1" thickBot="1" x14ac:dyDescent="0.25">
      <c r="A85" s="77">
        <v>67</v>
      </c>
      <c r="B85" s="89" t="s">
        <v>143</v>
      </c>
      <c r="C85" s="79" t="s">
        <v>655</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182</v>
      </c>
      <c r="F85" s="81" t="s">
        <v>656</v>
      </c>
      <c r="G85" s="81" t="s">
        <v>657</v>
      </c>
      <c r="H85" s="90" t="s">
        <v>658</v>
      </c>
      <c r="I85" s="90" t="s">
        <v>652</v>
      </c>
      <c r="J85" s="83" t="str">
        <f t="shared" si="0"/>
        <v>FALSE</v>
      </c>
      <c r="K85" s="83">
        <v>1</v>
      </c>
      <c r="L85" s="83" t="s">
        <v>653</v>
      </c>
      <c r="M85" s="84" t="s">
        <v>234</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659</v>
      </c>
      <c r="Z85" s="177"/>
      <c r="AA85" s="85" t="s">
        <v>316</v>
      </c>
      <c r="AB85" s="85" t="s">
        <v>654</v>
      </c>
      <c r="AC85" s="87"/>
      <c r="AD85" s="87"/>
      <c r="AE85" s="87"/>
      <c r="AF85" s="87"/>
      <c r="AG85" s="87"/>
      <c r="AH85" s="87"/>
      <c r="AI85" s="87"/>
      <c r="AJ85" s="87"/>
    </row>
    <row r="86" spans="1:36" ht="15.75" customHeight="1" thickTop="1" thickBot="1" x14ac:dyDescent="0.25">
      <c r="A86" s="77">
        <v>68</v>
      </c>
      <c r="B86" s="89" t="s">
        <v>144</v>
      </c>
      <c r="C86" s="79" t="s">
        <v>660</v>
      </c>
      <c r="D86" s="80" t="str">
        <f>VLOOKUP(B86,'HECVAT - Lite'!A$24:D$112,4,TRUE)</f>
        <v>Instructure’s general liability insurance includes Cyber Errors &amp; Omissions coverage (referred to as "Professional Errors &amp; Omission"). Instructure’s certificate of liability insurance is provided with the Canvas Credentials Security Package.</v>
      </c>
      <c r="E86" s="81" t="s">
        <v>182</v>
      </c>
      <c r="F86" s="81" t="s">
        <v>661</v>
      </c>
      <c r="G86" s="81" t="s">
        <v>662</v>
      </c>
      <c r="H86" s="90" t="s">
        <v>663</v>
      </c>
      <c r="I86" s="82" t="s">
        <v>664</v>
      </c>
      <c r="J86" s="83" t="str">
        <f t="shared" si="0"/>
        <v>FALSE</v>
      </c>
      <c r="K86" s="83">
        <v>1</v>
      </c>
      <c r="L86" s="83" t="s">
        <v>653</v>
      </c>
      <c r="M86" s="84" t="s">
        <v>234</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665</v>
      </c>
      <c r="AB86" s="85"/>
      <c r="AC86" s="87"/>
      <c r="AD86" s="87"/>
      <c r="AE86" s="87"/>
      <c r="AF86" s="87"/>
      <c r="AG86" s="87"/>
      <c r="AH86" s="87"/>
      <c r="AI86" s="87"/>
      <c r="AJ86" s="87"/>
    </row>
    <row r="87" spans="1:36" ht="15.75" customHeight="1" thickTop="1" thickBot="1" x14ac:dyDescent="0.25">
      <c r="A87" s="77">
        <v>69</v>
      </c>
      <c r="B87" s="89" t="s">
        <v>145</v>
      </c>
      <c r="C87" s="79" t="s">
        <v>666</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182</v>
      </c>
      <c r="F87" s="81" t="s">
        <v>667</v>
      </c>
      <c r="G87" s="81" t="s">
        <v>668</v>
      </c>
      <c r="H87" s="90" t="s">
        <v>669</v>
      </c>
      <c r="I87" s="82" t="s">
        <v>670</v>
      </c>
      <c r="J87" s="83" t="str">
        <f t="shared" si="0"/>
        <v>TRUE</v>
      </c>
      <c r="K87" s="83">
        <v>1</v>
      </c>
      <c r="L87" s="83" t="s">
        <v>653</v>
      </c>
      <c r="M87" s="84" t="s">
        <v>234</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326</v>
      </c>
      <c r="Z87" s="177"/>
      <c r="AA87" s="85" t="s">
        <v>671</v>
      </c>
      <c r="AB87" s="85"/>
      <c r="AC87" s="87"/>
      <c r="AD87" s="87"/>
      <c r="AE87" s="87"/>
      <c r="AF87" s="87"/>
      <c r="AG87" s="87"/>
      <c r="AH87" s="87"/>
      <c r="AI87" s="87"/>
      <c r="AJ87" s="87"/>
    </row>
    <row r="88" spans="1:36" ht="15.75" customHeight="1" thickTop="1" thickBot="1" x14ac:dyDescent="0.25">
      <c r="A88" s="77">
        <v>70</v>
      </c>
      <c r="B88" s="89" t="s">
        <v>146</v>
      </c>
      <c r="C88" s="79" t="s">
        <v>672</v>
      </c>
      <c r="D88" s="80" t="str">
        <f>VLOOKUP(B88,'HECVAT - Lite'!A$24:D$112,4,TRUE)</f>
        <v>PagerDuty sends alerts 24x7x365 for investigation and response.</v>
      </c>
      <c r="E88" s="81" t="s">
        <v>182</v>
      </c>
      <c r="F88" s="81" t="s">
        <v>673</v>
      </c>
      <c r="G88" s="81" t="s">
        <v>674</v>
      </c>
      <c r="H88" s="90" t="s">
        <v>675</v>
      </c>
      <c r="I88" s="82" t="s">
        <v>676</v>
      </c>
      <c r="J88" s="83" t="str">
        <f t="shared" si="0"/>
        <v>TRUE</v>
      </c>
      <c r="K88" s="83">
        <v>1</v>
      </c>
      <c r="L88" s="83" t="s">
        <v>653</v>
      </c>
      <c r="M88" s="84" t="s">
        <v>234</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294</v>
      </c>
      <c r="AB88" s="85"/>
      <c r="AC88" s="87"/>
      <c r="AD88" s="87"/>
      <c r="AE88" s="87"/>
      <c r="AF88" s="87"/>
      <c r="AG88" s="87"/>
      <c r="AH88" s="87"/>
      <c r="AI88" s="87"/>
      <c r="AJ88" s="87"/>
    </row>
    <row r="89" spans="1:36" ht="15.75" customHeight="1" thickTop="1" thickBot="1" x14ac:dyDescent="0.25">
      <c r="A89" s="77">
        <v>71</v>
      </c>
      <c r="B89" s="89" t="s">
        <v>148</v>
      </c>
      <c r="C89" s="79" t="s">
        <v>677</v>
      </c>
      <c r="D89" s="80" t="str">
        <f>VLOOKUP(B89,'HECVAT - Lite'!A$24:D$112,4,TRUE)</f>
        <v>PagerDuty sends alerts 24x7x365 for investigation and response.</v>
      </c>
      <c r="E89" s="81" t="s">
        <v>182</v>
      </c>
      <c r="F89" s="81" t="s">
        <v>678</v>
      </c>
      <c r="G89" s="81" t="s">
        <v>679</v>
      </c>
      <c r="H89" s="90" t="s">
        <v>680</v>
      </c>
      <c r="I89" s="90" t="s">
        <v>681</v>
      </c>
      <c r="J89" s="83" t="str">
        <f t="shared" si="0"/>
        <v>FALSE</v>
      </c>
      <c r="K89" s="83">
        <v>1</v>
      </c>
      <c r="L89" s="83" t="s">
        <v>682</v>
      </c>
      <c r="M89" s="84" t="s">
        <v>234</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683</v>
      </c>
      <c r="AB89" s="85"/>
      <c r="AC89" s="87"/>
      <c r="AD89" s="87"/>
      <c r="AE89" s="87"/>
      <c r="AF89" s="87"/>
      <c r="AG89" s="87"/>
      <c r="AH89" s="87"/>
      <c r="AI89" s="87"/>
      <c r="AJ89" s="87"/>
    </row>
    <row r="90" spans="1:36" ht="15.75" customHeight="1" thickTop="1" thickBot="1" x14ac:dyDescent="0.25">
      <c r="A90" s="77">
        <v>72</v>
      </c>
      <c r="B90" s="89" t="s">
        <v>149</v>
      </c>
      <c r="C90" s="79" t="s">
        <v>684</v>
      </c>
      <c r="D90" s="80" t="str">
        <f>VLOOKUP(B90,'HECVAT - Lite'!A$24:D$112,4,TRUE)</f>
        <v>PagerDuty sends alerts 24x7x365 for investigation and response.</v>
      </c>
      <c r="E90" s="81" t="s">
        <v>182</v>
      </c>
      <c r="F90" s="81" t="s">
        <v>685</v>
      </c>
      <c r="G90" s="81" t="s">
        <v>686</v>
      </c>
      <c r="H90" s="90" t="s">
        <v>687</v>
      </c>
      <c r="I90" s="90" t="s">
        <v>688</v>
      </c>
      <c r="J90" s="83" t="str">
        <f t="shared" si="0"/>
        <v>TRUE</v>
      </c>
      <c r="K90" s="83">
        <v>1</v>
      </c>
      <c r="L90" s="83" t="s">
        <v>682</v>
      </c>
      <c r="M90" s="84" t="s">
        <v>234</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689</v>
      </c>
      <c r="AB90" s="85"/>
      <c r="AC90" s="87"/>
      <c r="AD90" s="87"/>
      <c r="AE90" s="87"/>
      <c r="AF90" s="87"/>
      <c r="AG90" s="87"/>
      <c r="AH90" s="87"/>
      <c r="AI90" s="87"/>
      <c r="AJ90" s="87"/>
    </row>
    <row r="91" spans="1:36" ht="102.75" customHeight="1" thickTop="1" thickBot="1" x14ac:dyDescent="0.25">
      <c r="A91" s="77">
        <v>73</v>
      </c>
      <c r="B91" s="89" t="s">
        <v>150</v>
      </c>
      <c r="C91" s="79" t="s">
        <v>690</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81" t="s">
        <v>182</v>
      </c>
      <c r="F91" s="81" t="s">
        <v>691</v>
      </c>
      <c r="G91" s="81" t="s">
        <v>692</v>
      </c>
      <c r="H91" s="90" t="s">
        <v>693</v>
      </c>
      <c r="I91" s="90" t="s">
        <v>694</v>
      </c>
      <c r="J91" s="83" t="str">
        <f t="shared" si="0"/>
        <v>TRUE</v>
      </c>
      <c r="K91" s="83">
        <v>1</v>
      </c>
      <c r="L91" s="83" t="s">
        <v>682</v>
      </c>
      <c r="M91" s="84" t="s">
        <v>234</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316</v>
      </c>
      <c r="AB91" s="85">
        <v>12.1</v>
      </c>
      <c r="AC91" s="87"/>
      <c r="AD91" s="87"/>
      <c r="AE91" s="87"/>
      <c r="AF91" s="87"/>
      <c r="AG91" s="87"/>
      <c r="AH91" s="87"/>
      <c r="AI91" s="87"/>
      <c r="AJ91" s="87"/>
    </row>
    <row r="92" spans="1:36" ht="409.6" thickTop="1" thickBot="1" x14ac:dyDescent="0.25">
      <c r="A92" s="77">
        <v>74</v>
      </c>
      <c r="B92" s="89" t="s">
        <v>152</v>
      </c>
      <c r="C92" s="79" t="s">
        <v>695</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81" t="s">
        <v>696</v>
      </c>
      <c r="F92" s="81" t="s">
        <v>697</v>
      </c>
      <c r="G92" s="81" t="s">
        <v>698</v>
      </c>
      <c r="H92" s="90" t="s">
        <v>699</v>
      </c>
      <c r="I92" s="90" t="s">
        <v>700</v>
      </c>
      <c r="J92" s="83" t="str">
        <f t="shared" si="0"/>
        <v>FALSE</v>
      </c>
      <c r="K92" s="83">
        <v>1</v>
      </c>
      <c r="L92" s="83" t="s">
        <v>701</v>
      </c>
      <c r="M92" s="84" t="s">
        <v>258</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702</v>
      </c>
      <c r="AB92" s="85" t="s">
        <v>703</v>
      </c>
      <c r="AC92" s="87"/>
      <c r="AD92" s="87"/>
      <c r="AE92" s="87"/>
      <c r="AF92" s="87"/>
      <c r="AG92" s="87"/>
      <c r="AH92" s="87"/>
      <c r="AI92" s="87"/>
      <c r="AJ92" s="87"/>
    </row>
    <row r="93" spans="1:36" ht="409.6" thickTop="1" thickBot="1" x14ac:dyDescent="0.25">
      <c r="A93" s="77">
        <v>75</v>
      </c>
      <c r="B93" s="89" t="s">
        <v>153</v>
      </c>
      <c r="C93" s="79" t="s">
        <v>704</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705</v>
      </c>
      <c r="F93" s="81" t="s">
        <v>706</v>
      </c>
      <c r="G93" s="81" t="s">
        <v>707</v>
      </c>
      <c r="H93" s="90" t="s">
        <v>500</v>
      </c>
      <c r="I93" s="90" t="s">
        <v>501</v>
      </c>
      <c r="J93" s="83" t="str">
        <f t="shared" si="0"/>
        <v>TRUE</v>
      </c>
      <c r="K93" s="83">
        <v>1</v>
      </c>
      <c r="L93" s="83" t="s">
        <v>701</v>
      </c>
      <c r="M93" s="84" t="s">
        <v>234</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708</v>
      </c>
      <c r="AB93" s="85" t="s">
        <v>709</v>
      </c>
      <c r="AC93" s="87"/>
      <c r="AD93" s="87"/>
      <c r="AE93" s="87"/>
      <c r="AF93" s="87"/>
      <c r="AG93" s="87"/>
      <c r="AH93" s="87"/>
      <c r="AI93" s="87"/>
      <c r="AJ93" s="87"/>
    </row>
    <row r="94" spans="1:36" ht="409.6" thickTop="1" thickBot="1" x14ac:dyDescent="0.25">
      <c r="A94" s="77">
        <v>76</v>
      </c>
      <c r="B94" s="89" t="s">
        <v>154</v>
      </c>
      <c r="C94" s="79" t="s">
        <v>710</v>
      </c>
      <c r="D94" s="80" t="str">
        <f>VLOOKUP(B94,'HECVAT - Lite'!A$24:D$112,4,TRUE)</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v>
      </c>
      <c r="E94" s="81" t="s">
        <v>711</v>
      </c>
      <c r="F94" s="81" t="s">
        <v>712</v>
      </c>
      <c r="G94" s="81" t="s">
        <v>713</v>
      </c>
      <c r="H94" s="90" t="s">
        <v>714</v>
      </c>
      <c r="I94" s="90" t="s">
        <v>715</v>
      </c>
      <c r="J94" s="83" t="str">
        <f t="shared" si="0"/>
        <v>TRUE</v>
      </c>
      <c r="K94" s="83">
        <v>1</v>
      </c>
      <c r="L94" s="83" t="s">
        <v>701</v>
      </c>
      <c r="M94" s="84" t="s">
        <v>234</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585</v>
      </c>
      <c r="AB94" s="85">
        <v>12.8</v>
      </c>
      <c r="AC94" s="87"/>
      <c r="AD94" s="87"/>
      <c r="AE94" s="87"/>
      <c r="AF94" s="87"/>
      <c r="AG94" s="87"/>
      <c r="AH94" s="87"/>
      <c r="AI94" s="87"/>
      <c r="AJ94" s="87"/>
    </row>
    <row r="95" spans="1:36" ht="114" thickTop="1" thickBot="1" x14ac:dyDescent="0.25">
      <c r="A95" s="77">
        <v>77</v>
      </c>
      <c r="B95" s="89" t="s">
        <v>155</v>
      </c>
      <c r="C95" s="79" t="s">
        <v>716</v>
      </c>
      <c r="D95" s="80" t="str">
        <f>VLOOKUP(B95,'HECVAT - Lite'!A$24:D$112,4,TRUE)</f>
        <v>Our processes and procedures cover regions in which we operate.</v>
      </c>
      <c r="E95" s="81" t="s">
        <v>717</v>
      </c>
      <c r="F95" s="81" t="s">
        <v>718</v>
      </c>
      <c r="G95" s="81" t="s">
        <v>719</v>
      </c>
      <c r="H95" s="90" t="s">
        <v>720</v>
      </c>
      <c r="I95" s="82" t="s">
        <v>721</v>
      </c>
      <c r="J95" s="83" t="str">
        <f t="shared" si="0"/>
        <v>TRUE</v>
      </c>
      <c r="K95" s="83">
        <v>1</v>
      </c>
      <c r="L95" s="83" t="s">
        <v>701</v>
      </c>
      <c r="M95" s="84" t="s">
        <v>234</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722</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167"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7" t="s">
        <v>723</v>
      </c>
      <c r="B1" s="221"/>
      <c r="C1" s="221"/>
      <c r="D1" s="219"/>
      <c r="E1" s="96"/>
      <c r="F1" s="96"/>
      <c r="G1" s="96"/>
      <c r="H1" s="6"/>
      <c r="I1" s="6"/>
      <c r="J1" s="6"/>
      <c r="K1" s="6"/>
      <c r="L1" s="6"/>
      <c r="M1" s="6"/>
      <c r="N1" s="6"/>
      <c r="O1" s="6"/>
      <c r="P1" s="6"/>
      <c r="Q1" s="6"/>
      <c r="R1" s="6"/>
      <c r="S1" s="6"/>
      <c r="T1" s="6"/>
      <c r="U1" s="6"/>
      <c r="V1" s="6"/>
      <c r="W1" s="6"/>
      <c r="X1" s="6"/>
      <c r="Y1" s="6"/>
    </row>
    <row r="2" spans="1:25" ht="25.5" customHeight="1" x14ac:dyDescent="0.15">
      <c r="A2" s="242" t="s">
        <v>29</v>
      </c>
      <c r="B2" s="221"/>
      <c r="C2" s="221"/>
      <c r="D2" s="219"/>
      <c r="E2" s="14"/>
      <c r="F2" s="6"/>
      <c r="G2" s="6"/>
      <c r="H2" s="6"/>
      <c r="I2" s="6"/>
      <c r="J2" s="6"/>
      <c r="K2" s="6"/>
      <c r="L2" s="6"/>
      <c r="M2" s="6"/>
      <c r="N2" s="6"/>
      <c r="O2" s="6"/>
      <c r="P2" s="6"/>
      <c r="Q2" s="6"/>
      <c r="R2" s="6"/>
      <c r="S2" s="6"/>
      <c r="T2" s="6"/>
      <c r="U2" s="6"/>
      <c r="V2" s="6"/>
      <c r="W2" s="6"/>
      <c r="X2" s="6"/>
      <c r="Y2" s="6"/>
    </row>
    <row r="3" spans="1:25" ht="1.5" customHeight="1" x14ac:dyDescent="0.15">
      <c r="A3" s="9"/>
      <c r="B3" s="97"/>
      <c r="C3" s="98"/>
      <c r="D3" s="98"/>
      <c r="E3" s="14"/>
      <c r="F3" s="6"/>
      <c r="G3" s="6"/>
      <c r="H3" s="6"/>
      <c r="I3" s="6"/>
      <c r="J3" s="6"/>
      <c r="K3" s="6"/>
      <c r="L3" s="6"/>
      <c r="M3" s="6"/>
      <c r="N3" s="6"/>
      <c r="O3" s="6"/>
      <c r="P3" s="6"/>
      <c r="Q3" s="6"/>
      <c r="R3" s="6"/>
      <c r="S3" s="6"/>
      <c r="T3" s="6"/>
      <c r="U3" s="6"/>
      <c r="V3" s="6"/>
      <c r="W3" s="6"/>
      <c r="X3" s="6"/>
      <c r="Y3" s="6"/>
    </row>
    <row r="4" spans="1:25" ht="1.5" customHeight="1" x14ac:dyDescent="0.15">
      <c r="A4" s="99"/>
      <c r="B4" s="99"/>
      <c r="C4" s="99"/>
      <c r="D4" s="99"/>
      <c r="E4" s="14"/>
      <c r="F4" s="6"/>
      <c r="G4" s="6"/>
      <c r="H4" s="6"/>
      <c r="I4" s="6"/>
      <c r="J4" s="6"/>
      <c r="K4" s="6"/>
      <c r="L4" s="6"/>
      <c r="M4" s="6"/>
      <c r="N4" s="6"/>
      <c r="O4" s="6"/>
      <c r="P4" s="6"/>
      <c r="Q4" s="6"/>
      <c r="R4" s="6"/>
      <c r="S4" s="6"/>
      <c r="T4" s="6"/>
      <c r="U4" s="6"/>
      <c r="V4" s="6"/>
      <c r="W4" s="6"/>
      <c r="X4" s="6"/>
      <c r="Y4" s="6"/>
    </row>
    <row r="5" spans="1:25" ht="1.5" customHeight="1" x14ac:dyDescent="0.15">
      <c r="A5" s="100"/>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101"/>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102"/>
      <c r="C7" s="103"/>
      <c r="D7" s="103"/>
      <c r="E7" s="14"/>
      <c r="F7" s="6"/>
      <c r="G7" s="6"/>
      <c r="H7" s="6"/>
      <c r="I7" s="6"/>
      <c r="J7" s="6"/>
      <c r="K7" s="6"/>
      <c r="L7" s="6"/>
      <c r="M7" s="6"/>
      <c r="N7" s="6"/>
      <c r="O7" s="6"/>
      <c r="P7" s="6"/>
      <c r="Q7" s="6"/>
      <c r="R7" s="6"/>
      <c r="S7" s="6"/>
      <c r="T7" s="6"/>
      <c r="U7" s="6"/>
      <c r="V7" s="6"/>
      <c r="W7" s="6"/>
      <c r="X7" s="6"/>
      <c r="Y7" s="6"/>
    </row>
    <row r="8" spans="1:25" ht="1.5" customHeight="1" x14ac:dyDescent="0.15">
      <c r="A8" s="9"/>
      <c r="B8" s="102"/>
      <c r="C8" s="103"/>
      <c r="D8" s="103"/>
      <c r="E8" s="14"/>
      <c r="F8" s="6"/>
      <c r="G8" s="6"/>
      <c r="H8" s="6"/>
      <c r="I8" s="6"/>
      <c r="J8" s="6"/>
      <c r="K8" s="6"/>
      <c r="L8" s="6"/>
      <c r="M8" s="6"/>
      <c r="N8" s="6"/>
      <c r="O8" s="6"/>
      <c r="P8" s="6"/>
      <c r="Q8" s="6"/>
      <c r="R8" s="6"/>
      <c r="S8" s="6"/>
      <c r="T8" s="6"/>
      <c r="U8" s="6"/>
      <c r="V8" s="6"/>
      <c r="W8" s="6"/>
      <c r="X8" s="6"/>
      <c r="Y8" s="6"/>
    </row>
    <row r="9" spans="1:25" ht="1.5" customHeight="1" x14ac:dyDescent="0.15">
      <c r="A9" s="9"/>
      <c r="B9" s="102"/>
      <c r="C9" s="103"/>
      <c r="D9" s="103"/>
      <c r="E9" s="14"/>
      <c r="F9" s="6"/>
      <c r="G9" s="6"/>
      <c r="H9" s="6"/>
      <c r="I9" s="6"/>
      <c r="J9" s="6"/>
      <c r="K9" s="6"/>
      <c r="L9" s="6"/>
      <c r="M9" s="6"/>
      <c r="N9" s="6"/>
      <c r="O9" s="6"/>
      <c r="P9" s="6"/>
      <c r="Q9" s="6"/>
      <c r="R9" s="6"/>
      <c r="S9" s="6"/>
      <c r="T9" s="6"/>
      <c r="U9" s="6"/>
      <c r="V9" s="6"/>
      <c r="W9" s="6"/>
      <c r="X9" s="6"/>
      <c r="Y9" s="6"/>
    </row>
    <row r="10" spans="1:25" ht="1.5" customHeight="1" x14ac:dyDescent="0.15">
      <c r="A10" s="9"/>
      <c r="B10" s="102"/>
      <c r="C10" s="103"/>
      <c r="D10" s="103"/>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102"/>
      <c r="C11" s="103"/>
      <c r="D11" s="103"/>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102"/>
      <c r="C12" s="103"/>
      <c r="D12" s="103"/>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102"/>
      <c r="C13" s="103"/>
      <c r="D13" s="103"/>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102"/>
      <c r="C14" s="103"/>
      <c r="D14" s="103"/>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102"/>
      <c r="C15" s="103"/>
      <c r="D15" s="103"/>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102"/>
      <c r="C16" s="103"/>
      <c r="D16" s="103"/>
      <c r="E16" s="14"/>
      <c r="F16" s="6"/>
      <c r="G16" s="6"/>
      <c r="H16" s="6"/>
      <c r="I16" s="6"/>
      <c r="J16" s="6"/>
      <c r="K16" s="6"/>
      <c r="L16" s="6"/>
      <c r="M16" s="6"/>
      <c r="N16" s="6"/>
      <c r="O16" s="6"/>
      <c r="P16" s="6"/>
      <c r="Q16" s="6"/>
      <c r="R16" s="6"/>
      <c r="S16" s="6"/>
      <c r="T16" s="6"/>
      <c r="U16" s="6"/>
      <c r="V16" s="6"/>
      <c r="W16" s="6"/>
      <c r="X16" s="6"/>
      <c r="Y16" s="6"/>
    </row>
    <row r="17" spans="1:25" ht="1.5" customHeight="1" x14ac:dyDescent="0.15">
      <c r="A17" s="101"/>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102"/>
      <c r="C18" s="103"/>
      <c r="D18" s="103"/>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102"/>
      <c r="C19" s="103"/>
      <c r="D19" s="103"/>
      <c r="E19" s="14"/>
      <c r="F19" s="6"/>
      <c r="G19" s="6"/>
      <c r="H19" s="6"/>
      <c r="I19" s="6"/>
      <c r="J19" s="6"/>
      <c r="K19" s="6"/>
      <c r="L19" s="6"/>
      <c r="M19" s="6"/>
      <c r="N19" s="6"/>
      <c r="O19" s="6"/>
      <c r="P19" s="6"/>
      <c r="Q19" s="6"/>
      <c r="R19" s="6"/>
      <c r="S19" s="6"/>
      <c r="T19" s="6"/>
      <c r="U19" s="6"/>
      <c r="V19" s="6"/>
      <c r="W19" s="6"/>
      <c r="X19" s="6"/>
      <c r="Y19" s="6"/>
    </row>
    <row r="20" spans="1:25" ht="36" customHeight="1" x14ac:dyDescent="0.15">
      <c r="A20" s="231" t="s">
        <v>61</v>
      </c>
      <c r="B20" s="221"/>
      <c r="C20" s="221"/>
      <c r="D20" s="219"/>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70" t="s">
        <v>724</v>
      </c>
      <c r="B21" s="221"/>
      <c r="C21" s="221"/>
      <c r="D21" s="219"/>
      <c r="E21" s="14"/>
      <c r="F21" s="6"/>
      <c r="G21" s="6"/>
      <c r="H21" s="6"/>
      <c r="I21" s="6"/>
      <c r="J21" s="6"/>
      <c r="K21" s="6"/>
      <c r="L21" s="6"/>
      <c r="M21" s="6"/>
      <c r="N21" s="6"/>
      <c r="O21" s="6"/>
      <c r="P21" s="6"/>
      <c r="Q21" s="6"/>
      <c r="R21" s="6"/>
      <c r="S21" s="6"/>
      <c r="T21" s="6"/>
      <c r="U21" s="6"/>
      <c r="V21" s="6"/>
      <c r="W21" s="6"/>
      <c r="X21" s="6"/>
      <c r="Y21" s="6"/>
    </row>
    <row r="22" spans="1:25" ht="36" customHeight="1" x14ac:dyDescent="0.15">
      <c r="A22" s="231" t="s">
        <v>10</v>
      </c>
      <c r="B22" s="219"/>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6" t="str">
        <f>'HECVAT - Lite'!A28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725</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726</v>
      </c>
      <c r="F29" s="6"/>
      <c r="G29" s="6"/>
      <c r="H29" s="6"/>
      <c r="I29" s="6"/>
      <c r="J29" s="6"/>
      <c r="K29" s="6"/>
      <c r="L29" s="6"/>
      <c r="M29" s="6"/>
      <c r="N29" s="6"/>
      <c r="O29" s="6"/>
      <c r="P29" s="6"/>
      <c r="Q29" s="6"/>
      <c r="R29" s="6"/>
      <c r="S29" s="6"/>
      <c r="T29" s="6"/>
      <c r="U29" s="6"/>
      <c r="V29" s="6"/>
      <c r="W29" s="6"/>
      <c r="X29" s="6"/>
      <c r="Y29" s="6"/>
    </row>
    <row r="30" spans="1:25" ht="36" customHeight="1" x14ac:dyDescent="0.15">
      <c r="A30" s="231" t="s">
        <v>8</v>
      </c>
      <c r="B30" s="219"/>
      <c r="C30" s="18" t="s">
        <v>727</v>
      </c>
      <c r="D30" s="18" t="s">
        <v>728</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80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81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82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83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96" customHeight="1" x14ac:dyDescent="0.15">
      <c r="A41" s="16" t="s">
        <v>84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36.75" customHeight="1" x14ac:dyDescent="0.2">
      <c r="A42" s="231" t="s">
        <v>97</v>
      </c>
      <c r="B42" s="219"/>
      <c r="C42" s="18" t="str">
        <f>$C$30</f>
        <v>Reason for Question</v>
      </c>
      <c r="D42" s="18" t="str">
        <f>$D$30</f>
        <v>Follow-up Inquiries/Responses</v>
      </c>
      <c r="E42" s="104"/>
      <c r="F42" s="27"/>
      <c r="G42" s="27"/>
      <c r="H42" s="27"/>
      <c r="I42" s="27"/>
      <c r="J42" s="27"/>
      <c r="K42" s="27"/>
      <c r="L42" s="27"/>
      <c r="M42" s="27"/>
      <c r="N42" s="27"/>
      <c r="O42" s="27"/>
      <c r="P42" s="28"/>
      <c r="Q42" s="28"/>
      <c r="R42" s="28"/>
      <c r="S42" s="28"/>
      <c r="T42" s="28"/>
      <c r="U42" s="28"/>
      <c r="V42" s="28"/>
      <c r="W42" s="28"/>
      <c r="X42" s="28"/>
      <c r="Y42" s="28"/>
    </row>
    <row r="43" spans="1:25" ht="120" customHeight="1" x14ac:dyDescent="0.2">
      <c r="A43" s="16" t="s">
        <v>98</v>
      </c>
      <c r="B43" s="16" t="str">
        <f>VLOOKUP(A43,Questions!B$3:C$95,2,FALSE)</f>
        <v>Are access controls for institutional accounts based on structured rules, such as role-based access control (RBAC), attribute-based access control (ABAC) or policy-based access control (PBAC)?</v>
      </c>
      <c r="C43" s="30"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0"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729</v>
      </c>
      <c r="F43" s="27"/>
      <c r="G43" s="27"/>
      <c r="H43" s="27"/>
      <c r="I43" s="27"/>
      <c r="J43" s="27"/>
      <c r="K43" s="27"/>
      <c r="L43" s="27"/>
      <c r="M43" s="27"/>
      <c r="N43" s="27"/>
      <c r="O43" s="27"/>
      <c r="P43" s="28"/>
      <c r="Q43" s="28"/>
      <c r="R43" s="28"/>
      <c r="S43" s="28"/>
      <c r="T43" s="28"/>
      <c r="U43" s="28"/>
      <c r="V43" s="28"/>
      <c r="W43" s="28"/>
      <c r="X43" s="28"/>
      <c r="Y43" s="28"/>
    </row>
    <row r="44" spans="1:25" ht="102" customHeight="1" x14ac:dyDescent="0.15">
      <c r="A44" s="16" t="s">
        <v>99</v>
      </c>
      <c r="B44" s="16" t="str">
        <f>VLOOKUP(A44,Questions!B$3:C$95,2,FALSE)</f>
        <v>Are access controls for staff within your organization based on structured rules, such as RBAC, ABAC, or PBAC?</v>
      </c>
      <c r="C44" s="30" t="str">
        <f>VLOOKUP($A44,Questions!$B$3:$I$95,7,FALSE)</f>
        <v>Managing a software/product/service may rely on various professionals to administrate a system. This question is focused on how administration, and the segregation of functions, is implemented within the vendor's infrastructure.</v>
      </c>
      <c r="D44" s="30"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4" t="s">
        <v>730</v>
      </c>
      <c r="F44" s="6"/>
      <c r="G44" s="6"/>
      <c r="H44" s="6"/>
      <c r="I44" s="6"/>
      <c r="J44" s="6"/>
      <c r="K44" s="6"/>
      <c r="L44" s="6"/>
      <c r="M44" s="6"/>
      <c r="N44" s="6"/>
      <c r="O44" s="6"/>
      <c r="P44" s="6"/>
      <c r="Q44" s="6"/>
      <c r="R44" s="6"/>
      <c r="S44" s="6"/>
      <c r="T44" s="6"/>
      <c r="U44" s="6"/>
      <c r="V44" s="6"/>
      <c r="W44" s="6"/>
      <c r="X44" s="6"/>
      <c r="Y44" s="6"/>
    </row>
    <row r="45" spans="1:25" ht="108" customHeight="1" x14ac:dyDescent="0.15">
      <c r="A45" s="16" t="s">
        <v>100</v>
      </c>
      <c r="B45" s="16" t="str">
        <f>VLOOKUP(A45,Questions!B$3:C$95,2,FALSE)</f>
        <v>Do you have a documented and currently implemented strategy for securing employee workstations when they work remotely? (i.e. not in a trusted computing environment)</v>
      </c>
      <c r="C45" s="30"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0" t="str">
        <f>VLOOKUP($A45,Questions!$B$3:$I$95,8,FALSE)</f>
        <v>Request additional documentation that outlines the security controls implemented to safeguard your institutional data.</v>
      </c>
      <c r="E45" s="14" t="s">
        <v>731</v>
      </c>
      <c r="F45" s="6"/>
      <c r="G45" s="6"/>
      <c r="H45" s="6"/>
      <c r="I45" s="6"/>
      <c r="J45" s="6"/>
      <c r="K45" s="6"/>
      <c r="L45" s="6"/>
      <c r="M45" s="6"/>
      <c r="N45" s="6"/>
      <c r="O45" s="6"/>
      <c r="P45" s="6"/>
      <c r="Q45" s="6"/>
      <c r="R45" s="6"/>
      <c r="S45" s="6"/>
      <c r="T45" s="6"/>
      <c r="U45" s="6"/>
      <c r="V45" s="6"/>
      <c r="W45" s="6"/>
      <c r="X45" s="6"/>
      <c r="Y45" s="6"/>
    </row>
    <row r="46" spans="1:25" ht="132" customHeight="1" x14ac:dyDescent="0.15">
      <c r="A46" s="16" t="s">
        <v>101</v>
      </c>
      <c r="B46" s="16" t="str">
        <f>VLOOKUP(A46,Questions!B$3:C$95,2,FALSE)</f>
        <v>Does the system provide data input validation and error messages?</v>
      </c>
      <c r="C46" s="30"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0" t="str">
        <f>VLOOKUP($A46,Questions!$B$3:$I$95,8,FALSE)</f>
        <v>Inquire about any planned improvements to these capabilities. Ask about their product(s) roadmap and try to understand how they prioritize security concerns in their environment.</v>
      </c>
      <c r="E46" s="14" t="s">
        <v>732</v>
      </c>
      <c r="F46" s="6"/>
      <c r="G46" s="6"/>
      <c r="H46" s="6"/>
      <c r="I46" s="6"/>
      <c r="J46" s="6"/>
      <c r="K46" s="6"/>
      <c r="L46" s="6"/>
      <c r="M46" s="6"/>
      <c r="N46" s="6"/>
      <c r="O46" s="6"/>
      <c r="P46" s="6"/>
      <c r="Q46" s="6"/>
      <c r="R46" s="6"/>
      <c r="S46" s="6"/>
      <c r="T46" s="6"/>
      <c r="U46" s="6"/>
      <c r="V46" s="6"/>
      <c r="W46" s="6"/>
      <c r="X46" s="6"/>
      <c r="Y46" s="6"/>
    </row>
    <row r="47" spans="1:25" ht="124.5" customHeight="1" x14ac:dyDescent="0.15">
      <c r="A47" s="16" t="s">
        <v>102</v>
      </c>
      <c r="B47" s="16" t="str">
        <f>VLOOKUP(A47,Questions!B$3:C$95,2,FALSE)</f>
        <v>Are you using a web application firewall (WAF)?</v>
      </c>
      <c r="C47" s="30"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0" t="str">
        <f>VLOOKUP($A47,Questions!$B$3:$I$95,8,FALSE)</f>
        <v>If a vendors states that they outsource their code development and do not run a WAF, there is elevated reason for concern. Verify how code is tested, monitored, and controlled in production environments.</v>
      </c>
      <c r="E47" s="14" t="s">
        <v>733</v>
      </c>
      <c r="F47" s="6"/>
      <c r="G47" s="6"/>
      <c r="H47" s="6"/>
      <c r="I47" s="6"/>
      <c r="J47" s="6"/>
      <c r="K47" s="6"/>
      <c r="L47" s="6"/>
      <c r="M47" s="6"/>
      <c r="N47" s="6"/>
      <c r="O47" s="6"/>
      <c r="P47" s="6"/>
      <c r="Q47" s="6"/>
      <c r="R47" s="6"/>
      <c r="S47" s="6"/>
      <c r="T47" s="6"/>
      <c r="U47" s="6"/>
      <c r="V47" s="6"/>
      <c r="W47" s="6"/>
      <c r="X47" s="6"/>
      <c r="Y47" s="6"/>
    </row>
    <row r="48" spans="1:25" ht="147.75" customHeight="1" x14ac:dyDescent="0.15">
      <c r="A48" s="16" t="s">
        <v>103</v>
      </c>
      <c r="B48" s="16" t="str">
        <f>VLOOKUP(A48,Questions!B$3:C$95,2,FALSE)</f>
        <v>Do you have a process and implemented procedures for managing your software supply chain (e.g. libraries, repositories, frameworks, etc)</v>
      </c>
      <c r="C48" s="30"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0" t="str">
        <f>VLOOKUP($A48,Questions!$B$3:$I$95,8,FALSE)</f>
        <v>Follow-up inquiries concerning software supply chain will be institution/implementation specific.</v>
      </c>
      <c r="E48" s="14"/>
      <c r="F48" s="6"/>
      <c r="G48" s="6"/>
      <c r="H48" s="6"/>
      <c r="I48" s="6"/>
      <c r="J48" s="6"/>
      <c r="K48" s="6"/>
      <c r="L48" s="6"/>
      <c r="M48" s="6"/>
      <c r="N48" s="6"/>
      <c r="O48" s="6"/>
      <c r="P48" s="6"/>
      <c r="Q48" s="6"/>
      <c r="R48" s="6"/>
      <c r="S48" s="6"/>
      <c r="T48" s="6"/>
      <c r="U48" s="6"/>
      <c r="V48" s="6"/>
      <c r="W48" s="6"/>
      <c r="X48" s="6"/>
      <c r="Y48" s="6"/>
    </row>
    <row r="49" spans="1:25" ht="36" customHeight="1" x14ac:dyDescent="0.15">
      <c r="A49" s="231" t="s">
        <v>104</v>
      </c>
      <c r="B49" s="219"/>
      <c r="C49" s="18" t="str">
        <f>$C$30</f>
        <v>Reason for Question</v>
      </c>
      <c r="D49" s="18" t="str">
        <f>$D$30</f>
        <v>Follow-up Inquiries/Responses</v>
      </c>
      <c r="E49" s="14" t="s">
        <v>734</v>
      </c>
      <c r="F49" s="6"/>
      <c r="G49" s="6"/>
      <c r="H49" s="6"/>
      <c r="I49" s="6"/>
      <c r="J49" s="6"/>
      <c r="K49" s="6"/>
      <c r="L49" s="6"/>
      <c r="M49" s="6"/>
      <c r="N49" s="6"/>
      <c r="O49" s="6"/>
      <c r="P49" s="6"/>
      <c r="Q49" s="6"/>
      <c r="R49" s="6"/>
      <c r="S49" s="6"/>
      <c r="T49" s="6"/>
      <c r="U49" s="6"/>
      <c r="V49" s="6"/>
      <c r="W49" s="6"/>
      <c r="X49" s="6"/>
      <c r="Y49" s="6"/>
    </row>
    <row r="50" spans="1:25" ht="111.75" customHeight="1" x14ac:dyDescent="0.15">
      <c r="A50" s="16" t="s">
        <v>105</v>
      </c>
      <c r="B50" s="16" t="str">
        <f>VLOOKUP(A50,Questions!B$3:C$95,2,FALSE)</f>
        <v>Does your solution support single sign-on (SSO) protocols for user and administrator authentication (Yes, No, Both modes available, Not Applicable)?</v>
      </c>
      <c r="C50" s="30"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0" t="str">
        <f>VLOOKUP($A50,Questions!$B$3:$I$95,8,FALSE)</f>
        <v>Follow-up inquiries for IAM requirements will be institution/implementation specific.</v>
      </c>
      <c r="E50" s="14" t="s">
        <v>735</v>
      </c>
      <c r="F50" s="6"/>
      <c r="G50" s="6"/>
      <c r="H50" s="6"/>
      <c r="I50" s="6"/>
      <c r="J50" s="6"/>
      <c r="K50" s="6"/>
      <c r="L50" s="6"/>
      <c r="M50" s="6"/>
      <c r="N50" s="6"/>
      <c r="O50" s="6"/>
      <c r="P50" s="6"/>
      <c r="Q50" s="6"/>
      <c r="R50" s="6"/>
      <c r="S50" s="6"/>
      <c r="T50" s="6"/>
      <c r="U50" s="6"/>
      <c r="V50" s="6"/>
      <c r="W50" s="6"/>
      <c r="X50" s="6"/>
      <c r="Y50" s="6"/>
    </row>
    <row r="51" spans="1:25" ht="93.75" customHeight="1" x14ac:dyDescent="0.15">
      <c r="A51" s="16" t="s">
        <v>106</v>
      </c>
      <c r="B51" s="16" t="str">
        <f>VLOOKUP(A51,Questions!B$3:C$95,2,FALSE)</f>
        <v>Does your organization participate in InCommon or another eduGAIN affiliated trust federation?</v>
      </c>
      <c r="C51" s="30" t="str">
        <f>VLOOKUP($A51,Questions!$B$3:$I$95,7,FALSE)</f>
        <v>This question defines the vendors scope of federated identity practices and their willingness to embrace higher education requirements.</v>
      </c>
      <c r="D51" s="30"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4" t="s">
        <v>736</v>
      </c>
      <c r="F51" s="6"/>
      <c r="G51" s="6"/>
      <c r="H51" s="6"/>
      <c r="I51" s="6"/>
      <c r="J51" s="6"/>
      <c r="K51" s="6"/>
      <c r="L51" s="6"/>
      <c r="M51" s="6"/>
      <c r="N51" s="6"/>
      <c r="O51" s="6"/>
      <c r="P51" s="6"/>
      <c r="Q51" s="6"/>
      <c r="R51" s="6"/>
      <c r="S51" s="6"/>
      <c r="T51" s="6"/>
      <c r="U51" s="6"/>
      <c r="V51" s="6"/>
      <c r="W51" s="6"/>
      <c r="X51" s="6"/>
      <c r="Y51" s="6"/>
    </row>
    <row r="52" spans="1:25" ht="117.75" customHeight="1" x14ac:dyDescent="0.15">
      <c r="A52" s="16" t="s">
        <v>107</v>
      </c>
      <c r="B52" s="16" t="str">
        <f>VLOOKUP(A52,Questions!B$3:C$95,2,FALSE)</f>
        <v>Does your application support integration with other authentication and authorization systems?</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4" t="s">
        <v>734</v>
      </c>
      <c r="F52" s="6"/>
      <c r="G52" s="6"/>
      <c r="H52" s="6"/>
      <c r="I52" s="6"/>
      <c r="J52" s="6"/>
      <c r="K52" s="6"/>
      <c r="L52" s="6"/>
      <c r="M52" s="6"/>
      <c r="N52" s="6"/>
      <c r="O52" s="6"/>
      <c r="P52" s="6"/>
      <c r="Q52" s="6"/>
      <c r="R52" s="6"/>
      <c r="S52" s="6"/>
      <c r="T52" s="6"/>
      <c r="U52" s="6"/>
      <c r="V52" s="6"/>
      <c r="W52" s="6"/>
      <c r="X52" s="6"/>
      <c r="Y52" s="6"/>
    </row>
    <row r="53" spans="1:25" ht="113.25" customHeight="1" x14ac:dyDescent="0.15">
      <c r="A53" s="16" t="s">
        <v>108</v>
      </c>
      <c r="B53" s="16" t="str">
        <f>VLOOKUP(A53,Questions!B$3:C$95,2,FALSE)</f>
        <v>Does your solution support any of the following Web SSO standards? [e.g., SAML2 (with redirect flow), OIDC, CAS, or other]</v>
      </c>
      <c r="C53" s="30"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0" t="str">
        <f>VLOOKUP($A53,Questions!$B$3:$I$95,8,FALSE)</f>
        <v>Follow-up inquiries for IAM requirements will be institution/implementation specific.</v>
      </c>
      <c r="E53" s="14" t="s">
        <v>737</v>
      </c>
      <c r="F53" s="6"/>
      <c r="G53" s="6"/>
      <c r="H53" s="6"/>
      <c r="I53" s="6"/>
      <c r="J53" s="6"/>
      <c r="K53" s="6"/>
      <c r="L53" s="6"/>
      <c r="M53" s="6"/>
      <c r="N53" s="6"/>
      <c r="O53" s="6"/>
      <c r="P53" s="6"/>
      <c r="Q53" s="6"/>
      <c r="R53" s="6"/>
      <c r="S53" s="6"/>
      <c r="T53" s="6"/>
      <c r="U53" s="6"/>
      <c r="V53" s="6"/>
      <c r="W53" s="6"/>
      <c r="X53" s="6"/>
      <c r="Y53" s="6"/>
    </row>
    <row r="54" spans="1:25" ht="84" customHeight="1" x14ac:dyDescent="0.15">
      <c r="A54" s="16" t="s">
        <v>109</v>
      </c>
      <c r="B54" s="16" t="str">
        <f>VLOOKUP(A54,Questions!B$3:C$95,2,FALSE)</f>
        <v>Do you support differentiation between email address and user identifier?</v>
      </c>
      <c r="C54" s="30" t="str">
        <f>VLOOKUP($A54,Questions!$B$3:$I$95,7,FALSE)</f>
        <v>This questions allows an institution to know vendor system limitations and to help them gauge the resources (that may be needed to implement) required to successfully integrate the product/service with institution systems.</v>
      </c>
      <c r="D54" s="30" t="str">
        <f>VLOOKUP($A54,Questions!$B$3:$I$95,8,FALSE)</f>
        <v>Follow-up inquiries for identifier requirements will be institution/implementation specific.</v>
      </c>
      <c r="E54" s="14"/>
      <c r="F54" s="6"/>
      <c r="G54" s="6"/>
      <c r="H54" s="6"/>
      <c r="I54" s="6"/>
      <c r="J54" s="6"/>
      <c r="K54" s="6"/>
      <c r="L54" s="6"/>
      <c r="M54" s="6"/>
      <c r="N54" s="6"/>
      <c r="O54" s="6"/>
      <c r="P54" s="6"/>
      <c r="Q54" s="6"/>
      <c r="R54" s="6"/>
      <c r="S54" s="6"/>
      <c r="T54" s="6"/>
      <c r="U54" s="6"/>
      <c r="V54" s="6"/>
      <c r="W54" s="6"/>
      <c r="X54" s="6"/>
      <c r="Y54" s="6"/>
    </row>
    <row r="55" spans="1:25" ht="84" customHeight="1" x14ac:dyDescent="0.15">
      <c r="A55" s="16" t="s">
        <v>110</v>
      </c>
      <c r="B55" s="16" t="str">
        <f>VLOOKUP(A55,Questions!B$3:C$95,2,FALSE)</f>
        <v xml:space="preserve">Do you allow the customer to specify attribute mappings for any needed information beyond a user identifier? [e.g., Reference eduPerson, ePPA/ePPN/ePE ] </v>
      </c>
      <c r="C55" s="30" t="str">
        <f>VLOOKUP($A55,Questions!$B$3:$I$95,7,FALSE)</f>
        <v>This questions allows an institution to know vendor system limitations and to help them gauge the resources (that may be needed to implement) required to successfully integrate the product/service with institution systems.</v>
      </c>
      <c r="D55" s="30" t="str">
        <f>VLOOKUP($A55,Questions!$B$3:$I$95,8,FALSE)</f>
        <v>Follow-up inquiries for attirbute mapping requirements will be institution/implementation specific.</v>
      </c>
      <c r="E55" s="14"/>
      <c r="F55" s="6"/>
      <c r="G55" s="6"/>
      <c r="H55" s="6"/>
      <c r="I55" s="6"/>
      <c r="J55" s="6"/>
      <c r="K55" s="6"/>
      <c r="L55" s="6"/>
      <c r="M55" s="6"/>
      <c r="N55" s="6"/>
      <c r="O55" s="6"/>
      <c r="P55" s="6"/>
      <c r="Q55" s="6"/>
      <c r="R55" s="6"/>
      <c r="S55" s="6"/>
      <c r="T55" s="6"/>
      <c r="U55" s="6"/>
      <c r="V55" s="6"/>
      <c r="W55" s="6"/>
      <c r="X55" s="6"/>
      <c r="Y55" s="6"/>
    </row>
    <row r="56" spans="1:25" ht="36" customHeight="1" x14ac:dyDescent="0.15">
      <c r="A56" s="231" t="s">
        <v>114</v>
      </c>
      <c r="B56" s="219"/>
      <c r="C56" s="18" t="str">
        <f>$C$30</f>
        <v>Reason for Question</v>
      </c>
      <c r="D56" s="18" t="str">
        <f>$D$30</f>
        <v>Follow-up Inquiries/Responses</v>
      </c>
      <c r="E56" s="14"/>
      <c r="F56" s="6"/>
      <c r="G56" s="6"/>
      <c r="H56" s="6"/>
      <c r="I56" s="6"/>
      <c r="J56" s="6"/>
      <c r="K56" s="6"/>
      <c r="L56" s="6"/>
      <c r="M56" s="6"/>
      <c r="N56" s="6"/>
      <c r="O56" s="6"/>
      <c r="P56" s="6"/>
      <c r="Q56" s="6"/>
      <c r="R56" s="6"/>
      <c r="S56" s="6"/>
      <c r="T56" s="6"/>
      <c r="U56" s="6"/>
      <c r="V56" s="6"/>
      <c r="W56" s="6"/>
      <c r="X56" s="6"/>
      <c r="Y56" s="6"/>
    </row>
    <row r="57" spans="1:25" ht="111" customHeight="1" x14ac:dyDescent="0.15">
      <c r="A57" s="16" t="s">
        <v>115</v>
      </c>
      <c r="B57" s="16" t="str">
        <f>VLOOKUP(A57,Questions!B$3:C$95,2,FALSE)</f>
        <v>Do you have a systems management and configuration strategy that encompasses servers, appliances, cloud services, applications, and mobile devices (company and employee owned)?</v>
      </c>
      <c r="C57" s="30"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0"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4" t="s">
        <v>738</v>
      </c>
      <c r="F57" s="6"/>
      <c r="G57" s="6"/>
      <c r="H57" s="6"/>
      <c r="I57" s="6"/>
      <c r="J57" s="6"/>
      <c r="K57" s="6"/>
      <c r="L57" s="6"/>
      <c r="M57" s="6"/>
      <c r="N57" s="6"/>
      <c r="O57" s="6"/>
      <c r="P57" s="6"/>
      <c r="Q57" s="6"/>
      <c r="R57" s="6"/>
      <c r="S57" s="6"/>
      <c r="T57" s="6"/>
      <c r="U57" s="6"/>
      <c r="V57" s="6"/>
      <c r="W57" s="6"/>
      <c r="X57" s="6"/>
      <c r="Y57" s="6"/>
    </row>
    <row r="58" spans="1:25" ht="85.5" customHeight="1" x14ac:dyDescent="0.15">
      <c r="A58" s="16" t="s">
        <v>116</v>
      </c>
      <c r="B58" s="16" t="str">
        <f>VLOOKUP(A58,Questions!B$3:C$95,2,FALSE)</f>
        <v>Will the institution be notified of major changes to your environment that could impact the institution's security posture?</v>
      </c>
      <c r="C58" s="30" t="str">
        <f>VLOOKUP($A58,Questions!$B$3:$I$95,7,FALSE)</f>
        <v>Notification expectations should be set earlier in the contract/assessment process. Timelines, correspondence medium, and playbook details are all aspects to keep in mind when assessing this response.</v>
      </c>
      <c r="D58" s="30" t="str">
        <f>VLOOKUP($A58,Questions!$B$3:$I$95,8,FALSE)</f>
        <v>If the vendor's response does not cover the details outlined in the reasoning, follow-up and get specific responses for each, as needed.</v>
      </c>
      <c r="E58" s="14" t="s">
        <v>739</v>
      </c>
      <c r="F58" s="6"/>
      <c r="G58" s="6"/>
      <c r="H58" s="6"/>
      <c r="I58" s="6"/>
      <c r="J58" s="6"/>
      <c r="K58" s="6"/>
      <c r="L58" s="6"/>
      <c r="M58" s="6"/>
      <c r="N58" s="6"/>
      <c r="O58" s="6"/>
      <c r="P58" s="6"/>
      <c r="Q58" s="6"/>
      <c r="R58" s="6"/>
      <c r="S58" s="6"/>
      <c r="T58" s="6"/>
      <c r="U58" s="6"/>
      <c r="V58" s="6"/>
      <c r="W58" s="6"/>
      <c r="X58" s="6"/>
      <c r="Y58" s="6"/>
    </row>
    <row r="59" spans="1:25" ht="117" customHeight="1" x14ac:dyDescent="0.15">
      <c r="A59" s="16" t="s">
        <v>117</v>
      </c>
      <c r="B59" s="16" t="str">
        <f>VLOOKUP(A59,Questions!B$3:C$95,2,FALSE)</f>
        <v>Are your systems and applications scanned for vulnerabilities [that are then remediated] prior to new releases?</v>
      </c>
      <c r="C59" s="30"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0" t="str">
        <f>VLOOKUP($A59,Questions!$B$3:$I$95,8,FALSE)</f>
        <v>Ask if there are plans to implement these processes. Ask the vendor to summarize their decision behind not scanning their applications for vulnerabilities prior to release.</v>
      </c>
      <c r="E59" s="14" t="s">
        <v>740</v>
      </c>
      <c r="F59" s="6"/>
      <c r="G59" s="6"/>
      <c r="H59" s="6"/>
      <c r="I59" s="6"/>
      <c r="J59" s="6"/>
      <c r="K59" s="6"/>
      <c r="L59" s="6"/>
      <c r="M59" s="6"/>
      <c r="N59" s="6"/>
      <c r="O59" s="6"/>
      <c r="P59" s="6"/>
      <c r="Q59" s="6"/>
      <c r="R59" s="6"/>
      <c r="S59" s="6"/>
      <c r="T59" s="6"/>
      <c r="U59" s="6"/>
      <c r="V59" s="6"/>
      <c r="W59" s="6"/>
      <c r="X59" s="6"/>
      <c r="Y59" s="6"/>
    </row>
    <row r="60" spans="1:25" ht="161.25" customHeight="1" x14ac:dyDescent="0.15">
      <c r="A60" s="16" t="s">
        <v>118</v>
      </c>
      <c r="B60" s="16" t="str">
        <f>VLOOKUP(A60,Questions!B$3:C$95,2,FALSE)</f>
        <v>Have your systems and applications had a third party security assessment completed in the last year?</v>
      </c>
      <c r="C60" s="30"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0"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4" t="s">
        <v>741</v>
      </c>
      <c r="F60" s="6"/>
      <c r="G60" s="6"/>
      <c r="H60" s="6"/>
      <c r="I60" s="6"/>
      <c r="J60" s="6"/>
      <c r="K60" s="6"/>
      <c r="L60" s="6"/>
      <c r="M60" s="6"/>
      <c r="N60" s="6"/>
      <c r="O60" s="6"/>
      <c r="P60" s="6"/>
      <c r="Q60" s="6"/>
      <c r="R60" s="6"/>
      <c r="S60" s="6"/>
      <c r="T60" s="6"/>
      <c r="U60" s="6"/>
      <c r="V60" s="6"/>
      <c r="W60" s="6"/>
      <c r="X60" s="6"/>
      <c r="Y60" s="6"/>
    </row>
    <row r="61" spans="1:25" ht="119.25" customHeight="1" x14ac:dyDescent="0.15">
      <c r="A61" s="16" t="s">
        <v>119</v>
      </c>
      <c r="B61" s="16" t="str">
        <f>VLOOKUP(A61,Questions!B$3:C$95,2,FALSE)</f>
        <v>Do you have policy and procedure, currently implemented, guiding how security risks are mitigated until patches can be applied?</v>
      </c>
      <c r="C61" s="30"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0" t="str">
        <f>VLOOKUP($A61,Questions!$B$3:$I$95,8,FALSE)</f>
        <v>Follow-up inquiries for the vendors patching practices will be institution/implementation specific.</v>
      </c>
      <c r="E61" s="14"/>
      <c r="F61" s="6"/>
      <c r="G61" s="6"/>
      <c r="H61" s="6"/>
      <c r="I61" s="6"/>
      <c r="J61" s="6"/>
      <c r="K61" s="6"/>
      <c r="L61" s="6"/>
      <c r="M61" s="6"/>
      <c r="N61" s="6"/>
      <c r="O61" s="6"/>
      <c r="P61" s="6"/>
      <c r="Q61" s="6"/>
      <c r="R61" s="6"/>
      <c r="S61" s="6"/>
      <c r="T61" s="6"/>
      <c r="U61" s="6"/>
      <c r="V61" s="6"/>
      <c r="W61" s="6"/>
      <c r="X61" s="6"/>
      <c r="Y61" s="6"/>
    </row>
    <row r="62" spans="1:25" ht="36.75" customHeight="1" x14ac:dyDescent="0.15">
      <c r="A62" s="231" t="s">
        <v>120</v>
      </c>
      <c r="B62" s="219"/>
      <c r="C62" s="18" t="str">
        <f>$C$30</f>
        <v>Reason for Question</v>
      </c>
      <c r="D62" s="18" t="str">
        <f>$D$30</f>
        <v>Follow-up Inquiries/Responses</v>
      </c>
      <c r="E62" s="14"/>
      <c r="F62" s="6"/>
      <c r="G62" s="6"/>
      <c r="H62" s="6"/>
      <c r="I62" s="6"/>
      <c r="J62" s="6"/>
      <c r="K62" s="6"/>
      <c r="L62" s="6"/>
      <c r="M62" s="6"/>
      <c r="N62" s="6"/>
      <c r="O62" s="6"/>
      <c r="P62" s="6"/>
      <c r="Q62" s="6"/>
      <c r="R62" s="6"/>
      <c r="S62" s="6"/>
      <c r="T62" s="6"/>
      <c r="U62" s="6"/>
      <c r="V62" s="6"/>
      <c r="W62" s="6"/>
      <c r="X62" s="6"/>
      <c r="Y62" s="6"/>
    </row>
    <row r="63" spans="1:25" ht="147.75" customHeight="1" x14ac:dyDescent="0.15">
      <c r="A63" s="16" t="s">
        <v>121</v>
      </c>
      <c r="B63" s="16" t="str">
        <f>VLOOKUP(A63,Questions!B$3:C$95,2,FALSE)</f>
        <v>Does the environment provide for dedicated single-tenant capabilities? If not, describe how your product or environment separates data from different customers (e.g., logically, physically, single tenancy, multi-tenancy).</v>
      </c>
      <c r="C63" s="30"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0"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4" t="s">
        <v>742</v>
      </c>
      <c r="F63" s="6"/>
      <c r="G63" s="6"/>
      <c r="H63" s="6"/>
      <c r="I63" s="6"/>
      <c r="J63" s="6"/>
      <c r="K63" s="6"/>
      <c r="L63" s="6"/>
      <c r="M63" s="6"/>
      <c r="N63" s="6"/>
      <c r="O63" s="6"/>
      <c r="P63" s="6"/>
      <c r="Q63" s="6"/>
      <c r="R63" s="6"/>
      <c r="S63" s="6"/>
      <c r="T63" s="6"/>
      <c r="U63" s="6"/>
      <c r="V63" s="6"/>
      <c r="W63" s="6"/>
      <c r="X63" s="6"/>
      <c r="Y63" s="6"/>
    </row>
    <row r="64" spans="1:25" ht="82.5" customHeight="1" x14ac:dyDescent="0.15">
      <c r="A64" s="16" t="s">
        <v>122</v>
      </c>
      <c r="B64" s="16" t="str">
        <f>VLOOKUP(A64,Questions!B$3:C$95,2,FALSE)</f>
        <v>Is sensitive data encrypted, using secure protocols/algorithms, in transport? (e.g. system-to-client)</v>
      </c>
      <c r="C64" s="30" t="str">
        <f>VLOOKUP($A64,Questions!$B$3:$I$95,7,FALSE)</f>
        <v>The need for encryption in transport is unique to your institution's implementation of a system. In particular, the data flow between the system and the end-users of the software/product/service.</v>
      </c>
      <c r="D64" s="30" t="str">
        <f>VLOOKUP($A64,Questions!$B$3:$I$95,8,FALSE)</f>
        <v>Follow-up inquiries for data encryption between the system and end-users will be institution/implementation specific.  You may want to inquire if the authentication transaction is encrypted.</v>
      </c>
      <c r="E64" s="14" t="s">
        <v>743</v>
      </c>
      <c r="F64" s="6"/>
      <c r="G64" s="6"/>
      <c r="H64" s="6"/>
      <c r="I64" s="6"/>
      <c r="J64" s="6"/>
      <c r="K64" s="6"/>
      <c r="L64" s="6"/>
      <c r="M64" s="6"/>
      <c r="N64" s="6"/>
      <c r="O64" s="6"/>
      <c r="P64" s="6"/>
      <c r="Q64" s="6"/>
      <c r="R64" s="6"/>
      <c r="S64" s="6"/>
      <c r="T64" s="6"/>
      <c r="U64" s="6"/>
      <c r="V64" s="6"/>
      <c r="W64" s="6"/>
      <c r="X64" s="6"/>
      <c r="Y64" s="6"/>
    </row>
    <row r="65" spans="1:25" ht="83.25" customHeight="1" x14ac:dyDescent="0.15">
      <c r="A65" s="16" t="s">
        <v>122</v>
      </c>
      <c r="B65" s="16" t="str">
        <f>VLOOKUP(A65,Questions!B$3:C$95,2,FALSE)</f>
        <v>Is sensitive data encrypted, using secure protocols/algorithms, in transport? (e.g. system-to-client)</v>
      </c>
      <c r="C65" s="30" t="str">
        <f>VLOOKUP($A65,Questions!$B$3:$I$95,7,FALSE)</f>
        <v>The need for encryption in transport is unique to your institution's implementation of a system. In particular, the data flow between the system and the end-users of the software/product/service.</v>
      </c>
      <c r="D65" s="30" t="str">
        <f>VLOOKUP($A65,Questions!$B$3:$I$95,8,FALSE)</f>
        <v>Follow-up inquiries for data encryption between the system and end-users will be institution/implementation specific.  You may want to inquire if the authentication transaction is encrypted.</v>
      </c>
      <c r="E65" s="14" t="s">
        <v>744</v>
      </c>
      <c r="F65" s="6"/>
      <c r="G65" s="6"/>
      <c r="H65" s="6"/>
      <c r="I65" s="6"/>
      <c r="J65" s="6"/>
      <c r="K65" s="6"/>
      <c r="L65" s="6"/>
      <c r="M65" s="6"/>
      <c r="N65" s="6"/>
      <c r="O65" s="6"/>
      <c r="P65" s="6"/>
      <c r="Q65" s="6"/>
      <c r="R65" s="6"/>
      <c r="S65" s="6"/>
      <c r="T65" s="6"/>
      <c r="U65" s="6"/>
      <c r="V65" s="6"/>
      <c r="W65" s="6"/>
      <c r="X65" s="6"/>
      <c r="Y65" s="6"/>
    </row>
    <row r="66" spans="1:25" ht="84" customHeight="1" x14ac:dyDescent="0.15">
      <c r="A66" s="16" t="s">
        <v>123</v>
      </c>
      <c r="B66" s="16" t="str">
        <f>VLOOKUP(A66,Questions!B$3:C$95,2,FALSE)</f>
        <v>Is sensitive data encrypted, using secure protocols/algorithms, in storage? (e.g. disk encryption, at-rest, files, and within a running database)</v>
      </c>
      <c r="C66" s="30" t="str">
        <f>VLOOKUP($A66,Questions!$B$3:$I$95,7,FALSE)</f>
        <v>The need for encryption at-rest is unique to your institution's implementation of a system. In particular, system components, architectures, and data flows, all factor into the need for this control.</v>
      </c>
      <c r="D66" s="30" t="str">
        <f>VLOOKUP($A66,Questions!$B$3:$I$95,8,FALSE)</f>
        <v>Follow-up inquiries for data encryption at-rest will be institution/implementation specific.</v>
      </c>
      <c r="E66" s="14" t="s">
        <v>745</v>
      </c>
      <c r="F66" s="6"/>
      <c r="G66" s="6"/>
      <c r="H66" s="6"/>
      <c r="I66" s="6"/>
      <c r="J66" s="6"/>
      <c r="K66" s="6"/>
      <c r="L66" s="6"/>
      <c r="M66" s="6"/>
      <c r="N66" s="6"/>
      <c r="O66" s="6"/>
      <c r="P66" s="6"/>
      <c r="Q66" s="6"/>
      <c r="R66" s="6"/>
      <c r="S66" s="6"/>
      <c r="T66" s="6"/>
      <c r="U66" s="6"/>
      <c r="V66" s="6"/>
      <c r="W66" s="6"/>
      <c r="X66" s="6"/>
      <c r="Y66" s="6"/>
    </row>
    <row r="67" spans="1:25" ht="100.5" customHeight="1" x14ac:dyDescent="0.15">
      <c r="A67" s="16" t="s">
        <v>124</v>
      </c>
      <c r="B67" s="16" t="str">
        <f>VLOOKUP(A67,Questions!B$3:C$95,2,FALSE)</f>
        <v>Are involatile backup copies made according to pre-defined schedules and securely stored and protected?</v>
      </c>
      <c r="C67" s="30" t="str">
        <f>VLOOKUP($A67,Questions!$B$3:$I$95,7,FALSE)</f>
        <v>Ransomware is a significant and growing threat.  Every hosted service should include offline or involitile storage to mitigate this risk.</v>
      </c>
      <c r="D67" s="30" t="str">
        <f>VLOOKUP($A67,Questions!$B$3:$I$95,8,FALSE)</f>
        <v>An institution's use case will drive the requirements for backup strategy. Ensure that the institution's use case and risk tolerance can be met by vendor systems.</v>
      </c>
      <c r="E67" s="14" t="s">
        <v>746</v>
      </c>
      <c r="F67" s="6"/>
      <c r="G67" s="6"/>
      <c r="H67" s="6"/>
      <c r="I67" s="6"/>
      <c r="J67" s="6"/>
      <c r="K67" s="6"/>
      <c r="L67" s="6"/>
      <c r="M67" s="6"/>
      <c r="N67" s="6"/>
      <c r="O67" s="6"/>
      <c r="P67" s="6"/>
      <c r="Q67" s="6"/>
      <c r="R67" s="6"/>
      <c r="S67" s="6"/>
      <c r="T67" s="6"/>
      <c r="U67" s="6"/>
      <c r="V67" s="6"/>
      <c r="W67" s="6"/>
      <c r="X67" s="6"/>
      <c r="Y67" s="6"/>
    </row>
    <row r="68" spans="1:25" ht="84" customHeight="1" x14ac:dyDescent="0.15">
      <c r="A68" s="16" t="s">
        <v>125</v>
      </c>
      <c r="B68" s="16" t="str">
        <f>VLOOKUP(A68,Questions!B$3:C$95,2,FALSE)</f>
        <v>Can the Institution extract a full or partial backup of data?</v>
      </c>
      <c r="C68" s="30"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0" t="str">
        <f>VLOOKUP($A68,Questions!$B$3:$I$95,8,FALSE)</f>
        <v>A vendor's response should be clear and concise. Be wary of vague responses to this questions and inquire about export specifics, as needed.</v>
      </c>
      <c r="E68" s="14" t="s">
        <v>747</v>
      </c>
      <c r="F68" s="6"/>
      <c r="G68" s="6"/>
      <c r="H68" s="6"/>
      <c r="I68" s="6"/>
      <c r="J68" s="6"/>
      <c r="K68" s="6"/>
      <c r="L68" s="6"/>
      <c r="M68" s="6"/>
      <c r="N68" s="6"/>
      <c r="O68" s="6"/>
      <c r="P68" s="6"/>
      <c r="Q68" s="6"/>
      <c r="R68" s="6"/>
      <c r="S68" s="6"/>
      <c r="T68" s="6"/>
      <c r="U68" s="6"/>
      <c r="V68" s="6"/>
      <c r="W68" s="6"/>
      <c r="X68" s="6"/>
      <c r="Y68" s="6"/>
    </row>
    <row r="69" spans="1:25" ht="112.5" customHeight="1" x14ac:dyDescent="0.15">
      <c r="A69" s="16" t="s">
        <v>127</v>
      </c>
      <c r="B69" s="16" t="str">
        <f>VLOOKUP(A69,Questions!B$3:C$95,2,FALSE)</f>
        <v>Does your staff (or third party) have access to Institutional data (e.g., financial, PHI or other sensitive information) within the application/system?</v>
      </c>
      <c r="C69" s="30"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0"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4"/>
      <c r="F69" s="6"/>
      <c r="G69" s="6"/>
      <c r="H69" s="6"/>
      <c r="I69" s="6"/>
      <c r="J69" s="6"/>
      <c r="K69" s="6"/>
      <c r="L69" s="6"/>
      <c r="M69" s="6"/>
      <c r="N69" s="6"/>
      <c r="O69" s="6"/>
      <c r="P69" s="6"/>
      <c r="Q69" s="6"/>
      <c r="R69" s="6"/>
      <c r="S69" s="6"/>
      <c r="T69" s="6"/>
      <c r="U69" s="6"/>
      <c r="V69" s="6"/>
      <c r="W69" s="6"/>
      <c r="X69" s="6"/>
      <c r="Y69" s="6"/>
    </row>
    <row r="70" spans="1:25" ht="36" customHeight="1" x14ac:dyDescent="0.15">
      <c r="A70" s="231" t="s">
        <v>128</v>
      </c>
      <c r="B70" s="219"/>
      <c r="C70" s="18" t="str">
        <f>$C$30</f>
        <v>Reason for Question</v>
      </c>
      <c r="D70" s="18" t="str">
        <f>$D$30</f>
        <v>Follow-up Inquiries/Responses</v>
      </c>
      <c r="E70" s="14" t="s">
        <v>748</v>
      </c>
      <c r="F70" s="6"/>
      <c r="G70" s="6"/>
      <c r="H70" s="6"/>
      <c r="I70" s="6"/>
      <c r="J70" s="6"/>
      <c r="K70" s="6"/>
      <c r="L70" s="6"/>
      <c r="M70" s="6"/>
      <c r="N70" s="6"/>
      <c r="O70" s="6"/>
      <c r="P70" s="6"/>
      <c r="Q70" s="6"/>
      <c r="R70" s="6"/>
      <c r="S70" s="6"/>
      <c r="T70" s="6"/>
      <c r="U70" s="6"/>
      <c r="V70" s="6"/>
      <c r="W70" s="6"/>
      <c r="X70" s="6"/>
      <c r="Y70" s="6"/>
    </row>
    <row r="71" spans="1:25" ht="71.25" customHeight="1" x14ac:dyDescent="0.15">
      <c r="A71" s="16" t="s">
        <v>129</v>
      </c>
      <c r="B71" s="16" t="str">
        <f>VLOOKUP(A71,Questions!B$3:C$95,2,FALSE)</f>
        <v>Does your company manage the physical data center where the institution's data will reside?</v>
      </c>
      <c r="C71" s="30" t="str">
        <f>VLOOKUP($A71,Questions!$B$3:$I$95,7,FALSE)</f>
        <v>Data ownership, availability, and the use of third-parties are all somewhat connected to the response of this question.</v>
      </c>
      <c r="D71" s="30" t="str">
        <f>VLOOKUP($A71,Questions!$B$3:$I$95,8,FALSE)</f>
        <v>Simple responses without supporting documentation should be met with concern. Follow-up with a vendor and request supporting documentation if the answer is in any way dismissive or off-point.</v>
      </c>
      <c r="E71" s="14" t="s">
        <v>749</v>
      </c>
      <c r="F71" s="6"/>
      <c r="G71" s="6"/>
      <c r="H71" s="6"/>
      <c r="I71" s="6"/>
      <c r="J71" s="6"/>
      <c r="K71" s="6"/>
      <c r="L71" s="6"/>
      <c r="M71" s="6"/>
      <c r="N71" s="6"/>
      <c r="O71" s="6"/>
      <c r="P71" s="6"/>
      <c r="Q71" s="6"/>
      <c r="R71" s="6"/>
      <c r="S71" s="6"/>
      <c r="T71" s="6"/>
      <c r="U71" s="6"/>
      <c r="V71" s="6"/>
      <c r="W71" s="6"/>
      <c r="X71" s="6"/>
      <c r="Y71" s="6"/>
    </row>
    <row r="72" spans="1:25" ht="164.25" customHeight="1" x14ac:dyDescent="0.15">
      <c r="A72" s="16" t="s">
        <v>130</v>
      </c>
      <c r="B72" s="16" t="str">
        <f>VLOOKUP(A72,Questions!B$3:C$95,2,FALSE)</f>
        <v>Are you generally able to accomodate storing each institution's data within their geographic region?</v>
      </c>
      <c r="C72" s="30"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0"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4" t="s">
        <v>750</v>
      </c>
      <c r="F72" s="6"/>
      <c r="G72" s="6"/>
      <c r="H72" s="6"/>
      <c r="I72" s="6"/>
      <c r="J72" s="6"/>
      <c r="K72" s="6"/>
      <c r="L72" s="6"/>
      <c r="M72" s="6"/>
      <c r="N72" s="6"/>
      <c r="O72" s="6"/>
      <c r="P72" s="6"/>
      <c r="Q72" s="6"/>
      <c r="R72" s="6"/>
      <c r="S72" s="6"/>
      <c r="T72" s="6"/>
      <c r="U72" s="6"/>
      <c r="V72" s="6"/>
      <c r="W72" s="6"/>
      <c r="X72" s="6"/>
      <c r="Y72" s="6"/>
    </row>
    <row r="73" spans="1:25" ht="186" customHeight="1" x14ac:dyDescent="0.15">
      <c r="A73" s="16" t="s">
        <v>131</v>
      </c>
      <c r="B73" s="16" t="str">
        <f>VLOOKUP(A73,Questions!B$3:C$95,2,FALSE)</f>
        <v>Does the hosting provider have a SOC 2 Type 2 report available?</v>
      </c>
      <c r="C73" s="30"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0" t="str">
        <f>VLOOKUP($A73,Questions!$B$3:$I$95,8,FALSE)</f>
        <v>Follow-up inquiries for additional vendor's SOC 2 Type 2 reports will be institution/implementation specific.</v>
      </c>
      <c r="E73" s="14" t="s">
        <v>748</v>
      </c>
      <c r="F73" s="6"/>
      <c r="G73" s="6"/>
      <c r="H73" s="6"/>
      <c r="I73" s="6"/>
      <c r="J73" s="6"/>
      <c r="K73" s="6"/>
      <c r="L73" s="6"/>
      <c r="M73" s="6"/>
      <c r="N73" s="6"/>
      <c r="O73" s="6"/>
      <c r="P73" s="6"/>
      <c r="Q73" s="6"/>
      <c r="R73" s="6"/>
      <c r="S73" s="6"/>
      <c r="T73" s="6"/>
      <c r="U73" s="6"/>
      <c r="V73" s="6"/>
      <c r="W73" s="6"/>
      <c r="X73" s="6"/>
      <c r="Y73" s="6"/>
    </row>
    <row r="74" spans="1:25" ht="130.5" customHeight="1" x14ac:dyDescent="0.15">
      <c r="A74" s="16" t="s">
        <v>132</v>
      </c>
      <c r="B74" s="16" t="str">
        <f>VLOOKUP(A74,Questions!B$3:C$95,2,FALSE)</f>
        <v>Does your organization have physical security controls and policies in place?</v>
      </c>
      <c r="C74" s="30"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0"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4" t="s">
        <v>751</v>
      </c>
      <c r="F74" s="6"/>
      <c r="G74" s="6"/>
      <c r="H74" s="6"/>
      <c r="I74" s="6"/>
      <c r="J74" s="6"/>
      <c r="K74" s="6"/>
      <c r="L74" s="6"/>
      <c r="M74" s="6"/>
      <c r="N74" s="6"/>
      <c r="O74" s="6"/>
      <c r="P74" s="6"/>
      <c r="Q74" s="6"/>
      <c r="R74" s="6"/>
      <c r="S74" s="6"/>
      <c r="T74" s="6"/>
      <c r="U74" s="6"/>
      <c r="V74" s="6"/>
      <c r="W74" s="6"/>
      <c r="X74" s="6"/>
      <c r="Y74" s="6"/>
    </row>
    <row r="75" spans="1:25" ht="97.5" customHeight="1" x14ac:dyDescent="0.15">
      <c r="A75" s="16" t="s">
        <v>133</v>
      </c>
      <c r="B75" s="16" t="str">
        <f>VLOOKUP(A75,Questions!B$3:C$95,2,FALSE)</f>
        <v>Do you have physical access control and video surveillance to prevent/detect unauthorized access to your data center?</v>
      </c>
      <c r="C75" s="30" t="str">
        <f>VLOOKUP($A75,Questions!$B$3:$I$95,7,FALSE)</f>
        <v>it is important to physically protect and monitor an infrastructure. The purpose of this question is to determine that appropriate protections are in-place at a vendor's data center.</v>
      </c>
      <c r="D75" s="30"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4"/>
      <c r="F75" s="6"/>
      <c r="G75" s="6"/>
      <c r="H75" s="6"/>
      <c r="I75" s="6"/>
      <c r="J75" s="6"/>
      <c r="K75" s="6"/>
      <c r="L75" s="6"/>
      <c r="M75" s="6"/>
      <c r="N75" s="6"/>
      <c r="O75" s="6"/>
      <c r="P75" s="6"/>
      <c r="Q75" s="6"/>
      <c r="R75" s="6"/>
      <c r="S75" s="6"/>
      <c r="T75" s="6"/>
      <c r="U75" s="6"/>
      <c r="V75" s="6"/>
      <c r="W75" s="6"/>
      <c r="X75" s="6"/>
      <c r="Y75" s="6"/>
    </row>
    <row r="76" spans="1:25" ht="36" customHeight="1" x14ac:dyDescent="0.15">
      <c r="A76" s="231" t="s">
        <v>134</v>
      </c>
      <c r="B76" s="219"/>
      <c r="C76" s="18" t="str">
        <f>$C$30</f>
        <v>Reason for Question</v>
      </c>
      <c r="D76" s="18" t="str">
        <f>$D$30</f>
        <v>Follow-up Inquiries/Responses</v>
      </c>
      <c r="E76" s="14" t="s">
        <v>752</v>
      </c>
      <c r="F76" s="6"/>
      <c r="G76" s="6"/>
      <c r="H76" s="6"/>
      <c r="I76" s="6"/>
      <c r="J76" s="6"/>
      <c r="K76" s="6"/>
      <c r="L76" s="6"/>
      <c r="M76" s="6"/>
      <c r="N76" s="6"/>
      <c r="O76" s="6"/>
      <c r="P76" s="6"/>
      <c r="Q76" s="6"/>
      <c r="R76" s="6"/>
      <c r="S76" s="6"/>
      <c r="T76" s="6"/>
      <c r="U76" s="6"/>
      <c r="V76" s="6"/>
      <c r="W76" s="6"/>
      <c r="X76" s="6"/>
      <c r="Y76" s="6"/>
    </row>
    <row r="77" spans="1:25" ht="117.75" customHeight="1" x14ac:dyDescent="0.15">
      <c r="A77" s="16" t="s">
        <v>135</v>
      </c>
      <c r="B77" s="16" t="str">
        <f>VLOOKUP(A77,Questions!B$3:C$95,2,FALSE)</f>
        <v>Do you enforce network segmentation between trusted and untrusted networks (i.e., Internet, DMZ, Extranet, etc.)?</v>
      </c>
      <c r="C77" s="30" t="str">
        <f>VLOOKUP($A77,Questions!$B$3:$I$95,7,FALSE)</f>
        <v>Networks are excellent at segmenting trusted and untrusted networks, a best practice used by many. Implementations can range from simple to complex but at a minimum, need to appropriately implemented and maintained.</v>
      </c>
      <c r="D77" s="30"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4" t="s">
        <v>753</v>
      </c>
      <c r="F77" s="6"/>
      <c r="G77" s="6"/>
      <c r="H77" s="6"/>
      <c r="I77" s="6"/>
      <c r="J77" s="6"/>
      <c r="K77" s="6"/>
      <c r="L77" s="6"/>
      <c r="M77" s="6"/>
      <c r="N77" s="6"/>
      <c r="O77" s="6"/>
      <c r="P77" s="6"/>
      <c r="Q77" s="6"/>
      <c r="R77" s="6"/>
      <c r="S77" s="6"/>
      <c r="T77" s="6"/>
      <c r="U77" s="6"/>
      <c r="V77" s="6"/>
      <c r="W77" s="6"/>
      <c r="X77" s="6"/>
      <c r="Y77" s="6"/>
    </row>
    <row r="78" spans="1:25" ht="133.5" customHeight="1" x14ac:dyDescent="0.15">
      <c r="A78" s="16" t="s">
        <v>137</v>
      </c>
      <c r="B78" s="16" t="str">
        <f>VLOOKUP(A78,Questions!B$3:C$95,2,FALSE)</f>
        <v>Are you utilizing a stateful packet inspection (SPI) firewall?</v>
      </c>
      <c r="C78" s="30"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0" t="str">
        <f>VLOOKUP($A78,Questions!$B$3:$I$95,8,FALSE)</f>
        <v>If a vendor states that they do not run a SPI firewall, there is elevated reason for concern. Ensure how network traffic is monitored and managed as well as any compensating controls currently implemented.</v>
      </c>
      <c r="E78" s="14" t="s">
        <v>754</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138</v>
      </c>
      <c r="B79" s="16" t="str">
        <f>VLOOKUP(A79,Questions!B$3:C$95,2,FALSE)</f>
        <v>Do you use an automated IDS/IPS system to monitor for intrusions?</v>
      </c>
      <c r="C79" s="30"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0"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4" t="s">
        <v>755</v>
      </c>
      <c r="F79" s="6"/>
      <c r="G79" s="6"/>
      <c r="H79" s="6"/>
      <c r="I79" s="6"/>
      <c r="J79" s="6"/>
      <c r="K79" s="6"/>
      <c r="L79" s="6"/>
      <c r="M79" s="6"/>
      <c r="N79" s="6"/>
      <c r="O79" s="6"/>
      <c r="P79" s="6"/>
      <c r="Q79" s="6"/>
      <c r="R79" s="6"/>
      <c r="S79" s="6"/>
      <c r="T79" s="6"/>
      <c r="U79" s="6"/>
      <c r="V79" s="6"/>
      <c r="W79" s="6"/>
      <c r="X79" s="6"/>
      <c r="Y79" s="6"/>
    </row>
    <row r="80" spans="1:25" ht="120.75" customHeight="1" x14ac:dyDescent="0.15">
      <c r="A80" s="16" t="s">
        <v>139</v>
      </c>
      <c r="B80" s="16" t="str">
        <f>VLOOKUP(A80,Questions!B$3:C$95,2,FALSE)</f>
        <v>Are you employing any next-generation persistent threat (NGPT) monitoring?</v>
      </c>
      <c r="C80" s="30"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0" t="str">
        <f>VLOOKUP($A80,Questions!$B$3:$I$95,8,FALSE)</f>
        <v>Follow-up inquiries for NGPT monitoring will be institution/implementation specific.</v>
      </c>
      <c r="E80" s="14"/>
      <c r="F80" s="6"/>
      <c r="G80" s="6"/>
      <c r="H80" s="6"/>
      <c r="I80" s="6"/>
      <c r="J80" s="6"/>
      <c r="K80" s="6"/>
      <c r="L80" s="6"/>
      <c r="M80" s="6"/>
      <c r="N80" s="6"/>
      <c r="O80" s="6"/>
      <c r="P80" s="6"/>
      <c r="Q80" s="6"/>
      <c r="R80" s="6"/>
      <c r="S80" s="6"/>
      <c r="T80" s="6"/>
      <c r="U80" s="6"/>
      <c r="V80" s="6"/>
      <c r="W80" s="6"/>
      <c r="X80" s="6"/>
      <c r="Y80" s="6"/>
    </row>
    <row r="81" spans="1:25" ht="200.25" customHeight="1" x14ac:dyDescent="0.15">
      <c r="A81" s="16" t="s">
        <v>140</v>
      </c>
      <c r="B81" s="16" t="str">
        <f>VLOOKUP(A81,Questions!B$3:C$95,2,FALSE)</f>
        <v>Do you require connectivity to the Institution's network for support/administration or access into any existing systems for integration purposes?</v>
      </c>
      <c r="C81" s="30"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0" t="str">
        <f>VLOOKUP($A81,Questions!$B$3:$I$95,8,FALSE)</f>
        <v>Follow-up inquiries for institution network connectivity resource requirements will be institution/implementation specific.</v>
      </c>
      <c r="E81" s="14"/>
      <c r="F81" s="6"/>
      <c r="G81" s="6"/>
      <c r="H81" s="6"/>
      <c r="I81" s="6"/>
      <c r="J81" s="6"/>
      <c r="K81" s="6"/>
      <c r="L81" s="6"/>
      <c r="M81" s="6"/>
      <c r="N81" s="6"/>
      <c r="O81" s="6"/>
      <c r="P81" s="6"/>
      <c r="Q81" s="6"/>
      <c r="R81" s="6"/>
      <c r="S81" s="6"/>
      <c r="T81" s="6"/>
      <c r="U81" s="6"/>
      <c r="V81" s="6"/>
      <c r="W81" s="6"/>
      <c r="X81" s="6"/>
      <c r="Y81" s="6"/>
    </row>
    <row r="82" spans="1:25" ht="36.75" customHeight="1" x14ac:dyDescent="0.15">
      <c r="A82" s="231" t="s">
        <v>653</v>
      </c>
      <c r="B82" s="219"/>
      <c r="C82" s="18" t="str">
        <f>$C$30</f>
        <v>Reason for Question</v>
      </c>
      <c r="D82" s="18" t="str">
        <f>$D$30</f>
        <v>Follow-up Inquiries/Responses</v>
      </c>
      <c r="E82" s="14"/>
      <c r="F82" s="6"/>
      <c r="G82" s="6"/>
      <c r="H82" s="6"/>
      <c r="I82" s="6"/>
      <c r="J82" s="6"/>
      <c r="K82" s="6"/>
      <c r="L82" s="6"/>
      <c r="M82" s="6"/>
      <c r="N82" s="6"/>
      <c r="O82" s="6"/>
      <c r="P82" s="6"/>
      <c r="Q82" s="6"/>
      <c r="R82" s="6"/>
      <c r="S82" s="6"/>
      <c r="T82" s="6"/>
      <c r="U82" s="6"/>
      <c r="V82" s="6"/>
      <c r="W82" s="6"/>
      <c r="X82" s="6"/>
      <c r="Y82" s="6"/>
    </row>
    <row r="83" spans="1:25" ht="148.5" customHeight="1" x14ac:dyDescent="0.15">
      <c r="A83" s="16" t="s">
        <v>142</v>
      </c>
      <c r="B83" s="16" t="str">
        <f>VLOOKUP(A83,Questions!B$3:C$95,2,FALSE)</f>
        <v>Do you have a formal incident response plan?</v>
      </c>
      <c r="C83" s="30"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0" t="str">
        <f>VLOOKUP($A83,Questions!$B$3:$I$95,8,FALSE)</f>
        <v>If the vendor does not have an incident response plan, direct them to the NIST Computer Security Incident Handling Guide at https://csrc.nist.gov/publications/detail/sp/800-61/rev-2/final</v>
      </c>
      <c r="E83" s="14" t="s">
        <v>756</v>
      </c>
      <c r="F83" s="32" t="s">
        <v>136</v>
      </c>
      <c r="G83" s="6"/>
      <c r="H83" s="6"/>
      <c r="I83" s="6"/>
      <c r="J83" s="6"/>
      <c r="K83" s="6"/>
      <c r="L83" s="6"/>
      <c r="M83" s="6"/>
      <c r="N83" s="6"/>
      <c r="O83" s="6"/>
      <c r="P83" s="6"/>
      <c r="Q83" s="6"/>
      <c r="R83" s="6"/>
      <c r="S83" s="6"/>
      <c r="T83" s="6"/>
      <c r="U83" s="6"/>
      <c r="V83" s="6"/>
      <c r="W83" s="6"/>
      <c r="X83" s="6"/>
      <c r="Y83" s="6"/>
    </row>
    <row r="84" spans="1:25" ht="93" customHeight="1" x14ac:dyDescent="0.15">
      <c r="A84" s="16" t="s">
        <v>143</v>
      </c>
      <c r="B84" s="16" t="str">
        <f>VLOOKUP(A84,Questions!B$3:C$95,2,FALSE)</f>
        <v>Do you have an incident response process and reporting in place to investigate any potential incidents and report actual incidents?</v>
      </c>
      <c r="C84" s="30"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0" t="str">
        <f>VLOOKUP($A84,Questions!$B$3:$I$95,8,FALSE)</f>
        <v>If the vendor does not have an incident response plan, direct them to the NIST Computer Security Incident Handling Guide at https://csrc.nist.gov/publications/detail/sp/800-61/rev-2/final</v>
      </c>
      <c r="E84" s="14" t="s">
        <v>757</v>
      </c>
      <c r="F84" s="6"/>
      <c r="G84" s="6"/>
      <c r="H84" s="6"/>
      <c r="I84" s="6"/>
      <c r="J84" s="6"/>
      <c r="K84" s="6"/>
      <c r="L84" s="6"/>
      <c r="M84" s="6"/>
      <c r="N84" s="6"/>
      <c r="O84" s="6"/>
      <c r="P84" s="6"/>
      <c r="Q84" s="6"/>
      <c r="R84" s="6"/>
      <c r="S84" s="6"/>
      <c r="T84" s="6"/>
      <c r="U84" s="6"/>
      <c r="V84" s="6"/>
      <c r="W84" s="6"/>
      <c r="X84" s="6"/>
      <c r="Y84" s="6"/>
    </row>
    <row r="85" spans="1:25" ht="67.5" customHeight="1" x14ac:dyDescent="0.15">
      <c r="A85" s="16" t="s">
        <v>144</v>
      </c>
      <c r="B85" s="16" t="str">
        <f>VLOOKUP(A85,Questions!B$3:C$95,2,FALSE)</f>
        <v>Do you carry cyber-risk insurance to protect against unforeseen service outages, data that is lost or stolen, and security incidents?</v>
      </c>
      <c r="C85" s="30" t="str">
        <f>VLOOKUP($A85,Questions!$B$3:$I$95,7,FALSE)</f>
        <v>Vendor responses to this questions need to be evaluated in the context of use case, data criticality, institutional risk tolerance, and value of the software/product/service to the institution's mission.</v>
      </c>
      <c r="D85" s="30" t="str">
        <f>VLOOKUP($A85,Questions!$B$3:$I$95,8,FALSE)</f>
        <v>Follow-up inquiries for cyber-risk insurance will be institution/implementation specific.</v>
      </c>
      <c r="E85" s="14" t="s">
        <v>758</v>
      </c>
      <c r="F85" s="6"/>
      <c r="G85" s="6"/>
      <c r="H85" s="6"/>
      <c r="I85" s="6"/>
      <c r="J85" s="6"/>
      <c r="K85" s="6"/>
      <c r="L85" s="6"/>
      <c r="M85" s="6"/>
      <c r="N85" s="6"/>
      <c r="O85" s="6"/>
      <c r="P85" s="6"/>
      <c r="Q85" s="6"/>
      <c r="R85" s="6"/>
      <c r="S85" s="6"/>
      <c r="T85" s="6"/>
      <c r="U85" s="6"/>
      <c r="V85" s="6"/>
      <c r="W85" s="6"/>
      <c r="X85" s="6"/>
      <c r="Y85" s="6"/>
    </row>
    <row r="86" spans="1:25" ht="86.25" customHeight="1" x14ac:dyDescent="0.15">
      <c r="A86" s="16" t="s">
        <v>145</v>
      </c>
      <c r="B86" s="16" t="str">
        <f>VLOOKUP(A86,Questions!B$3:C$95,2,FALSE)</f>
        <v>Do you have either an internal incident response team or retain an external team?</v>
      </c>
      <c r="C86" s="30"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0" t="str">
        <f>VLOOKUP($A86,Questions!$B$3:$I$95,8,FALSE)</f>
        <v>If the vendor does not have an incident response team, direct them to the NIST Computer Security Incident Handling Guide at https://csrc.nist.gov/publications/detail/sp/800-61/rev-2/final</v>
      </c>
      <c r="E86" s="14" t="s">
        <v>759</v>
      </c>
      <c r="F86" s="6"/>
      <c r="G86" s="6"/>
      <c r="H86" s="6"/>
      <c r="I86" s="6"/>
      <c r="J86" s="6"/>
      <c r="K86" s="6"/>
      <c r="L86" s="6"/>
      <c r="M86" s="6"/>
      <c r="N86" s="6"/>
      <c r="O86" s="6"/>
      <c r="P86" s="6"/>
      <c r="Q86" s="6"/>
      <c r="R86" s="6"/>
      <c r="S86" s="6"/>
      <c r="T86" s="6"/>
      <c r="U86" s="6"/>
      <c r="V86" s="6"/>
      <c r="W86" s="6"/>
      <c r="X86" s="6"/>
      <c r="Y86" s="6"/>
    </row>
    <row r="87" spans="1:25" ht="130.5" customHeight="1" x14ac:dyDescent="0.15">
      <c r="A87" s="16" t="s">
        <v>146</v>
      </c>
      <c r="B87" s="16" t="str">
        <f>VLOOKUP(A87,Questions!B$3:C$95,2,FALSE)</f>
        <v>Do you have the capability to respond to incidents on a 24x7x365 basis?</v>
      </c>
      <c r="C87" s="30"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0" t="str">
        <f>VLOOKUP($A87,Questions!$B$3:$I$95,8,FALSE)</f>
        <v>If the vendor does not have an incident response plan, point them to the NIST Computer Security Incident Handling Guide at https://csrc.nist.gov/publications/detail/sp/800-61/rev-2/final</v>
      </c>
      <c r="E87" s="14"/>
      <c r="F87" s="6"/>
      <c r="G87" s="6"/>
      <c r="H87" s="6"/>
      <c r="I87" s="6"/>
      <c r="J87" s="6"/>
      <c r="K87" s="6"/>
      <c r="L87" s="6"/>
      <c r="M87" s="6"/>
      <c r="N87" s="6"/>
      <c r="O87" s="6"/>
      <c r="P87" s="6"/>
      <c r="Q87" s="6"/>
      <c r="R87" s="6"/>
      <c r="S87" s="6"/>
      <c r="T87" s="6"/>
      <c r="U87" s="6"/>
      <c r="V87" s="6"/>
      <c r="W87" s="6"/>
      <c r="X87" s="6"/>
      <c r="Y87" s="6"/>
    </row>
    <row r="88" spans="1:25" ht="36" customHeight="1" x14ac:dyDescent="0.15">
      <c r="A88" s="231" t="s">
        <v>147</v>
      </c>
      <c r="B88" s="219"/>
      <c r="C88" s="18" t="str">
        <f>$C$30</f>
        <v>Reason for Question</v>
      </c>
      <c r="D88" s="18" t="str">
        <f>$D$30</f>
        <v>Follow-up Inquiries/Responses</v>
      </c>
      <c r="E88" s="14" t="s">
        <v>760</v>
      </c>
      <c r="F88" s="6"/>
      <c r="G88" s="6"/>
      <c r="H88" s="6"/>
      <c r="I88" s="6"/>
      <c r="J88" s="6"/>
      <c r="K88" s="6"/>
      <c r="L88" s="6"/>
      <c r="M88" s="6"/>
      <c r="N88" s="6"/>
      <c r="O88" s="6"/>
      <c r="P88" s="6"/>
      <c r="Q88" s="6"/>
      <c r="R88" s="6"/>
      <c r="S88" s="6"/>
      <c r="T88" s="6"/>
      <c r="U88" s="6"/>
      <c r="V88" s="6"/>
      <c r="W88" s="6"/>
      <c r="X88" s="6"/>
      <c r="Y88" s="6"/>
    </row>
    <row r="89" spans="1:25" ht="132" customHeight="1" x14ac:dyDescent="0.15">
      <c r="A89" s="16" t="s">
        <v>148</v>
      </c>
      <c r="B89" s="16" t="str">
        <f>VLOOKUP(A89,Questions!B$3:C$95,2,FALSE)</f>
        <v>Can you share the organization chart, mission statement, and policies for your information security unit?</v>
      </c>
      <c r="C89" s="30"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0" t="str">
        <f>VLOOKUP($A89,Questions!$B$3:$I$95,8,FALSE)</f>
        <v>Vague responses to this question should be investigated further. Vendors unwilling to share additional supporting documentation decrease the trust established with other responses.</v>
      </c>
      <c r="E89" s="14" t="s">
        <v>761</v>
      </c>
      <c r="F89" s="6"/>
      <c r="G89" s="6"/>
      <c r="H89" s="6"/>
      <c r="I89" s="6"/>
      <c r="J89" s="6"/>
      <c r="K89" s="6"/>
      <c r="L89" s="6"/>
      <c r="M89" s="6"/>
      <c r="N89" s="6"/>
      <c r="O89" s="6"/>
      <c r="P89" s="6"/>
      <c r="Q89" s="6"/>
      <c r="R89" s="6"/>
      <c r="S89" s="6"/>
      <c r="T89" s="6"/>
      <c r="U89" s="6"/>
      <c r="V89" s="6"/>
      <c r="W89" s="6"/>
      <c r="X89" s="6"/>
      <c r="Y89" s="6"/>
    </row>
    <row r="90" spans="1:25" ht="114.75" customHeight="1" x14ac:dyDescent="0.15">
      <c r="A90" s="16" t="s">
        <v>149</v>
      </c>
      <c r="B90" s="16" t="str">
        <f>VLOOKUP(A90,Questions!B$3:C$95,2,FALSE)</f>
        <v>Are information security principles designed into the product lifecycle?</v>
      </c>
      <c r="C90" s="30"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0"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4" t="s">
        <v>762</v>
      </c>
      <c r="F90" s="6"/>
      <c r="G90" s="6"/>
      <c r="H90" s="6"/>
      <c r="I90" s="6"/>
      <c r="J90" s="6"/>
      <c r="K90" s="6"/>
      <c r="L90" s="6"/>
      <c r="M90" s="6"/>
      <c r="N90" s="6"/>
      <c r="O90" s="6"/>
      <c r="P90" s="6"/>
      <c r="Q90" s="6"/>
      <c r="R90" s="6"/>
      <c r="S90" s="6"/>
      <c r="T90" s="6"/>
      <c r="U90" s="6"/>
      <c r="V90" s="6"/>
      <c r="W90" s="6"/>
      <c r="X90" s="6"/>
      <c r="Y90" s="6"/>
    </row>
    <row r="91" spans="1:25" ht="117.75" customHeight="1" x14ac:dyDescent="0.15">
      <c r="A91" s="16" t="s">
        <v>150</v>
      </c>
      <c r="B91" s="16" t="str">
        <f>VLOOKUP(A91,Questions!B$3:C$95,2,FALSE)</f>
        <v>Do you have a documented information security policy?</v>
      </c>
      <c r="C91" s="30"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0" t="str">
        <f>VLOOKUP($A91,Questions!$B$3:$I$95,8,FALSE)</f>
        <v>If the vendor does not have a documented information security policy, follow-up questions about training, company practices, awareness efforts, auditing, and system protection practices are appropriate.</v>
      </c>
      <c r="E91" s="14" t="s">
        <v>763</v>
      </c>
      <c r="F91" s="6"/>
      <c r="G91" s="6"/>
      <c r="H91" s="6"/>
      <c r="I91" s="6"/>
      <c r="J91" s="6"/>
      <c r="K91" s="6"/>
      <c r="L91" s="6"/>
      <c r="M91" s="6"/>
      <c r="N91" s="6"/>
      <c r="O91" s="6"/>
      <c r="P91" s="6"/>
      <c r="Q91" s="6"/>
      <c r="R91" s="6"/>
      <c r="S91" s="6"/>
      <c r="T91" s="6"/>
      <c r="U91" s="6"/>
      <c r="V91" s="6"/>
      <c r="W91" s="6"/>
      <c r="X91" s="6"/>
      <c r="Y91" s="6"/>
    </row>
    <row r="92" spans="1:25" ht="36.75" customHeight="1" x14ac:dyDescent="0.15">
      <c r="A92" s="231" t="s">
        <v>151</v>
      </c>
      <c r="B92" s="219"/>
      <c r="C92" s="18" t="str">
        <f>$C$30</f>
        <v>Reason for Question</v>
      </c>
      <c r="D92" s="18" t="str">
        <f>$D$30</f>
        <v>Follow-up Inquiries/Responses</v>
      </c>
      <c r="E92" s="14"/>
      <c r="F92" s="6"/>
      <c r="G92" s="6"/>
      <c r="H92" s="6"/>
      <c r="I92" s="6"/>
      <c r="J92" s="6"/>
      <c r="K92" s="6"/>
      <c r="L92" s="6"/>
      <c r="M92" s="6"/>
      <c r="N92" s="6"/>
      <c r="O92" s="6"/>
      <c r="P92" s="6"/>
      <c r="Q92" s="6"/>
      <c r="R92" s="6"/>
      <c r="S92" s="6"/>
      <c r="T92" s="6"/>
      <c r="U92" s="6"/>
      <c r="V92" s="6"/>
      <c r="W92" s="6"/>
      <c r="X92" s="6"/>
      <c r="Y92" s="6"/>
    </row>
    <row r="93" spans="1:25" ht="144.75" customHeight="1" x14ac:dyDescent="0.15">
      <c r="A93" s="16" t="s">
        <v>152</v>
      </c>
      <c r="B93" s="16" t="str">
        <f>VLOOKUP(A93,Questions!B$3:C$95,2,FALSE)</f>
        <v>Will institution data be shared with or hosted by any third parties? (e.g. any entity not wholly-owned by your company is considered a third-party)</v>
      </c>
      <c r="C93" s="30"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0"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4" t="s">
        <v>764</v>
      </c>
      <c r="F93" s="6"/>
      <c r="G93" s="6"/>
      <c r="H93" s="6"/>
      <c r="I93" s="6"/>
      <c r="J93" s="6"/>
      <c r="K93" s="6"/>
      <c r="L93" s="6"/>
      <c r="M93" s="6"/>
      <c r="N93" s="6"/>
      <c r="O93" s="6"/>
      <c r="P93" s="6"/>
      <c r="Q93" s="6"/>
      <c r="R93" s="6"/>
      <c r="S93" s="6"/>
      <c r="T93" s="6"/>
      <c r="U93" s="6"/>
      <c r="V93" s="6"/>
      <c r="W93" s="6"/>
      <c r="X93" s="6"/>
      <c r="Y93" s="6"/>
    </row>
    <row r="94" spans="1:25" ht="115.5" customHeight="1" x14ac:dyDescent="0.15">
      <c r="A94" s="16" t="s">
        <v>153</v>
      </c>
      <c r="B94" s="16" t="str">
        <f>VLOOKUP(A94,Questions!B$3:C$95,2,FALSE)</f>
        <v>Do you perform security assessments of third party companies with which you share data? (i.e. hosting providers, cloud services, PaaS, IaaS, SaaS, etc.).</v>
      </c>
      <c r="C94" s="30"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0"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4" t="s">
        <v>765</v>
      </c>
      <c r="F94" s="6"/>
      <c r="G94" s="6"/>
      <c r="H94" s="6"/>
      <c r="I94" s="6"/>
      <c r="J94" s="6"/>
      <c r="K94" s="6"/>
      <c r="L94" s="6"/>
      <c r="M94" s="6"/>
      <c r="N94" s="6"/>
      <c r="O94" s="6"/>
      <c r="P94" s="6"/>
      <c r="Q94" s="6"/>
      <c r="R94" s="6"/>
      <c r="S94" s="6"/>
      <c r="T94" s="6"/>
      <c r="U94" s="6"/>
      <c r="V94" s="6"/>
      <c r="W94" s="6"/>
      <c r="X94" s="6"/>
      <c r="Y94" s="6"/>
    </row>
    <row r="95" spans="1:25" ht="113.25" customHeight="1" x14ac:dyDescent="0.15">
      <c r="A95" s="204" t="s">
        <v>154</v>
      </c>
      <c r="B95" s="16" t="str">
        <f>VLOOKUP(A95,Questions!B$3:C$95,2,FALSE)</f>
        <v>Do you have an implemented third party management strategy?</v>
      </c>
      <c r="C95" s="30"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0" t="str">
        <f>VLOOKUP($A95,Questions!$B$3:$I$95,8,FALSE)</f>
        <v>If "No", inquire if there are plans to implement a policy or if the vendor has a set of documented and consistent procedures that they are using to manage their third party relationships.</v>
      </c>
      <c r="E95" s="14"/>
      <c r="F95" s="6"/>
      <c r="G95" s="6"/>
      <c r="H95" s="6"/>
      <c r="I95" s="6"/>
      <c r="J95" s="6"/>
      <c r="K95" s="6"/>
      <c r="L95" s="6"/>
      <c r="M95" s="6"/>
      <c r="N95" s="6"/>
      <c r="O95" s="6"/>
      <c r="P95" s="6"/>
      <c r="Q95" s="6"/>
      <c r="R95" s="6"/>
      <c r="S95" s="6"/>
      <c r="T95" s="6"/>
      <c r="U95" s="6"/>
      <c r="V95" s="6"/>
      <c r="W95" s="6"/>
      <c r="X95" s="6"/>
      <c r="Y95" s="6"/>
    </row>
    <row r="96" spans="1:25" ht="113.25" customHeight="1" x14ac:dyDescent="0.15">
      <c r="A96" s="16" t="s">
        <v>155</v>
      </c>
      <c r="B96" s="25" t="str">
        <f>VLOOKUP(A96,Questions!B$3:C$95,2,FALSE)</f>
        <v>Do you have a process and implemented procedures for managing your hardware supply chain? (e.g., telecommunications equipment, export licensing, computing devices)</v>
      </c>
      <c r="C96" s="30"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0" t="str">
        <f>VLOOKUP($A96,Questions!$B$3:$I$95,8,FALSE)</f>
        <v>Follow-up inquiries concerning hardware supply chain will be institution/implementation specific.</v>
      </c>
      <c r="E96" s="14"/>
      <c r="F96" s="6"/>
      <c r="G96" s="6"/>
      <c r="H96" s="6"/>
      <c r="I96" s="6"/>
      <c r="J96" s="6"/>
      <c r="K96" s="6"/>
      <c r="L96" s="6"/>
      <c r="M96" s="6"/>
      <c r="N96" s="6"/>
      <c r="O96" s="6"/>
      <c r="P96" s="6"/>
      <c r="Q96" s="6"/>
      <c r="R96" s="6"/>
      <c r="S96" s="6"/>
      <c r="T96" s="6"/>
      <c r="U96" s="6"/>
      <c r="V96" s="6"/>
      <c r="W96" s="6"/>
      <c r="X96" s="6"/>
      <c r="Y96" s="6"/>
    </row>
    <row r="97" spans="2:25" ht="15.75" customHeight="1" x14ac:dyDescent="0.15">
      <c r="B97" s="6"/>
      <c r="C97" s="6"/>
      <c r="D97" s="33"/>
      <c r="E97" s="14"/>
      <c r="F97" s="6"/>
      <c r="G97" s="6"/>
      <c r="H97" s="6"/>
      <c r="I97" s="6"/>
      <c r="J97" s="6"/>
      <c r="K97" s="6"/>
      <c r="L97" s="6"/>
      <c r="M97" s="6"/>
      <c r="N97" s="6"/>
      <c r="O97" s="6"/>
      <c r="P97" s="6"/>
      <c r="Q97" s="6"/>
      <c r="R97" s="6"/>
      <c r="S97" s="6"/>
      <c r="T97" s="6"/>
      <c r="U97" s="6"/>
      <c r="V97" s="6"/>
      <c r="W97" s="6"/>
      <c r="X97" s="6"/>
      <c r="Y97" s="6"/>
    </row>
    <row r="98" spans="2:25" ht="15.75" customHeight="1" x14ac:dyDescent="0.15">
      <c r="B98" s="6"/>
      <c r="C98" s="6"/>
      <c r="D98" s="33"/>
      <c r="E98" s="14"/>
      <c r="F98" s="6"/>
      <c r="G98" s="6"/>
      <c r="H98" s="6"/>
      <c r="I98" s="6"/>
      <c r="J98" s="6"/>
      <c r="K98" s="6"/>
      <c r="L98" s="6"/>
      <c r="M98" s="6"/>
      <c r="N98" s="6"/>
      <c r="O98" s="6"/>
      <c r="P98" s="6"/>
      <c r="Q98" s="6"/>
      <c r="R98" s="6"/>
      <c r="S98" s="6"/>
      <c r="T98" s="6"/>
      <c r="U98" s="6"/>
      <c r="V98" s="6"/>
      <c r="W98" s="6"/>
      <c r="X98" s="6"/>
      <c r="Y98" s="6"/>
    </row>
    <row r="99" spans="2:25" ht="15.75" customHeight="1" x14ac:dyDescent="0.15">
      <c r="B99" s="6"/>
      <c r="C99" s="6"/>
      <c r="D99" s="33"/>
      <c r="E99" s="14"/>
      <c r="F99" s="6"/>
      <c r="G99" s="6"/>
      <c r="H99" s="6"/>
      <c r="I99" s="6"/>
      <c r="J99" s="6"/>
      <c r="K99" s="6"/>
      <c r="L99" s="6"/>
      <c r="M99" s="6"/>
      <c r="N99" s="6"/>
      <c r="O99" s="6"/>
      <c r="P99" s="6"/>
      <c r="Q99" s="6"/>
      <c r="R99" s="6"/>
      <c r="S99" s="6"/>
      <c r="T99" s="6"/>
      <c r="U99" s="6"/>
      <c r="V99" s="6"/>
      <c r="W99" s="6"/>
      <c r="X99" s="6"/>
      <c r="Y99" s="6"/>
    </row>
    <row r="100" spans="2:25" ht="15.75" customHeight="1" x14ac:dyDescent="0.15">
      <c r="B100" s="6"/>
      <c r="C100" s="6"/>
      <c r="D100" s="33"/>
      <c r="E100" s="14"/>
      <c r="F100" s="6"/>
      <c r="G100" s="6"/>
      <c r="H100" s="6"/>
      <c r="I100" s="6"/>
      <c r="J100" s="6"/>
      <c r="K100" s="6"/>
      <c r="L100" s="6"/>
      <c r="M100" s="6"/>
      <c r="N100" s="6"/>
      <c r="O100" s="6"/>
      <c r="P100" s="6"/>
      <c r="Q100" s="6"/>
      <c r="R100" s="6"/>
      <c r="S100" s="6"/>
      <c r="T100" s="6"/>
      <c r="U100" s="6"/>
      <c r="V100" s="6"/>
      <c r="W100" s="6"/>
      <c r="X100" s="6"/>
      <c r="Y100" s="6"/>
    </row>
    <row r="101" spans="2:25" ht="15.75" customHeight="1" x14ac:dyDescent="0.15">
      <c r="B101" s="6"/>
      <c r="C101" s="6"/>
      <c r="D101" s="33"/>
      <c r="E101" s="14"/>
      <c r="F101" s="6"/>
      <c r="G101" s="6"/>
      <c r="H101" s="6"/>
      <c r="I101" s="6"/>
      <c r="J101" s="6"/>
      <c r="K101" s="6"/>
      <c r="L101" s="6"/>
      <c r="M101" s="6"/>
      <c r="N101" s="6"/>
      <c r="O101" s="6"/>
      <c r="P101" s="6"/>
      <c r="Q101" s="6"/>
      <c r="R101" s="6"/>
      <c r="S101" s="6"/>
      <c r="T101" s="6"/>
      <c r="U101" s="6"/>
      <c r="V101" s="6"/>
      <c r="W101" s="6"/>
      <c r="X101" s="6"/>
      <c r="Y101" s="6"/>
    </row>
    <row r="102" spans="2:25" ht="15.75" customHeight="1" x14ac:dyDescent="0.15">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2: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2: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2: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2: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2: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2: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2: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2: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2: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2: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cfRule type="expression" dxfId="166" priority="1">
      <formula>#REF!="No"</formula>
    </cfRule>
  </conditionalFormatting>
  <conditionalFormatting sqref="A76 B82 A92">
    <cfRule type="expression" dxfId="165" priority="2">
      <formula>#REF!="Yes"</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766</v>
      </c>
      <c r="B1" s="107" t="s">
        <v>767</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7" t="s">
        <v>49</v>
      </c>
      <c r="B2" s="7" t="s">
        <v>768</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7" t="s">
        <v>51</v>
      </c>
      <c r="B3" s="7" t="s">
        <v>769</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770</v>
      </c>
      <c r="B4" s="108" t="s">
        <v>771</v>
      </c>
    </row>
    <row r="5" spans="1:22" ht="15.75" customHeight="1" x14ac:dyDescent="0.2">
      <c r="A5" t="s">
        <v>67</v>
      </c>
      <c r="B5" s="108" t="s">
        <v>772</v>
      </c>
    </row>
    <row r="6" spans="1:22" ht="15.75" customHeight="1" x14ac:dyDescent="0.2">
      <c r="A6" t="s">
        <v>68</v>
      </c>
      <c r="B6" s="108"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8" t="s">
        <v>775</v>
      </c>
    </row>
    <row r="12" spans="1:22" ht="15.75" customHeight="1" x14ac:dyDescent="0.2">
      <c r="A12" t="s">
        <v>106</v>
      </c>
      <c r="B12" s="108" t="s">
        <v>776</v>
      </c>
    </row>
    <row r="13" spans="1:22" ht="15.75" customHeight="1" x14ac:dyDescent="0.2">
      <c r="A13" t="s">
        <v>110</v>
      </c>
      <c r="B13" s="108" t="s">
        <v>777</v>
      </c>
    </row>
    <row r="14" spans="1:22" ht="15.75" customHeight="1" x14ac:dyDescent="0.2">
      <c r="A14" t="s">
        <v>110</v>
      </c>
      <c r="B14" t="s">
        <v>778</v>
      </c>
    </row>
    <row r="15" spans="1:22" ht="15.75" customHeight="1" x14ac:dyDescent="0.2">
      <c r="A15" t="s">
        <v>111</v>
      </c>
      <c r="B15" s="108" t="s">
        <v>779</v>
      </c>
    </row>
    <row r="16" spans="1:22" ht="15.75" customHeight="1" x14ac:dyDescent="0.2">
      <c r="A16" t="s">
        <v>780</v>
      </c>
      <c r="B16" s="108" t="s">
        <v>781</v>
      </c>
    </row>
    <row r="17" spans="1:2" ht="15.75" customHeight="1" x14ac:dyDescent="0.2">
      <c r="A17" t="s">
        <v>782</v>
      </c>
      <c r="B17" s="108"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8"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8" t="s">
        <v>792</v>
      </c>
    </row>
    <row r="25" spans="1:2" ht="15.75" customHeight="1" x14ac:dyDescent="0.2">
      <c r="A25" t="s">
        <v>103</v>
      </c>
      <c r="B25" s="108" t="s">
        <v>793</v>
      </c>
    </row>
    <row r="26" spans="1:2" ht="15.75" customHeight="1" x14ac:dyDescent="0.2">
      <c r="A26" t="s">
        <v>103</v>
      </c>
      <c r="B26" s="108" t="s">
        <v>794</v>
      </c>
    </row>
    <row r="27" spans="1:2" ht="15.75" customHeight="1" x14ac:dyDescent="0.2">
      <c r="A27" t="s">
        <v>126</v>
      </c>
      <c r="B27" t="s">
        <v>795</v>
      </c>
    </row>
    <row r="28" spans="1:2" ht="15.75" customHeight="1" x14ac:dyDescent="0.2">
      <c r="A28" t="s">
        <v>100</v>
      </c>
      <c r="B28" s="108" t="s">
        <v>796</v>
      </c>
    </row>
    <row r="29" spans="1:2" ht="15.75" customHeight="1" x14ac:dyDescent="0.2">
      <c r="A29" t="s">
        <v>122</v>
      </c>
      <c r="B29" s="108" t="s">
        <v>797</v>
      </c>
    </row>
    <row r="30" spans="1:2" ht="15.75" customHeight="1" x14ac:dyDescent="0.2">
      <c r="A30" t="s">
        <v>123</v>
      </c>
      <c r="B30" s="108" t="s">
        <v>798</v>
      </c>
    </row>
    <row r="31" spans="1:2" ht="15.75" customHeight="1" x14ac:dyDescent="0.2">
      <c r="A31" t="s">
        <v>127</v>
      </c>
      <c r="B31" s="108" t="s">
        <v>799</v>
      </c>
    </row>
    <row r="32" spans="1:2" ht="15.75" customHeight="1" x14ac:dyDescent="0.2">
      <c r="A32" t="s">
        <v>800</v>
      </c>
      <c r="B32" s="108" t="s">
        <v>801</v>
      </c>
    </row>
    <row r="33" spans="1:2" ht="15.75" customHeight="1" x14ac:dyDescent="0.2">
      <c r="A33" t="s">
        <v>152</v>
      </c>
      <c r="B33" s="108" t="s">
        <v>802</v>
      </c>
    </row>
    <row r="34" spans="1:2" ht="15.75" customHeight="1" x14ac:dyDescent="0.2">
      <c r="A34" t="s">
        <v>152</v>
      </c>
      <c r="B34" s="108" t="s">
        <v>803</v>
      </c>
    </row>
    <row r="35" spans="1:2" ht="15.75" customHeight="1" x14ac:dyDescent="0.2">
      <c r="A35" t="s">
        <v>153</v>
      </c>
      <c r="B35" s="108" t="s">
        <v>804</v>
      </c>
    </row>
    <row r="36" spans="1:2" ht="15.75" customHeight="1" x14ac:dyDescent="0.2">
      <c r="A36" t="s">
        <v>129</v>
      </c>
      <c r="B36" s="108" t="s">
        <v>805</v>
      </c>
    </row>
    <row r="37" spans="1:2" ht="15.75" customHeight="1" x14ac:dyDescent="0.2">
      <c r="A37" t="s">
        <v>100</v>
      </c>
      <c r="B37" t="s">
        <v>806</v>
      </c>
    </row>
    <row r="38" spans="1:2" ht="15.75" customHeight="1" x14ac:dyDescent="0.2">
      <c r="A38" s="108" t="s">
        <v>74</v>
      </c>
      <c r="B38" s="108" t="s">
        <v>807</v>
      </c>
    </row>
    <row r="39" spans="1:2" ht="15.75" customHeight="1" x14ac:dyDescent="0.2">
      <c r="A39" s="108" t="s">
        <v>98</v>
      </c>
      <c r="B39" s="108" t="s">
        <v>808</v>
      </c>
    </row>
    <row r="40" spans="1:2" ht="15.75" customHeight="1" x14ac:dyDescent="0.2">
      <c r="A40" s="108" t="s">
        <v>99</v>
      </c>
      <c r="B40" t="s">
        <v>809</v>
      </c>
    </row>
    <row r="41" spans="1:2" ht="15.75" customHeight="1" x14ac:dyDescent="0.2">
      <c r="A41" s="108" t="s">
        <v>101</v>
      </c>
      <c r="B41" t="s">
        <v>810</v>
      </c>
    </row>
    <row r="42" spans="1:2" ht="15.75" customHeight="1" x14ac:dyDescent="0.2">
      <c r="A42" s="108"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8" t="s">
        <v>78</v>
      </c>
    </row>
    <row r="47" spans="1:2" ht="15.75" customHeight="1" x14ac:dyDescent="0.2">
      <c r="A47" s="108" t="s">
        <v>70</v>
      </c>
      <c r="B47" t="s">
        <v>817</v>
      </c>
    </row>
    <row r="48" spans="1:2" ht="15.75" customHeight="1" x14ac:dyDescent="0.2">
      <c r="A48" s="108"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8"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71" t="s">
        <v>823</v>
      </c>
      <c r="B1" s="272"/>
      <c r="C1" s="272"/>
      <c r="D1" s="272"/>
      <c r="E1" s="272"/>
      <c r="F1" s="272"/>
      <c r="G1" s="272"/>
      <c r="H1" s="272"/>
      <c r="I1" s="272"/>
      <c r="J1" s="272"/>
      <c r="K1" s="6"/>
      <c r="L1" s="6"/>
      <c r="M1" s="6"/>
      <c r="N1" s="6"/>
      <c r="O1" s="6"/>
      <c r="P1" s="6"/>
      <c r="Q1" s="6"/>
      <c r="R1" s="6"/>
      <c r="S1" s="6"/>
      <c r="T1" s="6"/>
      <c r="U1" s="6"/>
      <c r="V1" s="6"/>
      <c r="W1" s="6"/>
      <c r="X1" s="6"/>
      <c r="Y1" s="6"/>
      <c r="Z1" s="6"/>
    </row>
    <row r="2" spans="1:26" ht="22.5" customHeight="1" x14ac:dyDescent="0.15">
      <c r="A2" s="242" t="s">
        <v>29</v>
      </c>
      <c r="B2" s="221"/>
      <c r="C2" s="221"/>
      <c r="D2" s="221"/>
      <c r="E2" s="221"/>
      <c r="F2" s="221"/>
      <c r="G2" s="221"/>
      <c r="H2" s="219"/>
      <c r="I2" s="14"/>
      <c r="J2" s="184"/>
      <c r="K2" s="6"/>
      <c r="L2" s="6"/>
      <c r="M2" s="6"/>
      <c r="N2" s="6"/>
      <c r="O2" s="6"/>
      <c r="P2" s="6"/>
      <c r="Q2" s="6"/>
      <c r="R2" s="6"/>
      <c r="S2" s="6"/>
      <c r="T2" s="6"/>
      <c r="U2" s="6"/>
      <c r="V2" s="6"/>
      <c r="W2" s="6"/>
      <c r="X2" s="6"/>
      <c r="Y2" s="6"/>
      <c r="Z2" s="6"/>
    </row>
    <row r="3" spans="1:26" ht="1.5" customHeight="1" x14ac:dyDescent="0.15">
      <c r="A3" s="109"/>
      <c r="B3" s="24"/>
      <c r="C3" s="24"/>
      <c r="D3" s="24"/>
      <c r="E3" s="24"/>
      <c r="F3" s="24"/>
      <c r="G3" s="24"/>
      <c r="H3" s="24"/>
      <c r="I3" s="24"/>
      <c r="J3" s="185"/>
      <c r="K3" s="6"/>
      <c r="L3" s="6"/>
      <c r="M3" s="6"/>
      <c r="N3" s="6"/>
      <c r="O3" s="6"/>
      <c r="P3" s="6"/>
      <c r="Q3" s="6"/>
      <c r="R3" s="6"/>
      <c r="S3" s="6"/>
      <c r="T3" s="6"/>
      <c r="U3" s="6"/>
      <c r="V3" s="6"/>
      <c r="W3" s="6"/>
      <c r="X3" s="6"/>
      <c r="Y3" s="6"/>
      <c r="Z3" s="6"/>
    </row>
    <row r="4" spans="1:26" ht="1.5" customHeight="1" x14ac:dyDescent="0.15">
      <c r="A4" s="109"/>
      <c r="B4" s="24"/>
      <c r="C4" s="24"/>
      <c r="D4" s="24"/>
      <c r="E4" s="24"/>
      <c r="F4" s="24"/>
      <c r="G4" s="24"/>
      <c r="H4" s="24"/>
      <c r="I4" s="24"/>
      <c r="J4" s="185"/>
      <c r="K4" s="6"/>
      <c r="L4" s="6"/>
      <c r="M4" s="6"/>
      <c r="N4" s="6"/>
      <c r="O4" s="6"/>
      <c r="P4" s="6"/>
      <c r="Q4" s="6"/>
      <c r="R4" s="6"/>
      <c r="S4" s="6"/>
      <c r="T4" s="6"/>
      <c r="U4" s="6"/>
      <c r="V4" s="6"/>
      <c r="W4" s="6"/>
      <c r="X4" s="6"/>
      <c r="Y4" s="6"/>
      <c r="Z4" s="6"/>
    </row>
    <row r="5" spans="1:26" ht="1.5" customHeight="1" x14ac:dyDescent="0.15">
      <c r="A5" s="109"/>
      <c r="B5" s="24"/>
      <c r="C5" s="24"/>
      <c r="D5" s="24"/>
      <c r="E5" s="24"/>
      <c r="F5" s="24"/>
      <c r="G5" s="24"/>
      <c r="H5" s="24"/>
      <c r="I5" s="24"/>
      <c r="J5" s="185"/>
      <c r="K5" s="6"/>
      <c r="L5" s="6"/>
      <c r="M5" s="6"/>
      <c r="N5" s="6"/>
      <c r="O5" s="6"/>
      <c r="P5" s="6"/>
      <c r="Q5" s="6"/>
      <c r="R5" s="6"/>
      <c r="S5" s="6"/>
      <c r="T5" s="6"/>
      <c r="U5" s="6"/>
      <c r="V5" s="6"/>
      <c r="W5" s="6"/>
      <c r="X5" s="6"/>
      <c r="Y5" s="6"/>
      <c r="Z5" s="6"/>
    </row>
    <row r="6" spans="1:26" ht="1.5" customHeight="1" x14ac:dyDescent="0.15">
      <c r="A6" s="109"/>
      <c r="B6" s="24"/>
      <c r="C6" s="24"/>
      <c r="D6" s="24"/>
      <c r="E6" s="24"/>
      <c r="F6" s="24"/>
      <c r="G6" s="24"/>
      <c r="H6" s="24"/>
      <c r="I6" s="24"/>
      <c r="J6" s="185"/>
      <c r="K6" s="6"/>
      <c r="L6" s="6"/>
      <c r="M6" s="6"/>
      <c r="N6" s="6"/>
      <c r="O6" s="6"/>
      <c r="P6" s="6"/>
      <c r="Q6" s="6"/>
      <c r="R6" s="6"/>
      <c r="S6" s="6"/>
      <c r="T6" s="6"/>
      <c r="U6" s="6"/>
      <c r="V6" s="6"/>
      <c r="W6" s="6"/>
      <c r="X6" s="6"/>
      <c r="Y6" s="6"/>
      <c r="Z6" s="6"/>
    </row>
    <row r="7" spans="1:26" ht="1.5" customHeight="1" x14ac:dyDescent="0.15">
      <c r="A7" s="109"/>
      <c r="B7" s="24"/>
      <c r="C7" s="24"/>
      <c r="D7" s="24"/>
      <c r="E7" s="24"/>
      <c r="F7" s="24"/>
      <c r="G7" s="24"/>
      <c r="H7" s="24"/>
      <c r="I7" s="24"/>
      <c r="J7" s="185"/>
      <c r="K7" s="6"/>
      <c r="L7" s="6"/>
      <c r="M7" s="6"/>
      <c r="N7" s="6"/>
      <c r="O7" s="6"/>
      <c r="P7" s="6"/>
      <c r="Q7" s="6"/>
      <c r="R7" s="6"/>
      <c r="S7" s="6"/>
      <c r="T7" s="6"/>
      <c r="U7" s="6"/>
      <c r="V7" s="6"/>
      <c r="W7" s="6"/>
      <c r="X7" s="6"/>
      <c r="Y7" s="6"/>
      <c r="Z7" s="6"/>
    </row>
    <row r="8" spans="1:26" ht="1.5" customHeight="1" x14ac:dyDescent="0.15">
      <c r="A8" s="109"/>
      <c r="B8" s="24"/>
      <c r="C8" s="24"/>
      <c r="D8" s="24"/>
      <c r="E8" s="24"/>
      <c r="F8" s="24"/>
      <c r="G8" s="24"/>
      <c r="H8" s="24"/>
      <c r="I8" s="24"/>
      <c r="J8" s="185"/>
      <c r="K8" s="6"/>
      <c r="L8" s="6"/>
      <c r="M8" s="6"/>
      <c r="N8" s="6"/>
      <c r="O8" s="6"/>
      <c r="P8" s="6"/>
      <c r="Q8" s="6"/>
      <c r="R8" s="6"/>
      <c r="S8" s="6"/>
      <c r="T8" s="6"/>
      <c r="U8" s="6"/>
      <c r="V8" s="6"/>
      <c r="W8" s="6"/>
      <c r="X8" s="6"/>
      <c r="Y8" s="6"/>
      <c r="Z8" s="6"/>
    </row>
    <row r="9" spans="1:26" ht="1.5" customHeight="1" x14ac:dyDescent="0.15">
      <c r="A9" s="109"/>
      <c r="B9" s="24"/>
      <c r="C9" s="24"/>
      <c r="D9" s="24"/>
      <c r="E9" s="24"/>
      <c r="F9" s="24"/>
      <c r="G9" s="24"/>
      <c r="H9" s="24"/>
      <c r="I9" s="24"/>
      <c r="J9" s="185"/>
      <c r="K9" s="6"/>
      <c r="L9" s="6"/>
      <c r="M9" s="6"/>
      <c r="N9" s="6"/>
      <c r="O9" s="6"/>
      <c r="P9" s="6"/>
      <c r="Q9" s="6"/>
      <c r="R9" s="6"/>
      <c r="S9" s="6"/>
      <c r="T9" s="6"/>
      <c r="U9" s="6"/>
      <c r="V9" s="6"/>
      <c r="W9" s="6"/>
      <c r="X9" s="6"/>
      <c r="Y9" s="6"/>
      <c r="Z9" s="6"/>
    </row>
    <row r="10" spans="1:26" ht="1.5" customHeight="1" x14ac:dyDescent="0.15">
      <c r="A10" s="109"/>
      <c r="B10" s="24"/>
      <c r="C10" s="24"/>
      <c r="D10" s="24"/>
      <c r="E10" s="24"/>
      <c r="F10" s="24"/>
      <c r="G10" s="24"/>
      <c r="H10" s="24"/>
      <c r="I10" s="24"/>
      <c r="J10" s="185"/>
      <c r="K10" s="6"/>
      <c r="L10" s="6"/>
      <c r="M10" s="6"/>
      <c r="N10" s="6"/>
      <c r="O10" s="6"/>
      <c r="P10" s="6"/>
      <c r="Q10" s="6"/>
      <c r="R10" s="6"/>
      <c r="S10" s="6"/>
      <c r="T10" s="6"/>
      <c r="U10" s="6"/>
      <c r="V10" s="6"/>
      <c r="W10" s="6"/>
      <c r="X10" s="6"/>
      <c r="Y10" s="6"/>
      <c r="Z10" s="6"/>
    </row>
    <row r="11" spans="1:26" ht="1.5" customHeight="1" x14ac:dyDescent="0.15">
      <c r="A11" s="109"/>
      <c r="B11" s="24"/>
      <c r="C11" s="24"/>
      <c r="D11" s="24"/>
      <c r="E11" s="24"/>
      <c r="F11" s="24"/>
      <c r="G11" s="24"/>
      <c r="H11" s="24"/>
      <c r="I11" s="24"/>
      <c r="J11" s="185"/>
      <c r="K11" s="6"/>
      <c r="L11" s="6"/>
      <c r="M11" s="6"/>
      <c r="N11" s="6"/>
      <c r="O11" s="6"/>
      <c r="P11" s="6"/>
      <c r="Q11" s="6"/>
      <c r="R11" s="6"/>
      <c r="S11" s="6"/>
      <c r="T11" s="6"/>
      <c r="U11" s="6"/>
      <c r="V11" s="6"/>
      <c r="W11" s="6"/>
      <c r="X11" s="6"/>
      <c r="Y11" s="6"/>
      <c r="Z11" s="6"/>
    </row>
    <row r="12" spans="1:26" ht="1.5" customHeight="1" x14ac:dyDescent="0.15">
      <c r="A12" s="109"/>
      <c r="B12" s="24"/>
      <c r="C12" s="24"/>
      <c r="D12" s="24"/>
      <c r="E12" s="24"/>
      <c r="F12" s="24"/>
      <c r="G12" s="24"/>
      <c r="H12" s="24"/>
      <c r="I12" s="24"/>
      <c r="J12" s="185"/>
      <c r="K12" s="6"/>
      <c r="L12" s="6"/>
      <c r="M12" s="6"/>
      <c r="N12" s="6"/>
      <c r="O12" s="6"/>
      <c r="P12" s="6"/>
      <c r="Q12" s="6"/>
      <c r="R12" s="6"/>
      <c r="S12" s="6"/>
      <c r="T12" s="6"/>
      <c r="U12" s="6"/>
      <c r="V12" s="6"/>
      <c r="W12" s="6"/>
      <c r="X12" s="6"/>
      <c r="Y12" s="6"/>
      <c r="Z12" s="6"/>
    </row>
    <row r="13" spans="1:26" ht="1.5" customHeight="1" x14ac:dyDescent="0.15">
      <c r="A13" s="109"/>
      <c r="B13" s="24"/>
      <c r="C13" s="24"/>
      <c r="D13" s="24"/>
      <c r="E13" s="24"/>
      <c r="F13" s="24"/>
      <c r="G13" s="24"/>
      <c r="H13" s="24"/>
      <c r="I13" s="24"/>
      <c r="J13" s="185"/>
      <c r="K13" s="6"/>
      <c r="L13" s="6"/>
      <c r="M13" s="6"/>
      <c r="N13" s="6"/>
      <c r="O13" s="6"/>
      <c r="P13" s="6"/>
      <c r="Q13" s="6"/>
      <c r="R13" s="6"/>
      <c r="S13" s="6"/>
      <c r="T13" s="6"/>
      <c r="U13" s="6"/>
      <c r="V13" s="6"/>
      <c r="W13" s="6"/>
      <c r="X13" s="6"/>
      <c r="Y13" s="6"/>
      <c r="Z13" s="6"/>
    </row>
    <row r="14" spans="1:26" ht="1.5" customHeight="1" x14ac:dyDescent="0.15">
      <c r="A14" s="109"/>
      <c r="B14" s="24"/>
      <c r="C14" s="24"/>
      <c r="D14" s="24"/>
      <c r="E14" s="24"/>
      <c r="F14" s="24"/>
      <c r="G14" s="24"/>
      <c r="H14" s="24"/>
      <c r="I14" s="24"/>
      <c r="J14" s="185"/>
      <c r="K14" s="6"/>
      <c r="L14" s="6"/>
      <c r="M14" s="6"/>
      <c r="N14" s="6"/>
      <c r="O14" s="6"/>
      <c r="P14" s="6"/>
      <c r="Q14" s="6"/>
      <c r="R14" s="6"/>
      <c r="S14" s="6"/>
      <c r="T14" s="6"/>
      <c r="U14" s="6"/>
      <c r="V14" s="6"/>
      <c r="W14" s="6"/>
      <c r="X14" s="6"/>
      <c r="Y14" s="6"/>
      <c r="Z14" s="6"/>
    </row>
    <row r="15" spans="1:26" ht="1.5" customHeight="1" x14ac:dyDescent="0.15">
      <c r="A15" s="109"/>
      <c r="B15" s="24"/>
      <c r="C15" s="24"/>
      <c r="D15" s="24"/>
      <c r="E15" s="24"/>
      <c r="F15" s="24"/>
      <c r="G15" s="24"/>
      <c r="H15" s="24"/>
      <c r="I15" s="24"/>
      <c r="J15" s="185"/>
      <c r="K15" s="6"/>
      <c r="L15" s="6"/>
      <c r="M15" s="6"/>
      <c r="N15" s="6"/>
      <c r="O15" s="6"/>
      <c r="P15" s="6"/>
      <c r="Q15" s="6"/>
      <c r="R15" s="6"/>
      <c r="S15" s="6"/>
      <c r="T15" s="6"/>
      <c r="U15" s="6"/>
      <c r="V15" s="6"/>
      <c r="W15" s="6"/>
      <c r="X15" s="6"/>
      <c r="Y15" s="6"/>
      <c r="Z15" s="6"/>
    </row>
    <row r="16" spans="1:26" ht="1.5" customHeight="1" x14ac:dyDescent="0.15">
      <c r="A16" s="109"/>
      <c r="B16" s="24"/>
      <c r="C16" s="24"/>
      <c r="D16" s="24"/>
      <c r="E16" s="24"/>
      <c r="F16" s="24"/>
      <c r="G16" s="24"/>
      <c r="H16" s="24"/>
      <c r="I16" s="24"/>
      <c r="J16" s="185"/>
      <c r="K16" s="6"/>
      <c r="L16" s="6"/>
      <c r="M16" s="6"/>
      <c r="N16" s="6"/>
      <c r="O16" s="6"/>
      <c r="P16" s="6"/>
      <c r="Q16" s="6"/>
      <c r="R16" s="6"/>
      <c r="S16" s="6"/>
      <c r="T16" s="6"/>
      <c r="U16" s="6"/>
      <c r="V16" s="6"/>
      <c r="W16" s="6"/>
      <c r="X16" s="6"/>
      <c r="Y16" s="6"/>
      <c r="Z16" s="6"/>
    </row>
    <row r="17" spans="1:26" ht="1.5" customHeight="1" x14ac:dyDescent="0.15">
      <c r="A17" s="109"/>
      <c r="B17" s="24"/>
      <c r="C17" s="24"/>
      <c r="D17" s="24"/>
      <c r="E17" s="24"/>
      <c r="F17" s="24"/>
      <c r="G17" s="24"/>
      <c r="H17" s="24"/>
      <c r="I17" s="24"/>
      <c r="J17" s="185"/>
      <c r="K17" s="6"/>
      <c r="L17" s="6"/>
      <c r="M17" s="6"/>
      <c r="N17" s="6"/>
      <c r="O17" s="6"/>
      <c r="P17" s="6"/>
      <c r="Q17" s="6"/>
      <c r="R17" s="6"/>
      <c r="S17" s="6"/>
      <c r="T17" s="6"/>
      <c r="U17" s="6"/>
      <c r="V17" s="6"/>
      <c r="W17" s="6"/>
      <c r="X17" s="6"/>
      <c r="Y17" s="6"/>
      <c r="Z17" s="6"/>
    </row>
    <row r="18" spans="1:26" ht="1.5" customHeight="1" x14ac:dyDescent="0.15">
      <c r="A18" s="109"/>
      <c r="B18" s="24"/>
      <c r="C18" s="24"/>
      <c r="D18" s="24"/>
      <c r="E18" s="24"/>
      <c r="F18" s="24"/>
      <c r="G18" s="24"/>
      <c r="H18" s="24"/>
      <c r="I18" s="24"/>
      <c r="J18" s="185"/>
      <c r="K18" s="6"/>
      <c r="L18" s="6"/>
      <c r="M18" s="6"/>
      <c r="N18" s="6"/>
      <c r="O18" s="6"/>
      <c r="P18" s="6"/>
      <c r="Q18" s="6"/>
      <c r="R18" s="6"/>
      <c r="S18" s="6"/>
      <c r="T18" s="6"/>
      <c r="U18" s="6"/>
      <c r="V18" s="6"/>
      <c r="W18" s="6"/>
      <c r="X18" s="6"/>
      <c r="Y18" s="6"/>
      <c r="Z18" s="6"/>
    </row>
    <row r="19" spans="1:26" ht="1.5" customHeight="1" x14ac:dyDescent="0.15">
      <c r="A19" s="109"/>
      <c r="B19" s="24"/>
      <c r="C19" s="24"/>
      <c r="D19" s="24"/>
      <c r="E19" s="24"/>
      <c r="F19" s="24"/>
      <c r="G19" s="24"/>
      <c r="H19" s="24"/>
      <c r="I19" s="24"/>
      <c r="J19" s="185"/>
      <c r="K19" s="6"/>
      <c r="L19" s="6"/>
      <c r="M19" s="6"/>
      <c r="N19" s="6"/>
      <c r="O19" s="6"/>
      <c r="P19" s="6"/>
      <c r="Q19" s="6"/>
      <c r="R19" s="6"/>
      <c r="S19" s="6"/>
      <c r="T19" s="6"/>
      <c r="U19" s="6"/>
      <c r="V19" s="6"/>
      <c r="W19" s="6"/>
      <c r="X19" s="6"/>
      <c r="Y19" s="6"/>
      <c r="Z19" s="6"/>
    </row>
    <row r="20" spans="1:26" ht="1.5" customHeight="1" x14ac:dyDescent="0.15">
      <c r="A20" s="109"/>
      <c r="B20" s="24"/>
      <c r="C20" s="24"/>
      <c r="D20" s="24"/>
      <c r="E20" s="24"/>
      <c r="F20" s="24"/>
      <c r="G20" s="24"/>
      <c r="H20" s="24"/>
      <c r="I20" s="24"/>
      <c r="J20" s="185"/>
      <c r="K20" s="6"/>
      <c r="L20" s="6"/>
      <c r="M20" s="6"/>
      <c r="N20" s="6"/>
      <c r="O20" s="6"/>
      <c r="P20" s="6"/>
      <c r="Q20" s="6"/>
      <c r="R20" s="6"/>
      <c r="S20" s="6"/>
      <c r="T20" s="6"/>
      <c r="U20" s="6"/>
      <c r="V20" s="6"/>
      <c r="W20" s="6"/>
      <c r="X20" s="6"/>
      <c r="Y20" s="6"/>
      <c r="Z20" s="6"/>
    </row>
    <row r="21" spans="1:26" ht="33" customHeight="1" x14ac:dyDescent="0.15">
      <c r="A21" s="109"/>
      <c r="B21" s="24" t="s">
        <v>824</v>
      </c>
      <c r="C21" s="194" t="s">
        <v>825</v>
      </c>
      <c r="D21" s="194" t="s">
        <v>826</v>
      </c>
      <c r="E21" s="194" t="s">
        <v>827</v>
      </c>
      <c r="F21" s="194" t="s">
        <v>828</v>
      </c>
      <c r="G21" s="194" t="s">
        <v>829</v>
      </c>
      <c r="H21" s="194" t="s">
        <v>830</v>
      </c>
      <c r="I21" s="194" t="s">
        <v>831</v>
      </c>
      <c r="J21" s="195" t="s">
        <v>832</v>
      </c>
      <c r="K21" s="6"/>
      <c r="L21" s="6"/>
      <c r="M21" s="6"/>
      <c r="N21" s="6"/>
      <c r="O21" s="6"/>
      <c r="P21" s="6"/>
      <c r="Q21" s="6"/>
      <c r="R21" s="6"/>
      <c r="S21" s="6"/>
      <c r="T21" s="6"/>
      <c r="U21" s="6"/>
      <c r="V21" s="6"/>
      <c r="W21" s="6"/>
      <c r="X21" s="6"/>
      <c r="Y21" s="6"/>
      <c r="Z21" s="6"/>
    </row>
    <row r="22" spans="1:26" ht="36" customHeight="1" x14ac:dyDescent="0.15">
      <c r="A22" s="231" t="s">
        <v>10</v>
      </c>
      <c r="B22" s="219"/>
      <c r="C22" s="110" t="str">
        <f>$C$30</f>
        <v>CIS Critical Security Controlsv8.1</v>
      </c>
      <c r="D22" s="110" t="str">
        <f>$D$30</f>
        <v>HIPAA</v>
      </c>
      <c r="E22" s="110" t="str">
        <f>$E$30</f>
        <v>ISO 27002:2013</v>
      </c>
      <c r="F22" s="110" t="str">
        <f>$F$30</f>
        <v>NIST Cybersecurity Framework</v>
      </c>
      <c r="G22" s="18" t="str">
        <f>$G$30</f>
        <v>NIST SP 800-171r1</v>
      </c>
      <c r="H22" s="110" t="str">
        <f>$H$30</f>
        <v>NIST SP 800-53r5</v>
      </c>
      <c r="I22" s="110" t="s">
        <v>210</v>
      </c>
      <c r="J22" s="186" t="s">
        <v>833</v>
      </c>
      <c r="K22" s="14"/>
      <c r="L22" s="14"/>
      <c r="M22" s="14"/>
      <c r="N22" s="14"/>
      <c r="O22" s="14"/>
      <c r="P22" s="14"/>
      <c r="Q22" s="14"/>
      <c r="R22" s="14"/>
      <c r="S22" s="14"/>
      <c r="T22" s="14"/>
      <c r="U22" s="14"/>
      <c r="V22" s="14"/>
      <c r="W22" s="14"/>
      <c r="X22" s="14"/>
      <c r="Y22" s="14"/>
      <c r="Z22" s="14"/>
    </row>
    <row r="23" spans="1:26" ht="54" customHeight="1" x14ac:dyDescent="0.15">
      <c r="A23" s="16" t="s">
        <v>67</v>
      </c>
      <c r="B23" s="16"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6"/>
      <c r="L23" s="6"/>
      <c r="M23" s="6"/>
      <c r="N23" s="6"/>
      <c r="O23" s="6"/>
      <c r="P23" s="6"/>
      <c r="Q23" s="6"/>
      <c r="R23" s="6"/>
      <c r="S23" s="6"/>
      <c r="T23" s="6"/>
      <c r="U23" s="6"/>
      <c r="V23" s="6"/>
      <c r="W23" s="6"/>
      <c r="X23" s="6"/>
      <c r="Y23" s="6"/>
      <c r="Z23" s="6"/>
    </row>
    <row r="24" spans="1:26" ht="54" customHeight="1" x14ac:dyDescent="0.15">
      <c r="A24" s="16" t="s">
        <v>68</v>
      </c>
      <c r="B24" s="16"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6"/>
      <c r="L24" s="6"/>
      <c r="M24" s="6"/>
      <c r="N24" s="6"/>
      <c r="O24" s="6"/>
      <c r="P24" s="6"/>
      <c r="Q24" s="6"/>
      <c r="R24" s="6"/>
      <c r="S24" s="6"/>
      <c r="T24" s="6"/>
      <c r="U24" s="6"/>
      <c r="V24" s="6"/>
      <c r="W24" s="6"/>
      <c r="X24" s="6"/>
      <c r="Y24" s="6"/>
      <c r="Z24" s="6"/>
    </row>
    <row r="25" spans="1:26" ht="54" customHeight="1" x14ac:dyDescent="0.15">
      <c r="A25" s="16" t="s">
        <v>69</v>
      </c>
      <c r="B25" s="16"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6"/>
      <c r="L25" s="6"/>
      <c r="M25" s="6"/>
      <c r="N25" s="6"/>
      <c r="O25" s="6"/>
      <c r="P25" s="6"/>
      <c r="Q25" s="6"/>
      <c r="R25" s="6"/>
      <c r="S25" s="6"/>
      <c r="T25" s="6"/>
      <c r="U25" s="6"/>
      <c r="V25" s="6"/>
      <c r="W25" s="6"/>
      <c r="X25" s="6"/>
      <c r="Y25" s="6"/>
      <c r="Z25" s="6"/>
    </row>
    <row r="26" spans="1:26" ht="63.75" customHeight="1" x14ac:dyDescent="0.15">
      <c r="A26" s="16" t="s">
        <v>70</v>
      </c>
      <c r="B26" s="16"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6"/>
      <c r="L26" s="6"/>
      <c r="M26" s="6"/>
      <c r="N26" s="6"/>
      <c r="O26" s="6"/>
      <c r="P26" s="6"/>
      <c r="Q26" s="6"/>
      <c r="R26" s="6"/>
      <c r="S26" s="6"/>
      <c r="T26" s="6"/>
      <c r="U26" s="6"/>
      <c r="V26" s="6"/>
      <c r="W26" s="6"/>
      <c r="X26" s="6"/>
      <c r="Y26" s="6"/>
      <c r="Z26" s="6"/>
    </row>
    <row r="27" spans="1:26" ht="54" customHeight="1" x14ac:dyDescent="0.15">
      <c r="A27" s="16" t="s">
        <v>71</v>
      </c>
      <c r="B27" s="16"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6"/>
      <c r="L27" s="6"/>
      <c r="M27" s="6"/>
      <c r="N27" s="6"/>
      <c r="O27" s="6"/>
      <c r="P27" s="6"/>
      <c r="Q27" s="6"/>
      <c r="R27" s="6"/>
      <c r="S27" s="6"/>
      <c r="T27" s="6"/>
      <c r="U27" s="6"/>
      <c r="V27" s="6"/>
      <c r="W27" s="6"/>
      <c r="X27" s="6"/>
      <c r="Y27" s="6"/>
      <c r="Z27" s="6"/>
    </row>
    <row r="28" spans="1:26" ht="63.75" customHeight="1" x14ac:dyDescent="0.15">
      <c r="A28" s="16" t="s">
        <v>72</v>
      </c>
      <c r="B28" s="16"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6"/>
      <c r="L28" s="6"/>
      <c r="M28" s="6"/>
      <c r="N28" s="6"/>
      <c r="O28" s="6"/>
      <c r="P28" s="6"/>
      <c r="Q28" s="6"/>
      <c r="R28" s="6"/>
      <c r="S28" s="6"/>
      <c r="T28" s="6"/>
      <c r="U28" s="6"/>
      <c r="V28" s="6"/>
      <c r="W28" s="6"/>
      <c r="X28" s="6"/>
      <c r="Y28" s="6"/>
      <c r="Z28" s="6"/>
    </row>
    <row r="29" spans="1:26" ht="82.5" customHeight="1" x14ac:dyDescent="0.15">
      <c r="A29" s="16" t="s">
        <v>73</v>
      </c>
      <c r="B29" s="16"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31" t="s">
        <v>8</v>
      </c>
      <c r="B30" s="219"/>
      <c r="C30" s="110" t="s">
        <v>2250</v>
      </c>
      <c r="D30" s="110" t="s">
        <v>205</v>
      </c>
      <c r="E30" s="110" t="s">
        <v>835</v>
      </c>
      <c r="F30" s="110" t="s">
        <v>207</v>
      </c>
      <c r="G30" s="110" t="s">
        <v>836</v>
      </c>
      <c r="H30" s="110" t="s">
        <v>2251</v>
      </c>
      <c r="I30" s="110" t="s">
        <v>210</v>
      </c>
      <c r="J30" s="186" t="s">
        <v>833</v>
      </c>
      <c r="K30" s="14"/>
      <c r="L30" s="14"/>
      <c r="M30" s="14"/>
      <c r="N30" s="14"/>
      <c r="O30" s="14"/>
      <c r="P30" s="14"/>
      <c r="Q30" s="14"/>
      <c r="R30" s="14"/>
      <c r="S30" s="14"/>
      <c r="T30" s="14"/>
      <c r="U30" s="14"/>
      <c r="V30" s="14"/>
      <c r="W30" s="14"/>
      <c r="X30" s="14"/>
      <c r="Y30" s="14"/>
      <c r="Z30" s="14"/>
    </row>
    <row r="31" spans="1:26" ht="63.75" customHeight="1" x14ac:dyDescent="0.15">
      <c r="A31" s="25" t="s">
        <v>74</v>
      </c>
      <c r="B31" s="16"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6"/>
      <c r="L31" s="6"/>
      <c r="M31" s="6"/>
      <c r="N31" s="6"/>
      <c r="O31" s="6"/>
      <c r="P31" s="6"/>
      <c r="Q31" s="6"/>
      <c r="R31" s="6"/>
      <c r="S31" s="6"/>
      <c r="T31" s="6"/>
      <c r="U31" s="6"/>
      <c r="V31" s="6"/>
      <c r="W31" s="6"/>
      <c r="X31" s="6"/>
      <c r="Y31" s="6"/>
      <c r="Z31" s="6"/>
    </row>
    <row r="32" spans="1:26" ht="48" customHeight="1" x14ac:dyDescent="0.15">
      <c r="A32" s="16" t="s">
        <v>75</v>
      </c>
      <c r="B32" s="16"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6"/>
      <c r="L32" s="6"/>
      <c r="M32" s="6"/>
      <c r="N32" s="6"/>
      <c r="O32" s="6"/>
      <c r="P32" s="6"/>
      <c r="Q32" s="6"/>
      <c r="R32" s="6"/>
      <c r="S32" s="6"/>
      <c r="T32" s="6"/>
      <c r="U32" s="6"/>
      <c r="V32" s="6"/>
      <c r="W32" s="6"/>
      <c r="X32" s="6"/>
      <c r="Y32" s="6"/>
      <c r="Z32" s="6"/>
    </row>
    <row r="33" spans="1:26" ht="48" customHeight="1" x14ac:dyDescent="0.15">
      <c r="A33" s="16" t="s">
        <v>76</v>
      </c>
      <c r="B33" s="16"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6"/>
      <c r="L33" s="6"/>
      <c r="M33" s="6"/>
      <c r="N33" s="6"/>
      <c r="O33" s="6"/>
      <c r="P33" s="6"/>
      <c r="Q33" s="6"/>
      <c r="R33" s="6"/>
      <c r="S33" s="6"/>
      <c r="T33" s="6"/>
      <c r="U33" s="6"/>
      <c r="V33" s="6"/>
      <c r="W33" s="6"/>
      <c r="X33" s="6"/>
      <c r="Y33" s="6"/>
      <c r="Z33" s="6"/>
    </row>
    <row r="34" spans="1:26" ht="63.75" customHeight="1" x14ac:dyDescent="0.15">
      <c r="A34" s="16" t="s">
        <v>77</v>
      </c>
      <c r="B34" s="16"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6"/>
      <c r="L34" s="6"/>
      <c r="M34" s="6"/>
      <c r="N34" s="6"/>
      <c r="O34" s="6"/>
      <c r="P34" s="6"/>
      <c r="Q34" s="6"/>
      <c r="R34" s="6"/>
      <c r="S34" s="6"/>
      <c r="T34" s="6"/>
      <c r="U34" s="6"/>
      <c r="V34" s="6"/>
      <c r="W34" s="6"/>
      <c r="X34" s="6"/>
      <c r="Y34" s="6"/>
      <c r="Z34" s="6"/>
    </row>
    <row r="35" spans="1:26" ht="48" customHeight="1" x14ac:dyDescent="0.15">
      <c r="A35" s="16" t="s">
        <v>78</v>
      </c>
      <c r="B35" s="16"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6"/>
      <c r="L35" s="6"/>
      <c r="M35" s="6"/>
      <c r="N35" s="6"/>
      <c r="O35" s="6"/>
      <c r="P35" s="6"/>
      <c r="Q35" s="6"/>
      <c r="R35" s="6"/>
      <c r="S35" s="6"/>
      <c r="T35" s="6"/>
      <c r="U35" s="6"/>
      <c r="V35" s="6"/>
      <c r="W35" s="6"/>
      <c r="X35" s="6"/>
      <c r="Y35" s="6"/>
      <c r="Z35" s="6"/>
    </row>
    <row r="36" spans="1:26" ht="48" customHeight="1" x14ac:dyDescent="0.15">
      <c r="A36" s="16" t="s">
        <v>79</v>
      </c>
      <c r="B36" s="16"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6"/>
      <c r="L36" s="6"/>
      <c r="M36" s="6"/>
      <c r="N36" s="6"/>
      <c r="O36" s="6"/>
      <c r="P36" s="6"/>
      <c r="Q36" s="6"/>
      <c r="R36" s="6"/>
      <c r="S36" s="6"/>
      <c r="T36" s="6"/>
      <c r="U36" s="6"/>
      <c r="V36" s="6"/>
      <c r="W36" s="6"/>
      <c r="X36" s="6"/>
      <c r="Y36" s="6"/>
      <c r="Z36" s="6"/>
    </row>
    <row r="37" spans="1:26" ht="48" customHeight="1" x14ac:dyDescent="0.15">
      <c r="A37" s="16" t="s">
        <v>80</v>
      </c>
      <c r="B37" s="16"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6"/>
      <c r="L37" s="6"/>
      <c r="M37" s="6"/>
      <c r="N37" s="6"/>
      <c r="O37" s="6"/>
      <c r="P37" s="6"/>
      <c r="Q37" s="6"/>
      <c r="R37" s="6"/>
      <c r="S37" s="6"/>
      <c r="T37" s="6"/>
      <c r="U37" s="6"/>
      <c r="V37" s="6"/>
      <c r="W37" s="6"/>
      <c r="X37" s="6"/>
      <c r="Y37" s="6"/>
      <c r="Z37" s="6"/>
    </row>
    <row r="38" spans="1:26" ht="48" customHeight="1" x14ac:dyDescent="0.15">
      <c r="A38" s="16" t="s">
        <v>81</v>
      </c>
      <c r="B38" s="16"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6"/>
      <c r="L38" s="6"/>
      <c r="M38" s="6"/>
      <c r="N38" s="6"/>
      <c r="O38" s="6"/>
      <c r="P38" s="6"/>
      <c r="Q38" s="6"/>
      <c r="R38" s="6"/>
      <c r="S38" s="6"/>
      <c r="T38" s="6"/>
      <c r="U38" s="6"/>
      <c r="V38" s="6"/>
      <c r="W38" s="6"/>
      <c r="X38" s="6"/>
      <c r="Y38" s="6"/>
      <c r="Z38" s="6"/>
    </row>
    <row r="39" spans="1:26" ht="48" customHeight="1" x14ac:dyDescent="0.15">
      <c r="A39" s="16" t="s">
        <v>82</v>
      </c>
      <c r="B39" s="16"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6"/>
      <c r="L39" s="6"/>
      <c r="M39" s="6"/>
      <c r="N39" s="6"/>
      <c r="O39" s="6"/>
      <c r="P39" s="6"/>
      <c r="Q39" s="6"/>
      <c r="R39" s="6"/>
      <c r="S39" s="6"/>
      <c r="T39" s="6"/>
      <c r="U39" s="6"/>
      <c r="V39" s="6"/>
      <c r="W39" s="6"/>
      <c r="X39" s="6"/>
      <c r="Y39" s="6"/>
      <c r="Z39" s="6"/>
    </row>
    <row r="40" spans="1:26" ht="48" customHeight="1" x14ac:dyDescent="0.15">
      <c r="A40" s="16" t="s">
        <v>83</v>
      </c>
      <c r="B40" s="16"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6"/>
      <c r="L40" s="6"/>
      <c r="M40" s="6"/>
      <c r="N40" s="6"/>
      <c r="O40" s="6"/>
      <c r="P40" s="6"/>
      <c r="Q40" s="6"/>
      <c r="R40" s="6"/>
      <c r="S40" s="6"/>
      <c r="T40" s="6"/>
      <c r="U40" s="6"/>
      <c r="V40" s="6"/>
      <c r="W40" s="6"/>
      <c r="X40" s="6"/>
      <c r="Y40" s="6"/>
      <c r="Z40" s="6"/>
    </row>
    <row r="41" spans="1:26" ht="48" customHeight="1" x14ac:dyDescent="0.15">
      <c r="A41" s="25" t="s">
        <v>84</v>
      </c>
      <c r="B41" s="16"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31" t="s">
        <v>97</v>
      </c>
      <c r="B42" s="219"/>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210</v>
      </c>
      <c r="J42" s="186" t="s">
        <v>833</v>
      </c>
      <c r="K42" s="14"/>
      <c r="L42" s="14"/>
      <c r="M42" s="14"/>
      <c r="N42" s="14"/>
      <c r="O42" s="14"/>
      <c r="P42" s="14"/>
      <c r="Q42" s="14"/>
      <c r="R42" s="14"/>
      <c r="S42" s="14"/>
      <c r="T42" s="14"/>
      <c r="U42" s="14"/>
      <c r="V42" s="14"/>
      <c r="W42" s="14"/>
      <c r="X42" s="14"/>
      <c r="Y42" s="14"/>
      <c r="Z42" s="14"/>
    </row>
    <row r="43" spans="1:26" ht="48.75" customHeight="1" x14ac:dyDescent="0.15">
      <c r="A43" s="16" t="s">
        <v>98</v>
      </c>
      <c r="B43" s="16"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6"/>
      <c r="L43" s="6"/>
      <c r="M43" s="6"/>
      <c r="N43" s="6"/>
      <c r="O43" s="6"/>
      <c r="P43" s="6"/>
      <c r="Q43" s="6"/>
      <c r="R43" s="6"/>
      <c r="S43" s="6"/>
      <c r="T43" s="6"/>
      <c r="U43" s="6"/>
      <c r="V43" s="6"/>
      <c r="W43" s="6"/>
      <c r="X43" s="6"/>
      <c r="Y43" s="6"/>
      <c r="Z43" s="6"/>
    </row>
    <row r="44" spans="1:26" ht="48" customHeight="1" x14ac:dyDescent="0.15">
      <c r="A44" s="16" t="s">
        <v>99</v>
      </c>
      <c r="B44" s="16"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6"/>
      <c r="L44" s="6"/>
      <c r="M44" s="6"/>
      <c r="N44" s="6"/>
      <c r="O44" s="6"/>
      <c r="P44" s="6"/>
      <c r="Q44" s="6"/>
      <c r="R44" s="6"/>
      <c r="S44" s="6"/>
      <c r="T44" s="6"/>
      <c r="U44" s="6"/>
      <c r="V44" s="6"/>
      <c r="W44" s="6"/>
      <c r="X44" s="6"/>
      <c r="Y44" s="6"/>
      <c r="Z44" s="6"/>
    </row>
    <row r="45" spans="1:26" ht="48" customHeight="1" x14ac:dyDescent="0.15">
      <c r="A45" s="16" t="s">
        <v>100</v>
      </c>
      <c r="B45" s="16"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6"/>
      <c r="L45" s="6"/>
      <c r="M45" s="6"/>
      <c r="N45" s="6"/>
      <c r="O45" s="6"/>
      <c r="P45" s="6"/>
      <c r="Q45" s="6"/>
      <c r="R45" s="6"/>
      <c r="S45" s="6"/>
      <c r="T45" s="6"/>
      <c r="U45" s="6"/>
      <c r="V45" s="6"/>
      <c r="W45" s="6"/>
      <c r="X45" s="6"/>
      <c r="Y45" s="6"/>
      <c r="Z45" s="6"/>
    </row>
    <row r="46" spans="1:26" ht="79.5" customHeight="1" x14ac:dyDescent="0.15">
      <c r="A46" s="16" t="s">
        <v>101</v>
      </c>
      <c r="B46" s="16"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6"/>
      <c r="L46" s="6"/>
      <c r="M46" s="6"/>
      <c r="N46" s="6"/>
      <c r="O46" s="6"/>
      <c r="P46" s="6"/>
      <c r="Q46" s="6"/>
      <c r="R46" s="6"/>
      <c r="S46" s="6"/>
      <c r="T46" s="6"/>
      <c r="U46" s="6"/>
      <c r="V46" s="6"/>
      <c r="W46" s="6"/>
      <c r="X46" s="6"/>
      <c r="Y46" s="6"/>
      <c r="Z46" s="6"/>
    </row>
    <row r="47" spans="1:26" ht="63" customHeight="1" x14ac:dyDescent="0.15">
      <c r="A47" s="16" t="s">
        <v>102</v>
      </c>
      <c r="B47" s="16"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6"/>
      <c r="L47" s="6"/>
      <c r="M47" s="6"/>
      <c r="N47" s="6"/>
      <c r="O47" s="6"/>
      <c r="P47" s="6"/>
      <c r="Q47" s="6"/>
      <c r="R47" s="6"/>
      <c r="S47" s="6"/>
      <c r="T47" s="6"/>
      <c r="U47" s="6"/>
      <c r="V47" s="6"/>
      <c r="W47" s="6"/>
      <c r="X47" s="6"/>
      <c r="Y47" s="6"/>
      <c r="Z47" s="6"/>
    </row>
    <row r="48" spans="1:26" ht="36" customHeight="1" x14ac:dyDescent="0.15">
      <c r="A48" s="16" t="s">
        <v>103</v>
      </c>
      <c r="B48" s="16"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31" t="s">
        <v>104</v>
      </c>
      <c r="B49" s="219"/>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210</v>
      </c>
      <c r="J49" s="186" t="s">
        <v>833</v>
      </c>
      <c r="K49" s="6"/>
      <c r="L49" s="6"/>
      <c r="M49" s="6"/>
      <c r="N49" s="6"/>
      <c r="O49" s="6"/>
      <c r="P49" s="6"/>
      <c r="Q49" s="6"/>
      <c r="R49" s="6"/>
      <c r="S49" s="6"/>
      <c r="T49" s="6"/>
      <c r="U49" s="6"/>
      <c r="V49" s="6"/>
      <c r="W49" s="6"/>
      <c r="X49" s="6"/>
      <c r="Y49" s="6"/>
      <c r="Z49" s="6"/>
    </row>
    <row r="50" spans="1:26" ht="79.5" customHeight="1" x14ac:dyDescent="0.2">
      <c r="A50" s="16" t="s">
        <v>105</v>
      </c>
      <c r="B50" s="16"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7"/>
      <c r="L50" s="27"/>
      <c r="M50" s="27"/>
      <c r="N50" s="27"/>
      <c r="O50" s="27"/>
      <c r="P50" s="27"/>
      <c r="Q50" s="27"/>
      <c r="R50" s="27"/>
      <c r="S50" s="27"/>
      <c r="T50" s="28"/>
      <c r="U50" s="28"/>
      <c r="V50" s="28"/>
      <c r="W50" s="28"/>
      <c r="X50" s="28"/>
      <c r="Y50" s="28"/>
      <c r="Z50" s="28"/>
    </row>
    <row r="51" spans="1:26" ht="72" customHeight="1" x14ac:dyDescent="0.15">
      <c r="A51" s="16" t="s">
        <v>106</v>
      </c>
      <c r="B51" s="16"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6"/>
      <c r="L51" s="6"/>
      <c r="M51" s="6"/>
      <c r="N51" s="6"/>
      <c r="O51" s="6"/>
      <c r="P51" s="6"/>
      <c r="Q51" s="6"/>
      <c r="R51" s="6"/>
      <c r="S51" s="6"/>
      <c r="T51" s="6"/>
      <c r="U51" s="6"/>
      <c r="V51" s="6"/>
      <c r="W51" s="6"/>
      <c r="X51" s="6"/>
      <c r="Y51" s="6"/>
      <c r="Z51" s="6"/>
    </row>
    <row r="52" spans="1:26" ht="63.75" customHeight="1" x14ac:dyDescent="0.15">
      <c r="A52" s="16" t="s">
        <v>107</v>
      </c>
      <c r="B52" s="16"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6"/>
      <c r="L52" s="6"/>
      <c r="M52" s="6"/>
      <c r="N52" s="6"/>
      <c r="O52" s="6"/>
      <c r="P52" s="6"/>
      <c r="Q52" s="6"/>
      <c r="R52" s="6"/>
      <c r="S52" s="6"/>
      <c r="T52" s="6"/>
      <c r="U52" s="6"/>
      <c r="V52" s="6"/>
      <c r="W52" s="6"/>
      <c r="X52" s="6"/>
      <c r="Y52" s="6"/>
      <c r="Z52" s="6"/>
    </row>
    <row r="53" spans="1:26" ht="63.75" customHeight="1" x14ac:dyDescent="0.15">
      <c r="A53" s="16" t="s">
        <v>108</v>
      </c>
      <c r="B53" s="16"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6"/>
      <c r="L53" s="6"/>
      <c r="M53" s="6"/>
      <c r="N53" s="6"/>
      <c r="O53" s="6"/>
      <c r="P53" s="6"/>
      <c r="Q53" s="6"/>
      <c r="R53" s="6"/>
      <c r="S53" s="6"/>
      <c r="T53" s="6"/>
      <c r="U53" s="6"/>
      <c r="V53" s="6"/>
      <c r="W53" s="6"/>
      <c r="X53" s="6"/>
      <c r="Y53" s="6"/>
      <c r="Z53" s="6"/>
    </row>
    <row r="54" spans="1:26" ht="75" customHeight="1" x14ac:dyDescent="0.15">
      <c r="A54" s="16" t="s">
        <v>109</v>
      </c>
      <c r="B54" s="16"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31" t="s">
        <v>114</v>
      </c>
      <c r="B55" s="219"/>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210</v>
      </c>
      <c r="J55" s="186" t="s">
        <v>833</v>
      </c>
      <c r="K55" s="6"/>
      <c r="L55" s="6"/>
      <c r="M55" s="6"/>
      <c r="N55" s="6"/>
      <c r="O55" s="6"/>
      <c r="P55" s="6"/>
      <c r="Q55" s="6"/>
      <c r="R55" s="6"/>
      <c r="S55" s="6"/>
      <c r="T55" s="6"/>
      <c r="U55" s="6"/>
      <c r="V55" s="6"/>
      <c r="W55" s="6"/>
      <c r="X55" s="6"/>
      <c r="Y55" s="6"/>
      <c r="Z55" s="6"/>
    </row>
    <row r="56" spans="1:26" ht="64.5" customHeight="1" x14ac:dyDescent="0.15">
      <c r="A56" s="16" t="s">
        <v>115</v>
      </c>
      <c r="B56" s="16"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116</v>
      </c>
      <c r="B57" s="16"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117</v>
      </c>
      <c r="B58" s="16"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118</v>
      </c>
      <c r="B59" s="16"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119</v>
      </c>
      <c r="B60" s="16"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31" t="s">
        <v>120</v>
      </c>
      <c r="B61" s="219"/>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210</v>
      </c>
      <c r="J61" s="186" t="s">
        <v>833</v>
      </c>
      <c r="K61" s="6"/>
      <c r="L61" s="6"/>
      <c r="M61" s="6"/>
      <c r="N61" s="6"/>
      <c r="O61" s="6"/>
      <c r="P61" s="6"/>
      <c r="Q61" s="6"/>
      <c r="R61" s="6"/>
      <c r="S61" s="6"/>
      <c r="T61" s="6"/>
      <c r="U61" s="6"/>
      <c r="V61" s="6"/>
      <c r="W61" s="6"/>
      <c r="X61" s="6"/>
      <c r="Y61" s="6"/>
      <c r="Z61" s="6"/>
    </row>
    <row r="62" spans="1:26" ht="48" customHeight="1" x14ac:dyDescent="0.15">
      <c r="A62" s="29" t="s">
        <v>121</v>
      </c>
      <c r="B62" s="16"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6"/>
      <c r="L62" s="6"/>
      <c r="M62" s="6"/>
      <c r="N62" s="6"/>
      <c r="O62" s="6"/>
      <c r="P62" s="6"/>
      <c r="Q62" s="6"/>
      <c r="R62" s="6"/>
      <c r="S62" s="6"/>
      <c r="T62" s="6"/>
      <c r="U62" s="6"/>
      <c r="V62" s="6"/>
      <c r="W62" s="6"/>
      <c r="X62" s="6"/>
      <c r="Y62" s="6"/>
      <c r="Z62" s="6"/>
    </row>
    <row r="63" spans="1:26" ht="64.5" customHeight="1" x14ac:dyDescent="0.15">
      <c r="A63" s="16" t="s">
        <v>122</v>
      </c>
      <c r="B63" s="16"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6"/>
      <c r="L63" s="6"/>
      <c r="M63" s="6"/>
      <c r="N63" s="6"/>
      <c r="O63" s="6"/>
      <c r="P63" s="6"/>
      <c r="Q63" s="6"/>
      <c r="R63" s="6"/>
      <c r="S63" s="6"/>
      <c r="T63" s="6"/>
      <c r="U63" s="6"/>
      <c r="V63" s="6"/>
      <c r="W63" s="6"/>
      <c r="X63" s="6"/>
      <c r="Y63" s="6"/>
      <c r="Z63" s="6"/>
    </row>
    <row r="64" spans="1:26" ht="64.5" customHeight="1" x14ac:dyDescent="0.2">
      <c r="A64" s="16" t="s">
        <v>123</v>
      </c>
      <c r="B64" s="16"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6" t="s">
        <v>124</v>
      </c>
      <c r="B65" s="16"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6"/>
      <c r="L65" s="6"/>
      <c r="M65" s="6"/>
      <c r="N65" s="6"/>
      <c r="O65" s="6"/>
      <c r="P65" s="6"/>
      <c r="Q65" s="6"/>
      <c r="R65" s="6"/>
      <c r="S65" s="6"/>
      <c r="T65" s="6"/>
      <c r="U65" s="6"/>
      <c r="V65" s="6"/>
      <c r="W65" s="6"/>
      <c r="X65" s="6"/>
      <c r="Y65" s="6"/>
      <c r="Z65" s="6"/>
    </row>
    <row r="66" spans="1:26" ht="63.75" customHeight="1" x14ac:dyDescent="0.15">
      <c r="A66" s="16" t="s">
        <v>125</v>
      </c>
      <c r="B66" s="16"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6"/>
      <c r="L66" s="6"/>
      <c r="M66" s="6"/>
      <c r="N66" s="6"/>
      <c r="O66" s="6"/>
      <c r="P66" s="6"/>
      <c r="Q66" s="6"/>
      <c r="R66" s="6"/>
      <c r="S66" s="6"/>
      <c r="T66" s="6"/>
      <c r="U66" s="6"/>
      <c r="V66" s="6"/>
      <c r="W66" s="6"/>
      <c r="X66" s="6"/>
      <c r="Y66" s="6"/>
      <c r="Z66" s="6"/>
    </row>
    <row r="67" spans="1:26" ht="48.75" customHeight="1" x14ac:dyDescent="0.15">
      <c r="A67" s="16" t="s">
        <v>126</v>
      </c>
      <c r="B67" s="16"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6"/>
      <c r="L67" s="6"/>
      <c r="M67" s="6"/>
      <c r="N67" s="6"/>
      <c r="O67" s="6"/>
      <c r="P67" s="6"/>
      <c r="Q67" s="6"/>
      <c r="R67" s="6"/>
      <c r="S67" s="6"/>
      <c r="T67" s="6"/>
      <c r="U67" s="6"/>
      <c r="V67" s="6"/>
      <c r="W67" s="6"/>
      <c r="X67" s="6"/>
      <c r="Y67" s="6"/>
      <c r="Z67" s="6"/>
    </row>
    <row r="68" spans="1:26" ht="36" customHeight="1" x14ac:dyDescent="0.15">
      <c r="A68" s="16" t="s">
        <v>127</v>
      </c>
      <c r="B68" s="16"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31" t="s">
        <v>128</v>
      </c>
      <c r="B69" s="219"/>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210</v>
      </c>
      <c r="J69" s="186" t="s">
        <v>833</v>
      </c>
      <c r="K69" s="6"/>
      <c r="L69" s="6"/>
      <c r="M69" s="6"/>
      <c r="N69" s="6"/>
      <c r="O69" s="6"/>
      <c r="P69" s="6"/>
      <c r="Q69" s="6"/>
      <c r="R69" s="6"/>
      <c r="S69" s="6"/>
      <c r="T69" s="6"/>
      <c r="U69" s="6"/>
      <c r="V69" s="6"/>
      <c r="W69" s="6"/>
      <c r="X69" s="6"/>
      <c r="Y69" s="6"/>
      <c r="Z69" s="6"/>
    </row>
    <row r="70" spans="1:26" ht="54" customHeight="1" x14ac:dyDescent="0.15">
      <c r="A70" s="16" t="s">
        <v>129</v>
      </c>
      <c r="B70" s="16"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6"/>
      <c r="L70" s="6"/>
      <c r="M70" s="6"/>
      <c r="N70" s="6"/>
      <c r="O70" s="6"/>
      <c r="P70" s="6"/>
      <c r="Q70" s="6"/>
      <c r="R70" s="6"/>
      <c r="S70" s="6"/>
      <c r="T70" s="6"/>
      <c r="U70" s="6"/>
      <c r="V70" s="6"/>
      <c r="W70" s="6"/>
      <c r="X70" s="6"/>
      <c r="Y70" s="6"/>
      <c r="Z70" s="6"/>
    </row>
    <row r="71" spans="1:26" ht="54" customHeight="1" x14ac:dyDescent="0.15">
      <c r="A71" s="16" t="s">
        <v>130</v>
      </c>
      <c r="B71" s="16"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6"/>
      <c r="L71" s="6"/>
      <c r="M71" s="6"/>
      <c r="N71" s="6"/>
      <c r="O71" s="6"/>
      <c r="P71" s="6"/>
      <c r="Q71" s="6"/>
      <c r="R71" s="6"/>
      <c r="S71" s="6"/>
      <c r="T71" s="6"/>
      <c r="U71" s="6"/>
      <c r="V71" s="6"/>
      <c r="W71" s="6"/>
      <c r="X71" s="6"/>
      <c r="Y71" s="6"/>
      <c r="Z71" s="6"/>
    </row>
    <row r="72" spans="1:26" ht="46.5" customHeight="1" x14ac:dyDescent="0.15">
      <c r="A72" s="16" t="s">
        <v>131</v>
      </c>
      <c r="B72" s="16"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6"/>
      <c r="L72" s="6"/>
      <c r="M72" s="6"/>
      <c r="N72" s="6"/>
      <c r="O72" s="6"/>
      <c r="P72" s="6"/>
      <c r="Q72" s="6"/>
      <c r="R72" s="6"/>
      <c r="S72" s="6"/>
      <c r="T72" s="6"/>
      <c r="U72" s="6"/>
      <c r="V72" s="6"/>
      <c r="W72" s="6"/>
      <c r="X72" s="6"/>
      <c r="Y72" s="6"/>
      <c r="Z72" s="6"/>
    </row>
    <row r="73" spans="1:26" ht="48" customHeight="1" x14ac:dyDescent="0.15">
      <c r="A73" s="25" t="s">
        <v>132</v>
      </c>
      <c r="B73" s="16"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6"/>
      <c r="L73" s="6"/>
      <c r="M73" s="6"/>
      <c r="N73" s="6"/>
      <c r="O73" s="6"/>
      <c r="P73" s="6"/>
      <c r="Q73" s="6"/>
      <c r="R73" s="6"/>
      <c r="S73" s="6"/>
      <c r="T73" s="6"/>
      <c r="U73" s="6"/>
      <c r="V73" s="6"/>
      <c r="W73" s="6"/>
      <c r="X73" s="6"/>
      <c r="Y73" s="6"/>
      <c r="Z73" s="6"/>
    </row>
    <row r="74" spans="1:26" ht="48" customHeight="1" x14ac:dyDescent="0.15">
      <c r="A74" s="16" t="s">
        <v>133</v>
      </c>
      <c r="B74" s="16"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31" t="s">
        <v>134</v>
      </c>
      <c r="B75" s="219"/>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210</v>
      </c>
      <c r="J75" s="186" t="s">
        <v>833</v>
      </c>
      <c r="K75" s="6"/>
      <c r="L75" s="6"/>
      <c r="M75" s="6"/>
      <c r="N75" s="6"/>
      <c r="O75" s="6"/>
      <c r="P75" s="6"/>
      <c r="Q75" s="6"/>
      <c r="R75" s="6"/>
      <c r="S75" s="6"/>
      <c r="T75" s="6"/>
      <c r="U75" s="6"/>
      <c r="V75" s="6"/>
      <c r="W75" s="6"/>
      <c r="X75" s="6"/>
      <c r="Y75" s="6"/>
      <c r="Z75" s="6"/>
    </row>
    <row r="76" spans="1:26" ht="46.5" customHeight="1" x14ac:dyDescent="0.15">
      <c r="A76" s="16" t="s">
        <v>135</v>
      </c>
      <c r="B76" s="16"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6"/>
      <c r="L76" s="6"/>
      <c r="M76" s="6"/>
      <c r="N76" s="6"/>
      <c r="O76" s="6"/>
      <c r="P76" s="6"/>
      <c r="Q76" s="6"/>
      <c r="R76" s="6"/>
      <c r="S76" s="6"/>
      <c r="T76" s="6"/>
      <c r="U76" s="6"/>
      <c r="V76" s="6"/>
      <c r="W76" s="6"/>
      <c r="X76" s="6"/>
      <c r="Y76" s="6"/>
      <c r="Z76" s="6"/>
    </row>
    <row r="77" spans="1:26" ht="46.5" customHeight="1" x14ac:dyDescent="0.15">
      <c r="A77" s="29" t="s">
        <v>137</v>
      </c>
      <c r="B77" s="16"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6"/>
      <c r="L77" s="6"/>
      <c r="M77" s="6"/>
      <c r="N77" s="6"/>
      <c r="O77" s="6"/>
      <c r="P77" s="6"/>
      <c r="Q77" s="6"/>
      <c r="R77" s="6"/>
      <c r="S77" s="6"/>
      <c r="T77" s="6"/>
      <c r="U77" s="6"/>
      <c r="V77" s="6"/>
      <c r="W77" s="6"/>
      <c r="X77" s="6"/>
      <c r="Y77" s="6"/>
      <c r="Z77" s="6"/>
    </row>
    <row r="78" spans="1:26" ht="46.5" customHeight="1" x14ac:dyDescent="0.15">
      <c r="A78" s="16" t="s">
        <v>138</v>
      </c>
      <c r="B78" s="16"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6"/>
      <c r="L78" s="6"/>
      <c r="M78" s="6"/>
      <c r="N78" s="6"/>
      <c r="O78" s="6"/>
      <c r="P78" s="6"/>
      <c r="Q78" s="6"/>
      <c r="R78" s="6"/>
      <c r="S78" s="6"/>
      <c r="T78" s="6"/>
      <c r="U78" s="6"/>
      <c r="V78" s="6"/>
      <c r="W78" s="6"/>
      <c r="X78" s="6"/>
      <c r="Y78" s="6"/>
      <c r="Z78" s="6"/>
    </row>
    <row r="79" spans="1:26" ht="48" customHeight="1" x14ac:dyDescent="0.15">
      <c r="A79" s="16" t="s">
        <v>139</v>
      </c>
      <c r="B79" s="16"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6"/>
      <c r="L79" s="6"/>
      <c r="M79" s="6"/>
      <c r="N79" s="6"/>
      <c r="O79" s="6"/>
      <c r="P79" s="6"/>
      <c r="Q79" s="6"/>
      <c r="R79" s="6"/>
      <c r="S79" s="6"/>
      <c r="T79" s="6"/>
      <c r="U79" s="6"/>
      <c r="V79" s="6"/>
      <c r="W79" s="6"/>
      <c r="X79" s="6"/>
      <c r="Y79" s="6"/>
      <c r="Z79" s="6"/>
    </row>
    <row r="80" spans="1:26" ht="48" customHeight="1" x14ac:dyDescent="0.15">
      <c r="A80" s="16" t="s">
        <v>140</v>
      </c>
      <c r="B80" s="16"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31" t="s">
        <v>653</v>
      </c>
      <c r="B81" s="219"/>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210</v>
      </c>
      <c r="J81" s="186" t="s">
        <v>833</v>
      </c>
      <c r="K81" s="6"/>
      <c r="L81" s="6"/>
      <c r="M81" s="6"/>
      <c r="N81" s="6"/>
      <c r="O81" s="6"/>
      <c r="P81" s="6"/>
      <c r="Q81" s="6"/>
      <c r="R81" s="6"/>
      <c r="S81" s="6"/>
      <c r="T81" s="6"/>
      <c r="U81" s="6"/>
      <c r="V81" s="6"/>
      <c r="W81" s="6"/>
      <c r="X81" s="6"/>
      <c r="Y81" s="6"/>
      <c r="Z81" s="6"/>
    </row>
    <row r="82" spans="1:26" ht="46.5" customHeight="1" x14ac:dyDescent="0.15">
      <c r="A82" s="16" t="s">
        <v>142</v>
      </c>
      <c r="B82" s="16"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6"/>
      <c r="L82" s="6"/>
      <c r="M82" s="6"/>
      <c r="N82" s="6"/>
      <c r="O82" s="6"/>
      <c r="P82" s="6"/>
      <c r="Q82" s="6"/>
      <c r="R82" s="6"/>
      <c r="S82" s="6"/>
      <c r="T82" s="6"/>
      <c r="U82" s="6"/>
      <c r="V82" s="6"/>
      <c r="W82" s="6"/>
      <c r="X82" s="6"/>
      <c r="Y82" s="6"/>
      <c r="Z82" s="6"/>
    </row>
    <row r="83" spans="1:26" ht="46.5" customHeight="1" x14ac:dyDescent="0.15">
      <c r="A83" s="16" t="s">
        <v>143</v>
      </c>
      <c r="B83" s="16"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6"/>
      <c r="L83" s="6"/>
      <c r="M83" s="6"/>
      <c r="N83" s="6"/>
      <c r="O83" s="6"/>
      <c r="P83" s="6"/>
      <c r="Q83" s="6"/>
      <c r="R83" s="6"/>
      <c r="S83" s="6"/>
      <c r="T83" s="6"/>
      <c r="U83" s="6"/>
      <c r="V83" s="6"/>
      <c r="W83" s="6"/>
      <c r="X83" s="6"/>
      <c r="Y83" s="6"/>
      <c r="Z83" s="6"/>
    </row>
    <row r="84" spans="1:26" ht="46.5" customHeight="1" x14ac:dyDescent="0.15">
      <c r="A84" s="16" t="s">
        <v>144</v>
      </c>
      <c r="B84" s="16"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6"/>
      <c r="L84" s="6"/>
      <c r="M84" s="6"/>
      <c r="N84" s="6"/>
      <c r="O84" s="6"/>
      <c r="P84" s="6"/>
      <c r="Q84" s="6"/>
      <c r="R84" s="6"/>
      <c r="S84" s="6"/>
      <c r="T84" s="6"/>
      <c r="U84" s="6"/>
      <c r="V84" s="6"/>
      <c r="W84" s="6"/>
      <c r="X84" s="6"/>
      <c r="Y84" s="6"/>
      <c r="Z84" s="6"/>
    </row>
    <row r="85" spans="1:26" ht="46.5" customHeight="1" x14ac:dyDescent="0.15">
      <c r="A85" s="25" t="s">
        <v>145</v>
      </c>
      <c r="B85" s="16"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6"/>
      <c r="L85" s="6"/>
      <c r="M85" s="6"/>
      <c r="N85" s="6"/>
      <c r="O85" s="6"/>
      <c r="P85" s="6"/>
      <c r="Q85" s="6"/>
      <c r="R85" s="6"/>
      <c r="S85" s="6"/>
      <c r="T85" s="6"/>
      <c r="U85" s="6"/>
      <c r="V85" s="6"/>
      <c r="W85" s="6"/>
      <c r="X85" s="6"/>
      <c r="Y85" s="6"/>
      <c r="Z85" s="6"/>
    </row>
    <row r="86" spans="1:26" ht="46.5" customHeight="1" x14ac:dyDescent="0.15">
      <c r="A86" s="25" t="s">
        <v>146</v>
      </c>
      <c r="B86" s="16"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31" t="s">
        <v>147</v>
      </c>
      <c r="B87" s="219"/>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210</v>
      </c>
      <c r="J87" s="186" t="s">
        <v>833</v>
      </c>
      <c r="K87" s="6"/>
      <c r="L87" s="6"/>
      <c r="M87" s="6"/>
      <c r="N87" s="6"/>
      <c r="O87" s="6"/>
      <c r="P87" s="6"/>
      <c r="Q87" s="6"/>
      <c r="R87" s="6"/>
      <c r="S87" s="6"/>
      <c r="T87" s="6"/>
      <c r="U87" s="6"/>
      <c r="V87" s="6"/>
      <c r="W87" s="6"/>
      <c r="X87" s="6"/>
      <c r="Y87" s="6"/>
      <c r="Z87" s="6"/>
    </row>
    <row r="88" spans="1:26" ht="46.5" customHeight="1" x14ac:dyDescent="0.15">
      <c r="A88" s="16" t="s">
        <v>148</v>
      </c>
      <c r="B88" s="16"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6"/>
      <c r="L88" s="6"/>
      <c r="M88" s="6"/>
      <c r="N88" s="6"/>
      <c r="O88" s="6"/>
      <c r="P88" s="6"/>
      <c r="Q88" s="6"/>
      <c r="R88" s="6"/>
      <c r="S88" s="6"/>
      <c r="T88" s="6"/>
      <c r="U88" s="6"/>
      <c r="V88" s="6"/>
      <c r="W88" s="6"/>
      <c r="X88" s="6"/>
      <c r="Y88" s="6"/>
      <c r="Z88" s="6"/>
    </row>
    <row r="89" spans="1:26" ht="46.5" customHeight="1" x14ac:dyDescent="0.15">
      <c r="A89" s="16" t="s">
        <v>149</v>
      </c>
      <c r="B89" s="16"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6"/>
      <c r="L89" s="6"/>
      <c r="M89" s="6"/>
      <c r="N89" s="6"/>
      <c r="O89" s="6"/>
      <c r="P89" s="6"/>
      <c r="Q89" s="6"/>
      <c r="R89" s="6"/>
      <c r="S89" s="6"/>
      <c r="T89" s="6"/>
      <c r="U89" s="6"/>
      <c r="V89" s="6"/>
      <c r="W89" s="6"/>
      <c r="X89" s="6"/>
      <c r="Y89" s="6"/>
      <c r="Z89" s="6"/>
    </row>
    <row r="90" spans="1:26" ht="46.5" customHeight="1" x14ac:dyDescent="0.15">
      <c r="A90" s="16" t="s">
        <v>150</v>
      </c>
      <c r="B90" s="16"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31" t="s">
        <v>151</v>
      </c>
      <c r="B91" s="219"/>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210</v>
      </c>
      <c r="J91" s="186" t="s">
        <v>833</v>
      </c>
      <c r="K91" s="6"/>
      <c r="L91" s="6"/>
      <c r="M91" s="6"/>
      <c r="N91" s="6"/>
      <c r="O91" s="6"/>
      <c r="P91" s="6"/>
      <c r="Q91" s="6"/>
      <c r="R91" s="6"/>
      <c r="S91" s="6"/>
      <c r="T91" s="6"/>
      <c r="U91" s="6"/>
      <c r="V91" s="6"/>
      <c r="W91" s="6"/>
      <c r="X91" s="6"/>
      <c r="Y91" s="6"/>
      <c r="Z91" s="6"/>
    </row>
    <row r="92" spans="1:26" ht="63.75" customHeight="1" x14ac:dyDescent="0.15">
      <c r="A92" s="16" t="s">
        <v>152</v>
      </c>
      <c r="B92" s="16"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6"/>
      <c r="L92" s="6"/>
      <c r="M92" s="6"/>
      <c r="N92" s="6"/>
      <c r="O92" s="6"/>
      <c r="P92" s="6"/>
      <c r="Q92" s="6"/>
      <c r="R92" s="6"/>
      <c r="S92" s="6"/>
      <c r="T92" s="6"/>
      <c r="U92" s="6"/>
      <c r="V92" s="6"/>
      <c r="W92" s="6"/>
      <c r="X92" s="6"/>
      <c r="Y92" s="6"/>
      <c r="Z92" s="6"/>
    </row>
    <row r="93" spans="1:26" ht="63.75" customHeight="1" x14ac:dyDescent="0.15">
      <c r="A93" s="16" t="s">
        <v>153</v>
      </c>
      <c r="B93" s="16"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6"/>
      <c r="L93" s="6"/>
      <c r="M93" s="6"/>
      <c r="N93" s="6"/>
      <c r="O93" s="6"/>
      <c r="P93" s="6"/>
      <c r="Q93" s="6"/>
      <c r="R93" s="6"/>
      <c r="S93" s="6"/>
      <c r="T93" s="6"/>
      <c r="U93" s="6"/>
      <c r="V93" s="6"/>
      <c r="W93" s="6"/>
      <c r="X93" s="6"/>
      <c r="Y93" s="6"/>
      <c r="Z93" s="6"/>
    </row>
    <row r="94" spans="1:26" ht="63.75" customHeight="1" x14ac:dyDescent="0.15">
      <c r="A94" s="16" t="s">
        <v>154</v>
      </c>
      <c r="B94" s="16"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6"/>
      <c r="L94" s="6"/>
      <c r="M94" s="6"/>
      <c r="N94" s="6"/>
      <c r="O94" s="6"/>
      <c r="P94" s="6"/>
      <c r="Q94" s="6"/>
      <c r="R94" s="6"/>
      <c r="S94" s="6"/>
      <c r="T94" s="6"/>
      <c r="U94" s="6"/>
      <c r="V94" s="6"/>
      <c r="W94" s="6"/>
      <c r="X94" s="6"/>
      <c r="Y94" s="6"/>
      <c r="Z94" s="6"/>
    </row>
    <row r="95" spans="1:26" ht="63.75" customHeight="1" x14ac:dyDescent="0.15">
      <c r="A95" s="25" t="s">
        <v>155</v>
      </c>
      <c r="B95" s="16"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119"/>
      <c r="D96" s="33"/>
      <c r="E96" s="34"/>
      <c r="F96" s="119"/>
      <c r="G96" s="33"/>
      <c r="H96" s="121"/>
      <c r="I96" s="121"/>
      <c r="J96" s="187"/>
      <c r="K96" s="6"/>
      <c r="L96" s="6"/>
      <c r="M96" s="6"/>
      <c r="N96" s="6"/>
      <c r="O96" s="6"/>
      <c r="P96" s="6"/>
      <c r="Q96" s="6"/>
      <c r="R96" s="6"/>
      <c r="S96" s="6"/>
      <c r="T96" s="6"/>
      <c r="U96" s="6"/>
      <c r="V96" s="6"/>
      <c r="W96" s="6"/>
      <c r="X96" s="6"/>
      <c r="Y96" s="6"/>
      <c r="Z96" s="6"/>
    </row>
    <row r="97" spans="2:26" ht="15.75" customHeight="1" x14ac:dyDescent="0.15">
      <c r="B97" s="6"/>
      <c r="C97" s="119"/>
      <c r="D97" s="33"/>
      <c r="E97" s="34"/>
      <c r="F97" s="119"/>
      <c r="G97" s="33"/>
      <c r="H97" s="121"/>
      <c r="I97" s="121"/>
      <c r="J97" s="187"/>
      <c r="K97" s="6"/>
      <c r="L97" s="6"/>
      <c r="M97" s="6"/>
      <c r="N97" s="6"/>
      <c r="O97" s="6"/>
      <c r="P97" s="6"/>
      <c r="Q97" s="6"/>
      <c r="R97" s="6"/>
      <c r="S97" s="6"/>
      <c r="T97" s="6"/>
      <c r="U97" s="6"/>
      <c r="V97" s="6"/>
      <c r="W97" s="6"/>
      <c r="X97" s="6"/>
      <c r="Y97" s="6"/>
      <c r="Z97" s="6"/>
    </row>
    <row r="98" spans="2:26" ht="15.75" customHeight="1" x14ac:dyDescent="0.15">
      <c r="B98" s="6"/>
      <c r="C98" s="119"/>
      <c r="D98" s="33"/>
      <c r="E98" s="34"/>
      <c r="F98" s="119"/>
      <c r="G98" s="33"/>
      <c r="H98" s="121"/>
      <c r="I98" s="121"/>
      <c r="J98" s="187"/>
      <c r="K98" s="6"/>
      <c r="L98" s="6"/>
      <c r="M98" s="6"/>
      <c r="N98" s="6"/>
      <c r="O98" s="6"/>
      <c r="P98" s="6"/>
      <c r="Q98" s="6"/>
      <c r="R98" s="6"/>
      <c r="S98" s="6"/>
      <c r="T98" s="6"/>
      <c r="U98" s="6"/>
      <c r="V98" s="6"/>
      <c r="W98" s="6"/>
      <c r="X98" s="6"/>
      <c r="Y98" s="6"/>
      <c r="Z98" s="6"/>
    </row>
    <row r="99" spans="2:26" ht="15.75" customHeight="1" x14ac:dyDescent="0.15">
      <c r="B99" s="6"/>
      <c r="C99" s="119"/>
      <c r="D99" s="33"/>
      <c r="E99" s="34"/>
      <c r="F99" s="119"/>
      <c r="G99" s="33"/>
      <c r="H99" s="121"/>
      <c r="I99" s="121"/>
      <c r="J99" s="187"/>
      <c r="K99" s="6"/>
      <c r="L99" s="6"/>
      <c r="M99" s="6"/>
      <c r="N99" s="6"/>
      <c r="O99" s="6"/>
      <c r="P99" s="6"/>
      <c r="Q99" s="6"/>
      <c r="R99" s="6"/>
      <c r="S99" s="6"/>
      <c r="T99" s="6"/>
      <c r="U99" s="6"/>
      <c r="V99" s="6"/>
      <c r="W99" s="6"/>
      <c r="X99" s="6"/>
      <c r="Y99" s="6"/>
      <c r="Z99" s="6"/>
    </row>
    <row r="100" spans="2:26" ht="15.75" customHeight="1" x14ac:dyDescent="0.15">
      <c r="B100" s="6"/>
      <c r="C100" s="119"/>
      <c r="D100" s="33"/>
      <c r="E100" s="34"/>
      <c r="F100" s="119"/>
      <c r="G100" s="33"/>
      <c r="H100" s="121"/>
      <c r="I100" s="121"/>
      <c r="J100" s="187"/>
      <c r="K100" s="6"/>
      <c r="L100" s="6"/>
      <c r="M100" s="6"/>
      <c r="N100" s="6"/>
      <c r="O100" s="6"/>
      <c r="P100" s="6"/>
      <c r="Q100" s="6"/>
      <c r="R100" s="6"/>
      <c r="S100" s="6"/>
      <c r="T100" s="6"/>
      <c r="U100" s="6"/>
      <c r="V100" s="6"/>
      <c r="W100" s="6"/>
      <c r="X100" s="6"/>
      <c r="Y100" s="6"/>
      <c r="Z100" s="6"/>
    </row>
    <row r="101" spans="2:26" ht="15.75" customHeight="1" x14ac:dyDescent="0.15">
      <c r="B101" s="6"/>
      <c r="C101" s="119"/>
      <c r="D101" s="33"/>
      <c r="E101" s="34"/>
      <c r="F101" s="119"/>
      <c r="G101" s="33"/>
      <c r="H101" s="121"/>
      <c r="I101" s="121"/>
      <c r="J101" s="187"/>
      <c r="K101" s="6"/>
      <c r="L101" s="6"/>
      <c r="M101" s="6"/>
      <c r="N101" s="6"/>
      <c r="O101" s="6"/>
      <c r="P101" s="6"/>
      <c r="Q101" s="6"/>
      <c r="R101" s="6"/>
      <c r="S101" s="6"/>
      <c r="T101" s="6"/>
      <c r="U101" s="6"/>
      <c r="V101" s="6"/>
      <c r="W101" s="6"/>
      <c r="X101" s="6"/>
      <c r="Y101" s="6"/>
      <c r="Z101" s="6"/>
    </row>
    <row r="102" spans="2:26" ht="15.75" customHeight="1" x14ac:dyDescent="0.15">
      <c r="B102" s="6"/>
      <c r="C102" s="119"/>
      <c r="D102" s="33"/>
      <c r="E102" s="34"/>
      <c r="F102" s="119"/>
      <c r="G102" s="33"/>
      <c r="H102" s="121"/>
      <c r="I102" s="121"/>
      <c r="J102" s="187"/>
      <c r="K102" s="6"/>
      <c r="L102" s="6"/>
      <c r="M102" s="6"/>
      <c r="N102" s="6"/>
      <c r="O102" s="6"/>
      <c r="P102" s="6"/>
      <c r="Q102" s="6"/>
      <c r="R102" s="6"/>
      <c r="S102" s="6"/>
      <c r="T102" s="6"/>
      <c r="U102" s="6"/>
      <c r="V102" s="6"/>
      <c r="W102" s="6"/>
      <c r="X102" s="6"/>
      <c r="Y102" s="6"/>
      <c r="Z102" s="6"/>
    </row>
    <row r="103" spans="2:26" ht="15.75" customHeight="1" x14ac:dyDescent="0.15">
      <c r="B103" s="6"/>
      <c r="C103" s="119"/>
      <c r="D103" s="33"/>
      <c r="E103" s="34"/>
      <c r="F103" s="119"/>
      <c r="G103" s="33"/>
      <c r="H103" s="121"/>
      <c r="I103" s="121"/>
      <c r="J103" s="187"/>
      <c r="K103" s="6"/>
      <c r="L103" s="6"/>
      <c r="M103" s="6"/>
      <c r="N103" s="6"/>
      <c r="O103" s="6"/>
      <c r="P103" s="6"/>
      <c r="Q103" s="6"/>
      <c r="R103" s="6"/>
      <c r="S103" s="6"/>
      <c r="T103" s="6"/>
      <c r="U103" s="6"/>
      <c r="V103" s="6"/>
      <c r="W103" s="6"/>
      <c r="X103" s="6"/>
      <c r="Y103" s="6"/>
      <c r="Z103" s="6"/>
    </row>
    <row r="104" spans="2:26" ht="15.75" customHeight="1" x14ac:dyDescent="0.15">
      <c r="B104" s="6"/>
      <c r="C104" s="119"/>
      <c r="D104" s="33"/>
      <c r="E104" s="34"/>
      <c r="F104" s="119"/>
      <c r="G104" s="33"/>
      <c r="H104" s="121"/>
      <c r="I104" s="121"/>
      <c r="J104" s="187"/>
      <c r="K104" s="6"/>
      <c r="L104" s="6"/>
      <c r="M104" s="6"/>
      <c r="N104" s="6"/>
      <c r="O104" s="6"/>
      <c r="P104" s="6"/>
      <c r="Q104" s="6"/>
      <c r="R104" s="6"/>
      <c r="S104" s="6"/>
      <c r="T104" s="6"/>
      <c r="U104" s="6"/>
      <c r="V104" s="6"/>
      <c r="W104" s="6"/>
      <c r="X104" s="6"/>
      <c r="Y104" s="6"/>
      <c r="Z104" s="6"/>
    </row>
    <row r="105" spans="2:26" ht="15.75" customHeight="1" x14ac:dyDescent="0.15">
      <c r="C105" s="119"/>
      <c r="D105" s="33"/>
      <c r="E105" s="34"/>
      <c r="F105" s="119"/>
      <c r="G105" s="33"/>
      <c r="H105" s="121"/>
      <c r="I105" s="121"/>
      <c r="J105" s="187"/>
      <c r="K105" s="6"/>
      <c r="L105" s="6"/>
      <c r="M105" s="6"/>
      <c r="N105" s="6"/>
      <c r="O105" s="6"/>
      <c r="P105" s="6"/>
      <c r="Q105" s="6"/>
      <c r="R105" s="6"/>
      <c r="S105" s="6"/>
      <c r="T105" s="6"/>
      <c r="U105" s="6"/>
      <c r="V105" s="6"/>
      <c r="W105" s="6"/>
      <c r="X105" s="6"/>
      <c r="Y105" s="6"/>
      <c r="Z105" s="6"/>
    </row>
    <row r="106" spans="2:26" ht="15.75" customHeight="1" x14ac:dyDescent="0.15">
      <c r="C106" s="119"/>
      <c r="D106" s="33"/>
      <c r="E106" s="34"/>
      <c r="F106" s="119"/>
      <c r="G106" s="33"/>
      <c r="H106" s="121"/>
      <c r="I106" s="121"/>
      <c r="J106" s="187"/>
      <c r="K106" s="6"/>
      <c r="L106" s="6"/>
      <c r="M106" s="6"/>
      <c r="N106" s="6"/>
      <c r="O106" s="6"/>
      <c r="P106" s="6"/>
      <c r="Q106" s="6"/>
      <c r="R106" s="6"/>
      <c r="S106" s="6"/>
      <c r="T106" s="6"/>
      <c r="U106" s="6"/>
      <c r="V106" s="6"/>
      <c r="W106" s="6"/>
      <c r="X106" s="6"/>
      <c r="Y106" s="6"/>
      <c r="Z106" s="6"/>
    </row>
    <row r="107" spans="2:26" ht="15.75" customHeight="1" x14ac:dyDescent="0.15">
      <c r="C107" s="119"/>
      <c r="D107" s="33"/>
      <c r="E107" s="34"/>
      <c r="F107" s="119"/>
      <c r="G107" s="33"/>
      <c r="H107" s="121"/>
      <c r="I107" s="121"/>
      <c r="J107" s="187"/>
      <c r="K107" s="6"/>
      <c r="L107" s="6"/>
      <c r="M107" s="6"/>
      <c r="N107" s="6"/>
      <c r="O107" s="6"/>
      <c r="P107" s="6"/>
      <c r="Q107" s="6"/>
      <c r="R107" s="6"/>
      <c r="S107" s="6"/>
      <c r="T107" s="6"/>
      <c r="U107" s="6"/>
      <c r="V107" s="6"/>
      <c r="W107" s="6"/>
      <c r="X107" s="6"/>
      <c r="Y107" s="6"/>
      <c r="Z107" s="6"/>
    </row>
    <row r="108" spans="2:26" ht="15.75" customHeight="1" x14ac:dyDescent="0.15">
      <c r="C108" s="119"/>
      <c r="D108" s="33"/>
      <c r="E108" s="34"/>
      <c r="F108" s="119"/>
      <c r="G108" s="33"/>
      <c r="H108" s="121"/>
      <c r="I108" s="121"/>
      <c r="J108" s="187"/>
      <c r="K108" s="6"/>
      <c r="L108" s="6"/>
      <c r="M108" s="6"/>
      <c r="N108" s="6"/>
      <c r="O108" s="6"/>
      <c r="P108" s="6"/>
      <c r="Q108" s="6"/>
      <c r="R108" s="6"/>
      <c r="S108" s="6"/>
      <c r="T108" s="6"/>
      <c r="U108" s="6"/>
      <c r="V108" s="6"/>
      <c r="W108" s="6"/>
      <c r="X108" s="6"/>
      <c r="Y108" s="6"/>
      <c r="Z108" s="6"/>
    </row>
    <row r="109" spans="2:26" ht="15.75" customHeight="1" x14ac:dyDescent="0.15">
      <c r="C109" s="119"/>
      <c r="D109" s="33"/>
      <c r="E109" s="34"/>
      <c r="F109" s="119"/>
      <c r="G109" s="33"/>
      <c r="H109" s="121"/>
      <c r="I109" s="121"/>
      <c r="J109" s="187"/>
      <c r="K109" s="6"/>
      <c r="L109" s="6"/>
      <c r="M109" s="6"/>
      <c r="N109" s="6"/>
      <c r="O109" s="6"/>
      <c r="P109" s="6"/>
      <c r="Q109" s="6"/>
      <c r="R109" s="6"/>
      <c r="S109" s="6"/>
      <c r="T109" s="6"/>
      <c r="U109" s="6"/>
      <c r="V109" s="6"/>
      <c r="W109" s="6"/>
      <c r="X109" s="6"/>
      <c r="Y109" s="6"/>
      <c r="Z109" s="6"/>
    </row>
    <row r="110" spans="2:26" ht="15.75" customHeight="1" x14ac:dyDescent="0.15">
      <c r="C110" s="119"/>
      <c r="D110" s="33"/>
      <c r="E110" s="34"/>
      <c r="F110" s="119"/>
      <c r="G110" s="33"/>
      <c r="H110" s="121"/>
      <c r="I110" s="121"/>
      <c r="J110" s="187"/>
      <c r="K110" s="6"/>
      <c r="L110" s="6"/>
      <c r="M110" s="6"/>
      <c r="N110" s="6"/>
      <c r="O110" s="6"/>
      <c r="P110" s="6"/>
      <c r="Q110" s="6"/>
      <c r="R110" s="6"/>
      <c r="S110" s="6"/>
      <c r="T110" s="6"/>
      <c r="U110" s="6"/>
      <c r="V110" s="6"/>
      <c r="W110" s="6"/>
      <c r="X110" s="6"/>
      <c r="Y110" s="6"/>
      <c r="Z110" s="6"/>
    </row>
    <row r="111" spans="2:26" ht="15.75" customHeight="1" x14ac:dyDescent="0.15">
      <c r="C111" s="119"/>
      <c r="D111" s="33"/>
      <c r="E111" s="34"/>
      <c r="F111" s="119"/>
      <c r="G111" s="33"/>
      <c r="H111" s="121"/>
      <c r="I111" s="121"/>
      <c r="J111" s="187"/>
      <c r="K111" s="6"/>
      <c r="L111" s="6"/>
      <c r="M111" s="6"/>
      <c r="N111" s="6"/>
      <c r="O111" s="6"/>
      <c r="P111" s="6"/>
      <c r="Q111" s="6"/>
      <c r="R111" s="6"/>
      <c r="S111" s="6"/>
      <c r="T111" s="6"/>
      <c r="U111" s="6"/>
      <c r="V111" s="6"/>
      <c r="W111" s="6"/>
      <c r="X111" s="6"/>
      <c r="Y111" s="6"/>
      <c r="Z111" s="6"/>
    </row>
    <row r="112" spans="2:26" ht="15.75" customHeight="1" x14ac:dyDescent="0.15">
      <c r="C112" s="119"/>
      <c r="D112" s="33"/>
      <c r="E112" s="34"/>
      <c r="F112" s="119"/>
      <c r="G112" s="33"/>
      <c r="H112" s="121"/>
      <c r="I112" s="121"/>
      <c r="J112" s="187"/>
      <c r="K112" s="6"/>
      <c r="L112" s="6"/>
      <c r="M112" s="6"/>
      <c r="N112" s="6"/>
      <c r="O112" s="6"/>
      <c r="P112" s="6"/>
      <c r="Q112" s="6"/>
      <c r="R112" s="6"/>
      <c r="S112" s="6"/>
      <c r="T112" s="6"/>
      <c r="U112" s="6"/>
      <c r="V112" s="6"/>
      <c r="W112" s="6"/>
      <c r="X112" s="6"/>
      <c r="Y112" s="6"/>
      <c r="Z112" s="6"/>
    </row>
    <row r="113" spans="3:26" ht="15.75" customHeight="1" x14ac:dyDescent="0.15">
      <c r="C113" s="119"/>
      <c r="D113" s="33"/>
      <c r="E113" s="34"/>
      <c r="F113" s="119"/>
      <c r="G113" s="33"/>
      <c r="H113" s="121"/>
      <c r="I113" s="121"/>
      <c r="J113" s="187"/>
      <c r="K113" s="6"/>
      <c r="L113" s="6"/>
      <c r="M113" s="6"/>
      <c r="N113" s="6"/>
      <c r="O113" s="6"/>
      <c r="P113" s="6"/>
      <c r="Q113" s="6"/>
      <c r="R113" s="6"/>
      <c r="S113" s="6"/>
      <c r="T113" s="6"/>
      <c r="U113" s="6"/>
      <c r="V113" s="6"/>
      <c r="W113" s="6"/>
      <c r="X113" s="6"/>
      <c r="Y113" s="6"/>
      <c r="Z113" s="6"/>
    </row>
    <row r="114" spans="3:26" ht="15.75" customHeight="1" x14ac:dyDescent="0.15">
      <c r="C114" s="119"/>
      <c r="D114" s="33"/>
      <c r="E114" s="34"/>
      <c r="F114" s="119"/>
      <c r="G114" s="33"/>
      <c r="H114" s="121"/>
      <c r="I114" s="121"/>
      <c r="J114" s="187"/>
      <c r="K114" s="6"/>
      <c r="L114" s="6"/>
      <c r="M114" s="6"/>
      <c r="N114" s="6"/>
      <c r="O114" s="6"/>
      <c r="P114" s="6"/>
      <c r="Q114" s="6"/>
      <c r="R114" s="6"/>
      <c r="S114" s="6"/>
      <c r="T114" s="6"/>
      <c r="U114" s="6"/>
      <c r="V114" s="6"/>
      <c r="W114" s="6"/>
      <c r="X114" s="6"/>
      <c r="Y114" s="6"/>
      <c r="Z114" s="6"/>
    </row>
    <row r="115" spans="3:26" ht="15.75" customHeight="1" x14ac:dyDescent="0.15">
      <c r="C115" s="119"/>
      <c r="D115" s="33"/>
      <c r="E115" s="34"/>
      <c r="F115" s="119"/>
      <c r="G115" s="33"/>
      <c r="H115" s="121"/>
      <c r="I115" s="121"/>
      <c r="J115" s="187"/>
      <c r="K115" s="6"/>
      <c r="L115" s="6"/>
      <c r="M115" s="6"/>
      <c r="N115" s="6"/>
      <c r="O115" s="6"/>
      <c r="P115" s="6"/>
      <c r="Q115" s="6"/>
      <c r="R115" s="6"/>
      <c r="S115" s="6"/>
      <c r="T115" s="6"/>
      <c r="U115" s="6"/>
      <c r="V115" s="6"/>
      <c r="W115" s="6"/>
      <c r="X115" s="6"/>
      <c r="Y115" s="6"/>
      <c r="Z115" s="6"/>
    </row>
    <row r="116" spans="3:26" ht="15.75" customHeight="1" x14ac:dyDescent="0.15">
      <c r="C116" s="119"/>
      <c r="D116" s="33"/>
      <c r="E116" s="34"/>
      <c r="F116" s="119"/>
      <c r="G116" s="33"/>
      <c r="H116" s="121"/>
      <c r="I116" s="121"/>
      <c r="J116" s="187"/>
      <c r="K116" s="6"/>
      <c r="L116" s="6"/>
      <c r="M116" s="6"/>
      <c r="N116" s="6"/>
      <c r="O116" s="6"/>
      <c r="P116" s="6"/>
      <c r="Q116" s="6"/>
      <c r="R116" s="6"/>
      <c r="S116" s="6"/>
      <c r="T116" s="6"/>
      <c r="U116" s="6"/>
      <c r="V116" s="6"/>
      <c r="W116" s="6"/>
      <c r="X116" s="6"/>
      <c r="Y116" s="6"/>
      <c r="Z116" s="6"/>
    </row>
    <row r="117" spans="3:26" ht="15.75" customHeight="1" x14ac:dyDescent="0.15">
      <c r="C117" s="119"/>
      <c r="D117" s="33"/>
      <c r="E117" s="34"/>
      <c r="F117" s="119"/>
      <c r="G117" s="33"/>
      <c r="H117" s="121"/>
      <c r="I117" s="121"/>
      <c r="J117" s="187"/>
      <c r="K117" s="6"/>
      <c r="L117" s="6"/>
      <c r="M117" s="6"/>
      <c r="N117" s="6"/>
      <c r="O117" s="6"/>
      <c r="P117" s="6"/>
      <c r="Q117" s="6"/>
      <c r="R117" s="6"/>
      <c r="S117" s="6"/>
      <c r="T117" s="6"/>
      <c r="U117" s="6"/>
      <c r="V117" s="6"/>
      <c r="W117" s="6"/>
      <c r="X117" s="6"/>
      <c r="Y117" s="6"/>
      <c r="Z117" s="6"/>
    </row>
    <row r="118" spans="3:26" ht="15.75" customHeight="1" x14ac:dyDescent="0.15">
      <c r="C118" s="119"/>
      <c r="D118" s="33"/>
      <c r="E118" s="34"/>
      <c r="F118" s="119"/>
      <c r="G118" s="33"/>
      <c r="H118" s="121"/>
      <c r="I118" s="121"/>
      <c r="J118" s="187"/>
      <c r="K118" s="6"/>
      <c r="L118" s="6"/>
      <c r="M118" s="6"/>
      <c r="N118" s="6"/>
      <c r="O118" s="6"/>
      <c r="P118" s="6"/>
      <c r="Q118" s="6"/>
      <c r="R118" s="6"/>
      <c r="S118" s="6"/>
      <c r="T118" s="6"/>
      <c r="U118" s="6"/>
      <c r="V118" s="6"/>
      <c r="W118" s="6"/>
      <c r="X118" s="6"/>
      <c r="Y118" s="6"/>
      <c r="Z118" s="6"/>
    </row>
    <row r="119" spans="3:26" ht="15.75" customHeight="1" x14ac:dyDescent="0.15">
      <c r="C119" s="119"/>
      <c r="D119" s="33"/>
      <c r="E119" s="34"/>
      <c r="F119" s="119"/>
      <c r="G119" s="33"/>
      <c r="H119" s="121"/>
      <c r="I119" s="121"/>
      <c r="J119" s="187"/>
      <c r="K119" s="6"/>
      <c r="L119" s="6"/>
      <c r="M119" s="6"/>
      <c r="N119" s="6"/>
      <c r="O119" s="6"/>
      <c r="P119" s="6"/>
      <c r="Q119" s="6"/>
      <c r="R119" s="6"/>
      <c r="S119" s="6"/>
      <c r="T119" s="6"/>
      <c r="U119" s="6"/>
      <c r="V119" s="6"/>
      <c r="W119" s="6"/>
      <c r="X119" s="6"/>
      <c r="Y119" s="6"/>
      <c r="Z119" s="6"/>
    </row>
    <row r="120" spans="3:26" ht="15.75" customHeight="1" x14ac:dyDescent="0.15">
      <c r="C120" s="119"/>
      <c r="D120" s="33"/>
      <c r="E120" s="34"/>
      <c r="F120" s="119"/>
      <c r="G120" s="33"/>
      <c r="H120" s="121"/>
      <c r="I120" s="121"/>
      <c r="J120" s="187"/>
      <c r="K120" s="6"/>
      <c r="L120" s="6"/>
      <c r="M120" s="6"/>
      <c r="N120" s="6"/>
      <c r="O120" s="6"/>
      <c r="P120" s="6"/>
      <c r="Q120" s="6"/>
      <c r="R120" s="6"/>
      <c r="S120" s="6"/>
      <c r="T120" s="6"/>
      <c r="U120" s="6"/>
      <c r="V120" s="6"/>
      <c r="W120" s="6"/>
      <c r="X120" s="6"/>
      <c r="Y120" s="6"/>
      <c r="Z120" s="6"/>
    </row>
    <row r="121" spans="3:26" ht="15.75" customHeight="1" x14ac:dyDescent="0.15">
      <c r="C121" s="119"/>
      <c r="D121" s="33"/>
      <c r="E121" s="34"/>
      <c r="F121" s="119"/>
      <c r="G121" s="33"/>
      <c r="H121" s="121"/>
      <c r="I121" s="121"/>
      <c r="J121" s="187"/>
      <c r="K121" s="6"/>
      <c r="L121" s="6"/>
      <c r="M121" s="6"/>
      <c r="N121" s="6"/>
      <c r="O121" s="6"/>
      <c r="P121" s="6"/>
      <c r="Q121" s="6"/>
      <c r="R121" s="6"/>
      <c r="S121" s="6"/>
      <c r="T121" s="6"/>
      <c r="U121" s="6"/>
      <c r="V121" s="6"/>
      <c r="W121" s="6"/>
      <c r="X121" s="6"/>
      <c r="Y121" s="6"/>
      <c r="Z121" s="6"/>
    </row>
    <row r="122" spans="3:26" ht="15.75" customHeight="1" x14ac:dyDescent="0.15">
      <c r="C122" s="119"/>
      <c r="D122" s="33"/>
      <c r="E122" s="34"/>
      <c r="F122" s="119"/>
      <c r="G122" s="33"/>
      <c r="H122" s="121"/>
      <c r="I122" s="121"/>
      <c r="J122" s="187"/>
      <c r="K122" s="6"/>
      <c r="L122" s="6"/>
      <c r="M122" s="6"/>
      <c r="N122" s="6"/>
      <c r="O122" s="6"/>
      <c r="P122" s="6"/>
      <c r="Q122" s="6"/>
      <c r="R122" s="6"/>
      <c r="S122" s="6"/>
      <c r="T122" s="6"/>
      <c r="U122" s="6"/>
      <c r="V122" s="6"/>
      <c r="W122" s="6"/>
      <c r="X122" s="6"/>
      <c r="Y122" s="6"/>
      <c r="Z122" s="6"/>
    </row>
    <row r="123" spans="3:26" ht="15.75" customHeight="1" x14ac:dyDescent="0.15">
      <c r="C123" s="119"/>
      <c r="D123" s="33"/>
      <c r="E123" s="34"/>
      <c r="F123" s="119"/>
      <c r="G123" s="33"/>
      <c r="H123" s="121"/>
      <c r="I123" s="121"/>
      <c r="J123" s="187"/>
      <c r="K123" s="6"/>
      <c r="L123" s="6"/>
      <c r="M123" s="6"/>
      <c r="N123" s="6"/>
      <c r="O123" s="6"/>
      <c r="P123" s="6"/>
      <c r="Q123" s="6"/>
      <c r="R123" s="6"/>
      <c r="S123" s="6"/>
      <c r="T123" s="6"/>
      <c r="U123" s="6"/>
      <c r="V123" s="6"/>
      <c r="W123" s="6"/>
      <c r="X123" s="6"/>
      <c r="Y123" s="6"/>
      <c r="Z123" s="6"/>
    </row>
    <row r="124" spans="3:26" ht="15.75" customHeight="1" x14ac:dyDescent="0.15">
      <c r="C124" s="119"/>
      <c r="D124" s="33"/>
      <c r="E124" s="34"/>
      <c r="F124" s="119"/>
      <c r="G124" s="33"/>
      <c r="H124" s="121"/>
      <c r="I124" s="121"/>
      <c r="J124" s="187"/>
      <c r="K124" s="6"/>
      <c r="L124" s="6"/>
      <c r="M124" s="6"/>
      <c r="N124" s="6"/>
      <c r="O124" s="6"/>
      <c r="P124" s="6"/>
      <c r="Q124" s="6"/>
      <c r="R124" s="6"/>
      <c r="S124" s="6"/>
      <c r="T124" s="6"/>
      <c r="U124" s="6"/>
      <c r="V124" s="6"/>
      <c r="W124" s="6"/>
      <c r="X124" s="6"/>
      <c r="Y124" s="6"/>
      <c r="Z124" s="6"/>
    </row>
    <row r="125" spans="3:26" ht="15.75" customHeight="1" x14ac:dyDescent="0.15">
      <c r="C125" s="119"/>
      <c r="D125" s="33"/>
      <c r="E125" s="34"/>
      <c r="F125" s="119"/>
      <c r="G125" s="33"/>
      <c r="H125" s="121"/>
      <c r="I125" s="121"/>
      <c r="J125" s="187"/>
      <c r="K125" s="6"/>
      <c r="L125" s="6"/>
      <c r="M125" s="6"/>
      <c r="N125" s="6"/>
      <c r="O125" s="6"/>
      <c r="P125" s="6"/>
      <c r="Q125" s="6"/>
      <c r="R125" s="6"/>
      <c r="S125" s="6"/>
      <c r="T125" s="6"/>
      <c r="U125" s="6"/>
      <c r="V125" s="6"/>
      <c r="W125" s="6"/>
      <c r="X125" s="6"/>
      <c r="Y125" s="6"/>
      <c r="Z125" s="6"/>
    </row>
    <row r="126" spans="3:26" ht="15.75" customHeight="1" x14ac:dyDescent="0.15">
      <c r="C126" s="119"/>
      <c r="D126" s="33"/>
      <c r="E126" s="34"/>
      <c r="F126" s="119"/>
      <c r="G126" s="33"/>
      <c r="H126" s="121"/>
      <c r="I126" s="121"/>
      <c r="J126" s="187"/>
      <c r="K126" s="6"/>
      <c r="L126" s="6"/>
      <c r="M126" s="6"/>
      <c r="N126" s="6"/>
      <c r="O126" s="6"/>
      <c r="P126" s="6"/>
      <c r="Q126" s="6"/>
      <c r="R126" s="6"/>
      <c r="S126" s="6"/>
      <c r="T126" s="6"/>
      <c r="U126" s="6"/>
      <c r="V126" s="6"/>
      <c r="W126" s="6"/>
      <c r="X126" s="6"/>
      <c r="Y126" s="6"/>
      <c r="Z126" s="6"/>
    </row>
    <row r="127" spans="3:26" ht="15.75" customHeight="1" x14ac:dyDescent="0.15">
      <c r="C127" s="119"/>
      <c r="D127" s="33"/>
      <c r="E127" s="34"/>
      <c r="F127" s="119"/>
      <c r="G127" s="33"/>
      <c r="H127" s="121"/>
      <c r="I127" s="121"/>
      <c r="J127" s="187"/>
      <c r="K127" s="6"/>
      <c r="L127" s="6"/>
      <c r="M127" s="6"/>
      <c r="N127" s="6"/>
      <c r="O127" s="6"/>
      <c r="P127" s="6"/>
      <c r="Q127" s="6"/>
      <c r="R127" s="6"/>
      <c r="S127" s="6"/>
      <c r="T127" s="6"/>
      <c r="U127" s="6"/>
      <c r="V127" s="6"/>
      <c r="W127" s="6"/>
      <c r="X127" s="6"/>
      <c r="Y127" s="6"/>
      <c r="Z127" s="6"/>
    </row>
    <row r="128" spans="3:26" ht="15.75" customHeight="1" x14ac:dyDescent="0.15">
      <c r="C128" s="119"/>
      <c r="D128" s="33"/>
      <c r="E128" s="34"/>
      <c r="F128" s="119"/>
      <c r="G128" s="33"/>
      <c r="H128" s="121"/>
      <c r="I128" s="121"/>
      <c r="J128" s="187"/>
      <c r="K128" s="6"/>
      <c r="L128" s="6"/>
      <c r="M128" s="6"/>
      <c r="N128" s="6"/>
      <c r="O128" s="6"/>
      <c r="P128" s="6"/>
      <c r="Q128" s="6"/>
      <c r="R128" s="6"/>
      <c r="S128" s="6"/>
      <c r="T128" s="6"/>
      <c r="U128" s="6"/>
      <c r="V128" s="6"/>
      <c r="W128" s="6"/>
      <c r="X128" s="6"/>
      <c r="Y128" s="6"/>
      <c r="Z128" s="6"/>
    </row>
    <row r="129" spans="3:26" ht="15.75" customHeight="1" x14ac:dyDescent="0.15">
      <c r="C129" s="119"/>
      <c r="D129" s="33"/>
      <c r="E129" s="34"/>
      <c r="F129" s="119"/>
      <c r="G129" s="33"/>
      <c r="H129" s="121"/>
      <c r="I129" s="121"/>
      <c r="J129" s="187"/>
      <c r="K129" s="6"/>
      <c r="L129" s="6"/>
      <c r="M129" s="6"/>
      <c r="N129" s="6"/>
      <c r="O129" s="6"/>
      <c r="P129" s="6"/>
      <c r="Q129" s="6"/>
      <c r="R129" s="6"/>
      <c r="S129" s="6"/>
      <c r="T129" s="6"/>
      <c r="U129" s="6"/>
      <c r="V129" s="6"/>
      <c r="W129" s="6"/>
      <c r="X129" s="6"/>
      <c r="Y129" s="6"/>
      <c r="Z129" s="6"/>
    </row>
    <row r="130" spans="3:26" ht="15.75" customHeight="1" x14ac:dyDescent="0.15">
      <c r="C130" s="119"/>
      <c r="D130" s="33"/>
      <c r="E130" s="34"/>
      <c r="F130" s="119"/>
      <c r="G130" s="33"/>
      <c r="H130" s="121"/>
      <c r="I130" s="121"/>
      <c r="J130" s="187"/>
      <c r="K130" s="6"/>
      <c r="L130" s="6"/>
      <c r="M130" s="6"/>
      <c r="N130" s="6"/>
      <c r="O130" s="6"/>
      <c r="P130" s="6"/>
      <c r="Q130" s="6"/>
      <c r="R130" s="6"/>
      <c r="S130" s="6"/>
      <c r="T130" s="6"/>
      <c r="U130" s="6"/>
      <c r="V130" s="6"/>
      <c r="W130" s="6"/>
      <c r="X130" s="6"/>
      <c r="Y130" s="6"/>
      <c r="Z130" s="6"/>
    </row>
    <row r="131" spans="3:26" ht="15.75" customHeight="1" x14ac:dyDescent="0.15">
      <c r="C131" s="119"/>
      <c r="D131" s="33"/>
      <c r="E131" s="34"/>
      <c r="F131" s="119"/>
      <c r="G131" s="33"/>
      <c r="H131" s="121"/>
      <c r="I131" s="121"/>
      <c r="J131" s="187"/>
      <c r="K131" s="6"/>
      <c r="L131" s="6"/>
      <c r="M131" s="6"/>
      <c r="N131" s="6"/>
      <c r="O131" s="6"/>
      <c r="P131" s="6"/>
      <c r="Q131" s="6"/>
      <c r="R131" s="6"/>
      <c r="S131" s="6"/>
      <c r="T131" s="6"/>
      <c r="U131" s="6"/>
      <c r="V131" s="6"/>
      <c r="W131" s="6"/>
      <c r="X131" s="6"/>
      <c r="Y131" s="6"/>
      <c r="Z131" s="6"/>
    </row>
    <row r="132" spans="3:26" ht="15.75" customHeight="1" x14ac:dyDescent="0.15">
      <c r="C132" s="119"/>
      <c r="D132" s="33"/>
      <c r="E132" s="34"/>
      <c r="F132" s="119"/>
      <c r="G132" s="33"/>
      <c r="H132" s="121"/>
      <c r="I132" s="121"/>
      <c r="J132" s="187"/>
      <c r="K132" s="6"/>
      <c r="L132" s="6"/>
      <c r="M132" s="6"/>
      <c r="N132" s="6"/>
      <c r="O132" s="6"/>
      <c r="P132" s="6"/>
      <c r="Q132" s="6"/>
      <c r="R132" s="6"/>
      <c r="S132" s="6"/>
      <c r="T132" s="6"/>
      <c r="U132" s="6"/>
      <c r="V132" s="6"/>
      <c r="W132" s="6"/>
      <c r="X132" s="6"/>
      <c r="Y132" s="6"/>
      <c r="Z132" s="6"/>
    </row>
    <row r="133" spans="3:26" ht="15.75" customHeight="1" x14ac:dyDescent="0.15">
      <c r="C133" s="119"/>
      <c r="D133" s="33"/>
      <c r="E133" s="34"/>
      <c r="F133" s="119"/>
      <c r="G133" s="33"/>
      <c r="H133" s="121"/>
      <c r="I133" s="121"/>
      <c r="J133" s="187"/>
      <c r="K133" s="6"/>
      <c r="L133" s="6"/>
      <c r="M133" s="6"/>
      <c r="N133" s="6"/>
      <c r="O133" s="6"/>
      <c r="P133" s="6"/>
      <c r="Q133" s="6"/>
      <c r="R133" s="6"/>
      <c r="S133" s="6"/>
      <c r="T133" s="6"/>
      <c r="U133" s="6"/>
      <c r="V133" s="6"/>
      <c r="W133" s="6"/>
      <c r="X133" s="6"/>
      <c r="Y133" s="6"/>
      <c r="Z133" s="6"/>
    </row>
    <row r="134" spans="3:26" ht="15.75" customHeight="1" x14ac:dyDescent="0.15">
      <c r="C134" s="119"/>
      <c r="D134" s="33"/>
      <c r="E134" s="34"/>
      <c r="F134" s="119"/>
      <c r="G134" s="33"/>
      <c r="H134" s="121"/>
      <c r="I134" s="121"/>
      <c r="J134" s="187"/>
      <c r="K134" s="6"/>
      <c r="L134" s="6"/>
      <c r="M134" s="6"/>
      <c r="N134" s="6"/>
      <c r="O134" s="6"/>
      <c r="P134" s="6"/>
      <c r="Q134" s="6"/>
      <c r="R134" s="6"/>
      <c r="S134" s="6"/>
      <c r="T134" s="6"/>
      <c r="U134" s="6"/>
      <c r="V134" s="6"/>
      <c r="W134" s="6"/>
      <c r="X134" s="6"/>
      <c r="Y134" s="6"/>
      <c r="Z134" s="6"/>
    </row>
    <row r="135" spans="3:26" ht="15.75" customHeight="1" x14ac:dyDescent="0.15">
      <c r="C135" s="119"/>
      <c r="D135" s="33"/>
      <c r="E135" s="34"/>
      <c r="F135" s="119"/>
      <c r="G135" s="33"/>
      <c r="H135" s="121"/>
      <c r="I135" s="121"/>
      <c r="J135" s="187"/>
      <c r="K135" s="6"/>
      <c r="L135" s="6"/>
      <c r="M135" s="6"/>
      <c r="N135" s="6"/>
      <c r="O135" s="6"/>
      <c r="P135" s="6"/>
      <c r="Q135" s="6"/>
      <c r="R135" s="6"/>
      <c r="S135" s="6"/>
      <c r="T135" s="6"/>
      <c r="U135" s="6"/>
      <c r="V135" s="6"/>
      <c r="W135" s="6"/>
      <c r="X135" s="6"/>
      <c r="Y135" s="6"/>
      <c r="Z135" s="6"/>
    </row>
    <row r="136" spans="3:26" ht="15.75" customHeight="1" x14ac:dyDescent="0.15">
      <c r="C136" s="119"/>
      <c r="D136" s="33"/>
      <c r="E136" s="34"/>
      <c r="F136" s="119"/>
      <c r="G136" s="33"/>
      <c r="H136" s="121"/>
      <c r="I136" s="121"/>
      <c r="J136" s="187"/>
      <c r="K136" s="6"/>
      <c r="L136" s="6"/>
      <c r="M136" s="6"/>
      <c r="N136" s="6"/>
      <c r="O136" s="6"/>
      <c r="P136" s="6"/>
      <c r="Q136" s="6"/>
      <c r="R136" s="6"/>
      <c r="S136" s="6"/>
      <c r="T136" s="6"/>
      <c r="U136" s="6"/>
      <c r="V136" s="6"/>
      <c r="W136" s="6"/>
      <c r="X136" s="6"/>
      <c r="Y136" s="6"/>
      <c r="Z136" s="6"/>
    </row>
    <row r="137" spans="3:26" ht="15.75" customHeight="1" x14ac:dyDescent="0.15">
      <c r="C137" s="119"/>
      <c r="D137" s="33"/>
      <c r="E137" s="34"/>
      <c r="F137" s="119"/>
      <c r="G137" s="33"/>
      <c r="H137" s="121"/>
      <c r="I137" s="121"/>
      <c r="J137" s="187"/>
      <c r="K137" s="6"/>
      <c r="L137" s="6"/>
      <c r="M137" s="6"/>
      <c r="N137" s="6"/>
      <c r="O137" s="6"/>
      <c r="P137" s="6"/>
      <c r="Q137" s="6"/>
      <c r="R137" s="6"/>
      <c r="S137" s="6"/>
      <c r="T137" s="6"/>
      <c r="U137" s="6"/>
      <c r="V137" s="6"/>
      <c r="W137" s="6"/>
      <c r="X137" s="6"/>
      <c r="Y137" s="6"/>
      <c r="Z137" s="6"/>
    </row>
    <row r="138" spans="3:26" ht="15.75" customHeight="1" x14ac:dyDescent="0.15">
      <c r="C138" s="119"/>
      <c r="D138" s="33"/>
      <c r="E138" s="34"/>
      <c r="F138" s="119"/>
      <c r="G138" s="33"/>
      <c r="H138" s="121"/>
      <c r="I138" s="121"/>
      <c r="J138" s="187"/>
      <c r="K138" s="6"/>
      <c r="L138" s="6"/>
      <c r="M138" s="6"/>
      <c r="N138" s="6"/>
      <c r="O138" s="6"/>
      <c r="P138" s="6"/>
      <c r="Q138" s="6"/>
      <c r="R138" s="6"/>
      <c r="S138" s="6"/>
      <c r="T138" s="6"/>
      <c r="U138" s="6"/>
      <c r="V138" s="6"/>
      <c r="W138" s="6"/>
      <c r="X138" s="6"/>
      <c r="Y138" s="6"/>
      <c r="Z138" s="6"/>
    </row>
    <row r="139" spans="3:26" ht="15.75" customHeight="1" x14ac:dyDescent="0.15">
      <c r="C139" s="119"/>
      <c r="D139" s="33"/>
      <c r="E139" s="34"/>
      <c r="F139" s="119"/>
      <c r="G139" s="33"/>
      <c r="H139" s="121"/>
      <c r="I139" s="121"/>
      <c r="J139" s="187"/>
      <c r="K139" s="6"/>
      <c r="L139" s="6"/>
      <c r="M139" s="6"/>
      <c r="N139" s="6"/>
      <c r="O139" s="6"/>
      <c r="P139" s="6"/>
      <c r="Q139" s="6"/>
      <c r="R139" s="6"/>
      <c r="S139" s="6"/>
      <c r="T139" s="6"/>
      <c r="U139" s="6"/>
      <c r="V139" s="6"/>
      <c r="W139" s="6"/>
      <c r="X139" s="6"/>
      <c r="Y139" s="6"/>
      <c r="Z139" s="6"/>
    </row>
    <row r="140" spans="3:26" ht="15.75" customHeight="1" x14ac:dyDescent="0.15">
      <c r="C140" s="119"/>
      <c r="D140" s="33"/>
      <c r="E140" s="34"/>
      <c r="F140" s="119"/>
      <c r="G140" s="33"/>
      <c r="H140" s="121"/>
      <c r="I140" s="121"/>
      <c r="J140" s="187"/>
      <c r="K140" s="6"/>
      <c r="L140" s="6"/>
      <c r="M140" s="6"/>
      <c r="N140" s="6"/>
      <c r="O140" s="6"/>
      <c r="P140" s="6"/>
      <c r="Q140" s="6"/>
      <c r="R140" s="6"/>
      <c r="S140" s="6"/>
      <c r="T140" s="6"/>
      <c r="U140" s="6"/>
      <c r="V140" s="6"/>
      <c r="W140" s="6"/>
      <c r="X140" s="6"/>
      <c r="Y140" s="6"/>
      <c r="Z140" s="6"/>
    </row>
    <row r="141" spans="3:26" ht="15.75" customHeight="1" x14ac:dyDescent="0.15">
      <c r="C141" s="119"/>
      <c r="D141" s="33"/>
      <c r="E141" s="34"/>
      <c r="F141" s="119"/>
      <c r="G141" s="33"/>
      <c r="H141" s="121"/>
      <c r="I141" s="121"/>
      <c r="J141" s="187"/>
      <c r="K141" s="6"/>
      <c r="L141" s="6"/>
      <c r="M141" s="6"/>
      <c r="N141" s="6"/>
      <c r="O141" s="6"/>
      <c r="P141" s="6"/>
      <c r="Q141" s="6"/>
      <c r="R141" s="6"/>
      <c r="S141" s="6"/>
      <c r="T141" s="6"/>
      <c r="U141" s="6"/>
      <c r="V141" s="6"/>
      <c r="W141" s="6"/>
      <c r="X141" s="6"/>
      <c r="Y141" s="6"/>
      <c r="Z141" s="6"/>
    </row>
    <row r="142" spans="3:26" ht="15.75" customHeight="1" x14ac:dyDescent="0.15">
      <c r="C142" s="119"/>
      <c r="D142" s="33"/>
      <c r="E142" s="34"/>
      <c r="F142" s="119"/>
      <c r="G142" s="33"/>
      <c r="H142" s="121"/>
      <c r="I142" s="121"/>
      <c r="J142" s="187"/>
      <c r="K142" s="6"/>
      <c r="L142" s="6"/>
      <c r="M142" s="6"/>
      <c r="N142" s="6"/>
      <c r="O142" s="6"/>
      <c r="P142" s="6"/>
      <c r="Q142" s="6"/>
      <c r="R142" s="6"/>
      <c r="S142" s="6"/>
      <c r="T142" s="6"/>
      <c r="U142" s="6"/>
      <c r="V142" s="6"/>
      <c r="W142" s="6"/>
      <c r="X142" s="6"/>
      <c r="Y142" s="6"/>
      <c r="Z142" s="6"/>
    </row>
    <row r="143" spans="3:26" ht="15.75" customHeight="1" x14ac:dyDescent="0.15">
      <c r="C143" s="119"/>
      <c r="D143" s="33"/>
      <c r="E143" s="34"/>
      <c r="F143" s="119"/>
      <c r="G143" s="33"/>
      <c r="H143" s="121"/>
      <c r="I143" s="121"/>
      <c r="J143" s="187"/>
      <c r="K143" s="6"/>
      <c r="L143" s="6"/>
      <c r="M143" s="6"/>
      <c r="N143" s="6"/>
      <c r="O143" s="6"/>
      <c r="P143" s="6"/>
      <c r="Q143" s="6"/>
      <c r="R143" s="6"/>
      <c r="S143" s="6"/>
      <c r="T143" s="6"/>
      <c r="U143" s="6"/>
      <c r="V143" s="6"/>
      <c r="W143" s="6"/>
      <c r="X143" s="6"/>
      <c r="Y143" s="6"/>
      <c r="Z143" s="6"/>
    </row>
    <row r="144" spans="3:26" ht="15.75" customHeight="1" x14ac:dyDescent="0.15">
      <c r="C144" s="119"/>
      <c r="D144" s="33"/>
      <c r="E144" s="34"/>
      <c r="F144" s="119"/>
      <c r="G144" s="33"/>
      <c r="H144" s="121"/>
      <c r="I144" s="121"/>
      <c r="J144" s="187"/>
      <c r="K144" s="6"/>
      <c r="L144" s="6"/>
      <c r="M144" s="6"/>
      <c r="N144" s="6"/>
      <c r="O144" s="6"/>
      <c r="P144" s="6"/>
      <c r="Q144" s="6"/>
      <c r="R144" s="6"/>
      <c r="S144" s="6"/>
      <c r="T144" s="6"/>
      <c r="U144" s="6"/>
      <c r="V144" s="6"/>
      <c r="W144" s="6"/>
      <c r="X144" s="6"/>
      <c r="Y144" s="6"/>
      <c r="Z144" s="6"/>
    </row>
    <row r="145" spans="3:26" ht="15.75" customHeight="1" x14ac:dyDescent="0.15">
      <c r="C145" s="119"/>
      <c r="D145" s="33"/>
      <c r="E145" s="34"/>
      <c r="F145" s="119"/>
      <c r="G145" s="33"/>
      <c r="H145" s="121"/>
      <c r="I145" s="121"/>
      <c r="J145" s="187"/>
      <c r="K145" s="6"/>
      <c r="L145" s="6"/>
      <c r="M145" s="6"/>
      <c r="N145" s="6"/>
      <c r="O145" s="6"/>
      <c r="P145" s="6"/>
      <c r="Q145" s="6"/>
      <c r="R145" s="6"/>
      <c r="S145" s="6"/>
      <c r="T145" s="6"/>
      <c r="U145" s="6"/>
      <c r="V145" s="6"/>
      <c r="W145" s="6"/>
      <c r="X145" s="6"/>
      <c r="Y145" s="6"/>
      <c r="Z145" s="6"/>
    </row>
    <row r="146" spans="3:26" ht="15.75" customHeight="1" x14ac:dyDescent="0.15">
      <c r="C146" s="119"/>
      <c r="D146" s="33"/>
      <c r="E146" s="34"/>
      <c r="F146" s="119"/>
      <c r="G146" s="33"/>
      <c r="H146" s="121"/>
      <c r="I146" s="121"/>
      <c r="J146" s="187"/>
      <c r="K146" s="6"/>
      <c r="L146" s="6"/>
      <c r="M146" s="6"/>
      <c r="N146" s="6"/>
      <c r="O146" s="6"/>
      <c r="P146" s="6"/>
      <c r="Q146" s="6"/>
      <c r="R146" s="6"/>
      <c r="S146" s="6"/>
      <c r="T146" s="6"/>
      <c r="U146" s="6"/>
      <c r="V146" s="6"/>
      <c r="W146" s="6"/>
      <c r="X146" s="6"/>
      <c r="Y146" s="6"/>
      <c r="Z146" s="6"/>
    </row>
    <row r="147" spans="3:26" ht="15.75" customHeight="1" x14ac:dyDescent="0.15">
      <c r="C147" s="119"/>
      <c r="D147" s="33"/>
      <c r="E147" s="34"/>
      <c r="F147" s="119"/>
      <c r="G147" s="33"/>
      <c r="H147" s="121"/>
      <c r="I147" s="121"/>
      <c r="J147" s="187"/>
      <c r="K147" s="6"/>
      <c r="L147" s="6"/>
      <c r="M147" s="6"/>
      <c r="N147" s="6"/>
      <c r="O147" s="6"/>
      <c r="P147" s="6"/>
      <c r="Q147" s="6"/>
      <c r="R147" s="6"/>
      <c r="S147" s="6"/>
      <c r="T147" s="6"/>
      <c r="U147" s="6"/>
      <c r="V147" s="6"/>
      <c r="W147" s="6"/>
      <c r="X147" s="6"/>
      <c r="Y147" s="6"/>
      <c r="Z147" s="6"/>
    </row>
    <row r="148" spans="3:26" ht="15.75" customHeight="1" x14ac:dyDescent="0.15">
      <c r="C148" s="119"/>
      <c r="D148" s="33"/>
      <c r="E148" s="34"/>
      <c r="F148" s="119"/>
      <c r="G148" s="33"/>
      <c r="H148" s="121"/>
      <c r="I148" s="121"/>
      <c r="J148" s="187"/>
      <c r="K148" s="6"/>
      <c r="L148" s="6"/>
      <c r="M148" s="6"/>
      <c r="N148" s="6"/>
      <c r="O148" s="6"/>
      <c r="P148" s="6"/>
      <c r="Q148" s="6"/>
      <c r="R148" s="6"/>
      <c r="S148" s="6"/>
      <c r="T148" s="6"/>
      <c r="U148" s="6"/>
      <c r="V148" s="6"/>
      <c r="W148" s="6"/>
      <c r="X148" s="6"/>
      <c r="Y148" s="6"/>
      <c r="Z148" s="6"/>
    </row>
    <row r="149" spans="3:26" ht="15.75" customHeight="1" x14ac:dyDescent="0.15">
      <c r="C149" s="119"/>
      <c r="D149" s="33"/>
      <c r="E149" s="34"/>
      <c r="F149" s="119"/>
      <c r="G149" s="33"/>
      <c r="H149" s="121"/>
      <c r="I149" s="121"/>
      <c r="J149" s="187"/>
      <c r="K149" s="6"/>
      <c r="L149" s="6"/>
      <c r="M149" s="6"/>
      <c r="N149" s="6"/>
      <c r="O149" s="6"/>
      <c r="P149" s="6"/>
      <c r="Q149" s="6"/>
      <c r="R149" s="6"/>
      <c r="S149" s="6"/>
      <c r="T149" s="6"/>
      <c r="U149" s="6"/>
      <c r="V149" s="6"/>
      <c r="W149" s="6"/>
      <c r="X149" s="6"/>
      <c r="Y149" s="6"/>
      <c r="Z149" s="6"/>
    </row>
    <row r="150" spans="3:26" ht="15.75" customHeight="1" x14ac:dyDescent="0.15">
      <c r="C150" s="119"/>
      <c r="D150" s="33"/>
      <c r="E150" s="34"/>
      <c r="F150" s="119"/>
      <c r="G150" s="33"/>
      <c r="H150" s="121"/>
      <c r="I150" s="121"/>
      <c r="J150" s="187"/>
      <c r="K150" s="6"/>
      <c r="L150" s="6"/>
      <c r="M150" s="6"/>
      <c r="N150" s="6"/>
      <c r="O150" s="6"/>
      <c r="P150" s="6"/>
      <c r="Q150" s="6"/>
      <c r="R150" s="6"/>
      <c r="S150" s="6"/>
      <c r="T150" s="6"/>
      <c r="U150" s="6"/>
      <c r="V150" s="6"/>
      <c r="W150" s="6"/>
      <c r="X150" s="6"/>
      <c r="Y150" s="6"/>
      <c r="Z150" s="6"/>
    </row>
    <row r="151" spans="3:26" ht="15.75" customHeight="1" x14ac:dyDescent="0.15">
      <c r="C151" s="119"/>
      <c r="D151" s="33"/>
      <c r="E151" s="34"/>
      <c r="F151" s="119"/>
      <c r="G151" s="33"/>
      <c r="H151" s="121"/>
      <c r="I151" s="121"/>
      <c r="J151" s="187"/>
      <c r="K151" s="6"/>
      <c r="L151" s="6"/>
      <c r="M151" s="6"/>
      <c r="N151" s="6"/>
      <c r="O151" s="6"/>
      <c r="P151" s="6"/>
      <c r="Q151" s="6"/>
      <c r="R151" s="6"/>
      <c r="S151" s="6"/>
      <c r="T151" s="6"/>
      <c r="U151" s="6"/>
      <c r="V151" s="6"/>
      <c r="W151" s="6"/>
      <c r="X151" s="6"/>
      <c r="Y151" s="6"/>
      <c r="Z151" s="6"/>
    </row>
    <row r="152" spans="3:26" ht="15.75" customHeight="1" x14ac:dyDescent="0.15">
      <c r="C152" s="119"/>
      <c r="D152" s="33"/>
      <c r="E152" s="34"/>
      <c r="F152" s="119"/>
      <c r="G152" s="33"/>
      <c r="H152" s="121"/>
      <c r="I152" s="121"/>
      <c r="J152" s="187"/>
      <c r="K152" s="6"/>
      <c r="L152" s="6"/>
      <c r="M152" s="6"/>
      <c r="N152" s="6"/>
      <c r="O152" s="6"/>
      <c r="P152" s="6"/>
      <c r="Q152" s="6"/>
      <c r="R152" s="6"/>
      <c r="S152" s="6"/>
      <c r="T152" s="6"/>
      <c r="U152" s="6"/>
      <c r="V152" s="6"/>
      <c r="W152" s="6"/>
      <c r="X152" s="6"/>
      <c r="Y152" s="6"/>
      <c r="Z152" s="6"/>
    </row>
    <row r="153" spans="3:26" ht="15.75" customHeight="1" x14ac:dyDescent="0.15">
      <c r="C153" s="119"/>
      <c r="D153" s="33"/>
      <c r="E153" s="34"/>
      <c r="F153" s="119"/>
      <c r="G153" s="33"/>
      <c r="H153" s="121"/>
      <c r="I153" s="121"/>
      <c r="J153" s="187"/>
      <c r="K153" s="6"/>
      <c r="L153" s="6"/>
      <c r="M153" s="6"/>
      <c r="N153" s="6"/>
      <c r="O153" s="6"/>
      <c r="P153" s="6"/>
      <c r="Q153" s="6"/>
      <c r="R153" s="6"/>
      <c r="S153" s="6"/>
      <c r="T153" s="6"/>
      <c r="U153" s="6"/>
      <c r="V153" s="6"/>
      <c r="W153" s="6"/>
      <c r="X153" s="6"/>
      <c r="Y153" s="6"/>
      <c r="Z153" s="6"/>
    </row>
    <row r="154" spans="3:26" ht="15.75" customHeight="1" x14ac:dyDescent="0.15">
      <c r="C154" s="119"/>
      <c r="D154" s="33"/>
      <c r="E154" s="34"/>
      <c r="F154" s="119"/>
      <c r="G154" s="33"/>
      <c r="H154" s="121"/>
      <c r="I154" s="121"/>
      <c r="J154" s="187"/>
      <c r="K154" s="6"/>
      <c r="L154" s="6"/>
      <c r="M154" s="6"/>
      <c r="N154" s="6"/>
      <c r="O154" s="6"/>
      <c r="P154" s="6"/>
      <c r="Q154" s="6"/>
      <c r="R154" s="6"/>
      <c r="S154" s="6"/>
      <c r="T154" s="6"/>
      <c r="U154" s="6"/>
      <c r="V154" s="6"/>
      <c r="W154" s="6"/>
      <c r="X154" s="6"/>
      <c r="Y154" s="6"/>
      <c r="Z154" s="6"/>
    </row>
    <row r="155" spans="3:26" ht="15.75" customHeight="1" x14ac:dyDescent="0.15">
      <c r="C155" s="119"/>
      <c r="D155" s="33"/>
      <c r="E155" s="34"/>
      <c r="F155" s="119"/>
      <c r="G155" s="33"/>
      <c r="H155" s="121"/>
      <c r="I155" s="121"/>
      <c r="J155" s="187"/>
      <c r="K155" s="6"/>
      <c r="L155" s="6"/>
      <c r="M155" s="6"/>
      <c r="N155" s="6"/>
      <c r="O155" s="6"/>
      <c r="P155" s="6"/>
      <c r="Q155" s="6"/>
      <c r="R155" s="6"/>
      <c r="S155" s="6"/>
      <c r="T155" s="6"/>
      <c r="U155" s="6"/>
      <c r="V155" s="6"/>
      <c r="W155" s="6"/>
      <c r="X155" s="6"/>
      <c r="Y155" s="6"/>
      <c r="Z155" s="6"/>
    </row>
    <row r="156" spans="3:26" ht="15.75" customHeight="1" x14ac:dyDescent="0.15">
      <c r="C156" s="119"/>
      <c r="D156" s="33"/>
      <c r="E156" s="34"/>
      <c r="F156" s="119"/>
      <c r="G156" s="33"/>
      <c r="H156" s="121"/>
      <c r="I156" s="121"/>
      <c r="J156" s="187"/>
      <c r="K156" s="6"/>
      <c r="L156" s="6"/>
      <c r="M156" s="6"/>
      <c r="N156" s="6"/>
      <c r="O156" s="6"/>
      <c r="P156" s="6"/>
      <c r="Q156" s="6"/>
      <c r="R156" s="6"/>
      <c r="S156" s="6"/>
      <c r="T156" s="6"/>
      <c r="U156" s="6"/>
      <c r="V156" s="6"/>
      <c r="W156" s="6"/>
      <c r="X156" s="6"/>
      <c r="Y156" s="6"/>
      <c r="Z156" s="6"/>
    </row>
    <row r="157" spans="3:26" ht="15.75" customHeight="1" x14ac:dyDescent="0.15">
      <c r="C157" s="119"/>
      <c r="D157" s="33"/>
      <c r="E157" s="34"/>
      <c r="F157" s="119"/>
      <c r="G157" s="33"/>
      <c r="H157" s="121"/>
      <c r="I157" s="121"/>
      <c r="J157" s="187"/>
      <c r="K157" s="6"/>
      <c r="L157" s="6"/>
      <c r="M157" s="6"/>
      <c r="N157" s="6"/>
      <c r="O157" s="6"/>
      <c r="P157" s="6"/>
      <c r="Q157" s="6"/>
      <c r="R157" s="6"/>
      <c r="S157" s="6"/>
      <c r="T157" s="6"/>
      <c r="U157" s="6"/>
      <c r="V157" s="6"/>
      <c r="W157" s="6"/>
      <c r="X157" s="6"/>
      <c r="Y157" s="6"/>
      <c r="Z157" s="6"/>
    </row>
    <row r="158" spans="3:26" ht="15.75" customHeight="1" x14ac:dyDescent="0.15">
      <c r="C158" s="119"/>
      <c r="D158" s="33"/>
      <c r="E158" s="34"/>
      <c r="F158" s="119"/>
      <c r="G158" s="33"/>
      <c r="H158" s="121"/>
      <c r="I158" s="121"/>
      <c r="J158" s="187"/>
      <c r="K158" s="6"/>
      <c r="L158" s="6"/>
      <c r="M158" s="6"/>
      <c r="N158" s="6"/>
      <c r="O158" s="6"/>
      <c r="P158" s="6"/>
      <c r="Q158" s="6"/>
      <c r="R158" s="6"/>
      <c r="S158" s="6"/>
      <c r="T158" s="6"/>
      <c r="U158" s="6"/>
      <c r="V158" s="6"/>
      <c r="W158" s="6"/>
      <c r="X158" s="6"/>
      <c r="Y158" s="6"/>
      <c r="Z158" s="6"/>
    </row>
    <row r="159" spans="3:26" ht="15.75" customHeight="1" x14ac:dyDescent="0.15">
      <c r="C159" s="119"/>
      <c r="D159" s="33"/>
      <c r="E159" s="34"/>
      <c r="F159" s="119"/>
      <c r="G159" s="33"/>
      <c r="H159" s="121"/>
      <c r="I159" s="121"/>
      <c r="J159" s="187"/>
      <c r="K159" s="6"/>
      <c r="L159" s="6"/>
      <c r="M159" s="6"/>
      <c r="N159" s="6"/>
      <c r="O159" s="6"/>
      <c r="P159" s="6"/>
      <c r="Q159" s="6"/>
      <c r="R159" s="6"/>
      <c r="S159" s="6"/>
      <c r="T159" s="6"/>
      <c r="U159" s="6"/>
      <c r="V159" s="6"/>
      <c r="W159" s="6"/>
      <c r="X159" s="6"/>
      <c r="Y159" s="6"/>
      <c r="Z159" s="6"/>
    </row>
    <row r="160" spans="3:26" ht="15.75" customHeight="1" x14ac:dyDescent="0.15">
      <c r="C160" s="119"/>
      <c r="D160" s="33"/>
      <c r="E160" s="34"/>
      <c r="F160" s="119"/>
      <c r="G160" s="33"/>
      <c r="H160" s="121"/>
      <c r="I160" s="121"/>
      <c r="J160" s="187"/>
      <c r="K160" s="6"/>
      <c r="L160" s="6"/>
      <c r="M160" s="6"/>
      <c r="N160" s="6"/>
      <c r="O160" s="6"/>
      <c r="P160" s="6"/>
      <c r="Q160" s="6"/>
      <c r="R160" s="6"/>
      <c r="S160" s="6"/>
      <c r="T160" s="6"/>
      <c r="U160" s="6"/>
      <c r="V160" s="6"/>
      <c r="W160" s="6"/>
      <c r="X160" s="6"/>
      <c r="Y160" s="6"/>
      <c r="Z160" s="6"/>
    </row>
    <row r="161" spans="3:26" ht="15.75" customHeight="1" x14ac:dyDescent="0.15">
      <c r="C161" s="119"/>
      <c r="D161" s="33"/>
      <c r="E161" s="34"/>
      <c r="F161" s="119"/>
      <c r="G161" s="33"/>
      <c r="H161" s="121"/>
      <c r="I161" s="121"/>
      <c r="J161" s="187"/>
      <c r="K161" s="6"/>
      <c r="L161" s="6"/>
      <c r="M161" s="6"/>
      <c r="N161" s="6"/>
      <c r="O161" s="6"/>
      <c r="P161" s="6"/>
      <c r="Q161" s="6"/>
      <c r="R161" s="6"/>
      <c r="S161" s="6"/>
      <c r="T161" s="6"/>
      <c r="U161" s="6"/>
      <c r="V161" s="6"/>
      <c r="W161" s="6"/>
      <c r="X161" s="6"/>
      <c r="Y161" s="6"/>
      <c r="Z161" s="6"/>
    </row>
    <row r="162" spans="3:26" ht="15.75" customHeight="1" x14ac:dyDescent="0.15">
      <c r="C162" s="119"/>
      <c r="D162" s="33"/>
      <c r="E162" s="34"/>
      <c r="F162" s="119"/>
      <c r="G162" s="33"/>
      <c r="H162" s="121"/>
      <c r="I162" s="121"/>
      <c r="J162" s="187"/>
      <c r="K162" s="6"/>
      <c r="L162" s="6"/>
      <c r="M162" s="6"/>
      <c r="N162" s="6"/>
      <c r="O162" s="6"/>
      <c r="P162" s="6"/>
      <c r="Q162" s="6"/>
      <c r="R162" s="6"/>
      <c r="S162" s="6"/>
      <c r="T162" s="6"/>
      <c r="U162" s="6"/>
      <c r="V162" s="6"/>
      <c r="W162" s="6"/>
      <c r="X162" s="6"/>
      <c r="Y162" s="6"/>
      <c r="Z162" s="6"/>
    </row>
    <row r="163" spans="3:26" ht="15.75" customHeight="1" x14ac:dyDescent="0.15">
      <c r="C163" s="119"/>
      <c r="D163" s="33"/>
      <c r="E163" s="34"/>
      <c r="F163" s="119"/>
      <c r="G163" s="33"/>
      <c r="H163" s="121"/>
      <c r="I163" s="121"/>
      <c r="J163" s="187"/>
      <c r="K163" s="6"/>
      <c r="L163" s="6"/>
      <c r="M163" s="6"/>
      <c r="N163" s="6"/>
      <c r="O163" s="6"/>
      <c r="P163" s="6"/>
      <c r="Q163" s="6"/>
      <c r="R163" s="6"/>
      <c r="S163" s="6"/>
      <c r="T163" s="6"/>
      <c r="U163" s="6"/>
      <c r="V163" s="6"/>
      <c r="W163" s="6"/>
      <c r="X163" s="6"/>
      <c r="Y163" s="6"/>
      <c r="Z163" s="6"/>
    </row>
    <row r="164" spans="3:26" ht="15.75" customHeight="1" x14ac:dyDescent="0.15">
      <c r="C164" s="119"/>
      <c r="D164" s="33"/>
      <c r="E164" s="34"/>
      <c r="F164" s="119"/>
      <c r="G164" s="33"/>
      <c r="H164" s="121"/>
      <c r="I164" s="121"/>
      <c r="J164" s="187"/>
      <c r="K164" s="6"/>
      <c r="L164" s="6"/>
      <c r="M164" s="6"/>
      <c r="N164" s="6"/>
      <c r="O164" s="6"/>
      <c r="P164" s="6"/>
      <c r="Q164" s="6"/>
      <c r="R164" s="6"/>
      <c r="S164" s="6"/>
      <c r="T164" s="6"/>
      <c r="U164" s="6"/>
      <c r="V164" s="6"/>
      <c r="W164" s="6"/>
      <c r="X164" s="6"/>
      <c r="Y164" s="6"/>
      <c r="Z164" s="6"/>
    </row>
    <row r="165" spans="3:26" ht="15.75" customHeight="1" x14ac:dyDescent="0.15">
      <c r="C165" s="119"/>
      <c r="D165" s="33"/>
      <c r="E165" s="34"/>
      <c r="F165" s="119"/>
      <c r="G165" s="33"/>
      <c r="H165" s="121"/>
      <c r="I165" s="121"/>
      <c r="J165" s="187"/>
      <c r="K165" s="6"/>
      <c r="L165" s="6"/>
      <c r="M165" s="6"/>
      <c r="N165" s="6"/>
      <c r="O165" s="6"/>
      <c r="P165" s="6"/>
      <c r="Q165" s="6"/>
      <c r="R165" s="6"/>
      <c r="S165" s="6"/>
      <c r="T165" s="6"/>
      <c r="U165" s="6"/>
      <c r="V165" s="6"/>
      <c r="W165" s="6"/>
      <c r="X165" s="6"/>
      <c r="Y165" s="6"/>
      <c r="Z165" s="6"/>
    </row>
    <row r="166" spans="3:26" ht="15.75" customHeight="1" x14ac:dyDescent="0.15">
      <c r="C166" s="119"/>
      <c r="D166" s="33"/>
      <c r="E166" s="34"/>
      <c r="F166" s="119"/>
      <c r="G166" s="33"/>
      <c r="H166" s="121"/>
      <c r="I166" s="121"/>
      <c r="J166" s="187"/>
      <c r="K166" s="6"/>
      <c r="L166" s="6"/>
      <c r="M166" s="6"/>
      <c r="N166" s="6"/>
      <c r="O166" s="6"/>
      <c r="P166" s="6"/>
      <c r="Q166" s="6"/>
      <c r="R166" s="6"/>
      <c r="S166" s="6"/>
      <c r="T166" s="6"/>
      <c r="U166" s="6"/>
      <c r="V166" s="6"/>
      <c r="W166" s="6"/>
      <c r="X166" s="6"/>
      <c r="Y166" s="6"/>
      <c r="Z166" s="6"/>
    </row>
    <row r="167" spans="3:26" ht="15.75" customHeight="1" x14ac:dyDescent="0.15">
      <c r="C167" s="119"/>
      <c r="D167" s="33"/>
      <c r="E167" s="34"/>
      <c r="F167" s="119"/>
      <c r="G167" s="33"/>
      <c r="H167" s="121"/>
      <c r="I167" s="121"/>
      <c r="J167" s="187"/>
      <c r="K167" s="6"/>
      <c r="L167" s="6"/>
      <c r="M167" s="6"/>
      <c r="N167" s="6"/>
      <c r="O167" s="6"/>
      <c r="P167" s="6"/>
      <c r="Q167" s="6"/>
      <c r="R167" s="6"/>
      <c r="S167" s="6"/>
      <c r="T167" s="6"/>
      <c r="U167" s="6"/>
      <c r="V167" s="6"/>
      <c r="W167" s="6"/>
      <c r="X167" s="6"/>
      <c r="Y167" s="6"/>
      <c r="Z167" s="6"/>
    </row>
    <row r="168" spans="3:26" ht="15.75" customHeight="1" x14ac:dyDescent="0.15">
      <c r="C168" s="119"/>
      <c r="D168" s="33"/>
      <c r="E168" s="34"/>
      <c r="F168" s="119"/>
      <c r="G168" s="33"/>
      <c r="H168" s="121"/>
      <c r="I168" s="121"/>
      <c r="J168" s="187"/>
      <c r="K168" s="6"/>
      <c r="L168" s="6"/>
      <c r="M168" s="6"/>
      <c r="N168" s="6"/>
      <c r="O168" s="6"/>
      <c r="P168" s="6"/>
      <c r="Q168" s="6"/>
      <c r="R168" s="6"/>
      <c r="S168" s="6"/>
      <c r="T168" s="6"/>
      <c r="U168" s="6"/>
      <c r="V168" s="6"/>
      <c r="W168" s="6"/>
      <c r="X168" s="6"/>
      <c r="Y168" s="6"/>
      <c r="Z168" s="6"/>
    </row>
    <row r="169" spans="3:26" ht="15.75" customHeight="1" x14ac:dyDescent="0.15">
      <c r="C169" s="119"/>
      <c r="D169" s="33"/>
      <c r="E169" s="34"/>
      <c r="F169" s="119"/>
      <c r="G169" s="33"/>
      <c r="H169" s="121"/>
      <c r="I169" s="121"/>
      <c r="J169" s="187"/>
      <c r="K169" s="6"/>
      <c r="L169" s="6"/>
      <c r="M169" s="6"/>
      <c r="N169" s="6"/>
      <c r="O169" s="6"/>
      <c r="P169" s="6"/>
      <c r="Q169" s="6"/>
      <c r="R169" s="6"/>
      <c r="S169" s="6"/>
      <c r="T169" s="6"/>
      <c r="U169" s="6"/>
      <c r="V169" s="6"/>
      <c r="W169" s="6"/>
      <c r="X169" s="6"/>
      <c r="Y169" s="6"/>
      <c r="Z169" s="6"/>
    </row>
    <row r="170" spans="3:26" ht="15.75" customHeight="1" x14ac:dyDescent="0.15">
      <c r="C170" s="119"/>
      <c r="D170" s="33"/>
      <c r="E170" s="34"/>
      <c r="F170" s="119"/>
      <c r="G170" s="33"/>
      <c r="H170" s="121"/>
      <c r="I170" s="121"/>
      <c r="J170" s="187"/>
      <c r="K170" s="6"/>
      <c r="L170" s="6"/>
      <c r="M170" s="6"/>
      <c r="N170" s="6"/>
      <c r="O170" s="6"/>
      <c r="P170" s="6"/>
      <c r="Q170" s="6"/>
      <c r="R170" s="6"/>
      <c r="S170" s="6"/>
      <c r="T170" s="6"/>
      <c r="U170" s="6"/>
      <c r="V170" s="6"/>
      <c r="W170" s="6"/>
      <c r="X170" s="6"/>
      <c r="Y170" s="6"/>
      <c r="Z170" s="6"/>
    </row>
    <row r="171" spans="3:26" ht="15.75" customHeight="1" x14ac:dyDescent="0.15">
      <c r="C171" s="119"/>
      <c r="D171" s="33"/>
      <c r="E171" s="34"/>
      <c r="F171" s="119"/>
      <c r="G171" s="33"/>
      <c r="H171" s="121"/>
      <c r="I171" s="121"/>
      <c r="J171" s="187"/>
      <c r="K171" s="6"/>
      <c r="L171" s="6"/>
      <c r="M171" s="6"/>
      <c r="N171" s="6"/>
      <c r="O171" s="6"/>
      <c r="P171" s="6"/>
      <c r="Q171" s="6"/>
      <c r="R171" s="6"/>
      <c r="S171" s="6"/>
      <c r="T171" s="6"/>
      <c r="U171" s="6"/>
      <c r="V171" s="6"/>
      <c r="W171" s="6"/>
      <c r="X171" s="6"/>
      <c r="Y171" s="6"/>
      <c r="Z171" s="6"/>
    </row>
    <row r="172" spans="3:26" ht="15.75" customHeight="1" x14ac:dyDescent="0.15">
      <c r="C172" s="119"/>
      <c r="D172" s="33"/>
      <c r="E172" s="34"/>
      <c r="F172" s="119"/>
      <c r="G172" s="33"/>
      <c r="H172" s="121"/>
      <c r="I172" s="121"/>
      <c r="J172" s="187"/>
      <c r="K172" s="6"/>
      <c r="L172" s="6"/>
      <c r="M172" s="6"/>
      <c r="N172" s="6"/>
      <c r="O172" s="6"/>
      <c r="P172" s="6"/>
      <c r="Q172" s="6"/>
      <c r="R172" s="6"/>
      <c r="S172" s="6"/>
      <c r="T172" s="6"/>
      <c r="U172" s="6"/>
      <c r="V172" s="6"/>
      <c r="W172" s="6"/>
      <c r="X172" s="6"/>
      <c r="Y172" s="6"/>
      <c r="Z172" s="6"/>
    </row>
    <row r="173" spans="3:26" ht="15.75" customHeight="1" x14ac:dyDescent="0.15">
      <c r="C173" s="119"/>
      <c r="D173" s="33"/>
      <c r="E173" s="34"/>
      <c r="F173" s="119"/>
      <c r="G173" s="33"/>
      <c r="H173" s="121"/>
      <c r="I173" s="121"/>
      <c r="J173" s="187"/>
      <c r="K173" s="6"/>
      <c r="L173" s="6"/>
      <c r="M173" s="6"/>
      <c r="N173" s="6"/>
      <c r="O173" s="6"/>
      <c r="P173" s="6"/>
      <c r="Q173" s="6"/>
      <c r="R173" s="6"/>
      <c r="S173" s="6"/>
      <c r="T173" s="6"/>
      <c r="U173" s="6"/>
      <c r="V173" s="6"/>
      <c r="W173" s="6"/>
      <c r="X173" s="6"/>
      <c r="Y173" s="6"/>
      <c r="Z173" s="6"/>
    </row>
    <row r="174" spans="3:26" ht="15.75" customHeight="1" x14ac:dyDescent="0.15">
      <c r="C174" s="119"/>
      <c r="D174" s="33"/>
      <c r="E174" s="34"/>
      <c r="F174" s="119"/>
      <c r="G174" s="33"/>
      <c r="H174" s="121"/>
      <c r="I174" s="121"/>
      <c r="J174" s="187"/>
      <c r="K174" s="6"/>
      <c r="L174" s="6"/>
      <c r="M174" s="6"/>
      <c r="N174" s="6"/>
      <c r="O174" s="6"/>
      <c r="P174" s="6"/>
      <c r="Q174" s="6"/>
      <c r="R174" s="6"/>
      <c r="S174" s="6"/>
      <c r="T174" s="6"/>
      <c r="U174" s="6"/>
      <c r="V174" s="6"/>
      <c r="W174" s="6"/>
      <c r="X174" s="6"/>
      <c r="Y174" s="6"/>
      <c r="Z174" s="6"/>
    </row>
    <row r="175" spans="3:26" ht="15.75" customHeight="1" x14ac:dyDescent="0.15">
      <c r="C175" s="119"/>
      <c r="D175" s="33"/>
      <c r="E175" s="34"/>
      <c r="F175" s="119"/>
      <c r="G175" s="33"/>
      <c r="H175" s="121"/>
      <c r="I175" s="121"/>
      <c r="J175" s="187"/>
      <c r="K175" s="6"/>
      <c r="L175" s="6"/>
      <c r="M175" s="6"/>
      <c r="N175" s="6"/>
      <c r="O175" s="6"/>
      <c r="P175" s="6"/>
      <c r="Q175" s="6"/>
      <c r="R175" s="6"/>
      <c r="S175" s="6"/>
      <c r="T175" s="6"/>
      <c r="U175" s="6"/>
      <c r="V175" s="6"/>
      <c r="W175" s="6"/>
      <c r="X175" s="6"/>
      <c r="Y175" s="6"/>
      <c r="Z175" s="6"/>
    </row>
    <row r="176" spans="3:26" ht="15.75" customHeight="1" x14ac:dyDescent="0.15">
      <c r="C176" s="119"/>
      <c r="D176" s="33"/>
      <c r="E176" s="34"/>
      <c r="F176" s="119"/>
      <c r="G176" s="33"/>
      <c r="H176" s="121"/>
      <c r="I176" s="121"/>
      <c r="J176" s="187"/>
      <c r="K176" s="6"/>
      <c r="L176" s="6"/>
      <c r="M176" s="6"/>
      <c r="N176" s="6"/>
      <c r="O176" s="6"/>
      <c r="P176" s="6"/>
      <c r="Q176" s="6"/>
      <c r="R176" s="6"/>
      <c r="S176" s="6"/>
      <c r="T176" s="6"/>
      <c r="U176" s="6"/>
      <c r="V176" s="6"/>
      <c r="W176" s="6"/>
      <c r="X176" s="6"/>
      <c r="Y176" s="6"/>
      <c r="Z176" s="6"/>
    </row>
    <row r="177" spans="3:26" ht="15.75" customHeight="1" x14ac:dyDescent="0.15">
      <c r="C177" s="119"/>
      <c r="D177" s="33"/>
      <c r="E177" s="34"/>
      <c r="F177" s="119"/>
      <c r="G177" s="33"/>
      <c r="H177" s="121"/>
      <c r="I177" s="121"/>
      <c r="J177" s="187"/>
      <c r="K177" s="6"/>
      <c r="L177" s="6"/>
      <c r="M177" s="6"/>
      <c r="N177" s="6"/>
      <c r="O177" s="6"/>
      <c r="P177" s="6"/>
      <c r="Q177" s="6"/>
      <c r="R177" s="6"/>
      <c r="S177" s="6"/>
      <c r="T177" s="6"/>
      <c r="U177" s="6"/>
      <c r="V177" s="6"/>
      <c r="W177" s="6"/>
      <c r="X177" s="6"/>
      <c r="Y177" s="6"/>
      <c r="Z177" s="6"/>
    </row>
    <row r="178" spans="3:26" ht="15.75" customHeight="1" x14ac:dyDescent="0.15">
      <c r="C178" s="119"/>
      <c r="D178" s="33"/>
      <c r="E178" s="34"/>
      <c r="F178" s="119"/>
      <c r="G178" s="33"/>
      <c r="H178" s="121"/>
      <c r="I178" s="121"/>
      <c r="J178" s="187"/>
      <c r="K178" s="6"/>
      <c r="L178" s="6"/>
      <c r="M178" s="6"/>
      <c r="N178" s="6"/>
      <c r="O178" s="6"/>
      <c r="P178" s="6"/>
      <c r="Q178" s="6"/>
      <c r="R178" s="6"/>
      <c r="S178" s="6"/>
      <c r="T178" s="6"/>
      <c r="U178" s="6"/>
      <c r="V178" s="6"/>
      <c r="W178" s="6"/>
      <c r="X178" s="6"/>
      <c r="Y178" s="6"/>
      <c r="Z178" s="6"/>
    </row>
    <row r="179" spans="3:26" ht="15.75" customHeight="1" x14ac:dyDescent="0.15">
      <c r="C179" s="119"/>
      <c r="D179" s="33"/>
      <c r="E179" s="34"/>
      <c r="F179" s="119"/>
      <c r="G179" s="33"/>
      <c r="H179" s="121"/>
      <c r="I179" s="121"/>
      <c r="J179" s="187"/>
      <c r="K179" s="6"/>
      <c r="L179" s="6"/>
      <c r="M179" s="6"/>
      <c r="N179" s="6"/>
      <c r="O179" s="6"/>
      <c r="P179" s="6"/>
      <c r="Q179" s="6"/>
      <c r="R179" s="6"/>
      <c r="S179" s="6"/>
      <c r="T179" s="6"/>
      <c r="U179" s="6"/>
      <c r="V179" s="6"/>
      <c r="W179" s="6"/>
      <c r="X179" s="6"/>
      <c r="Y179" s="6"/>
      <c r="Z179" s="6"/>
    </row>
    <row r="180" spans="3:26" ht="15.75" customHeight="1" x14ac:dyDescent="0.15">
      <c r="C180" s="119"/>
      <c r="D180" s="33"/>
      <c r="E180" s="34"/>
      <c r="F180" s="119"/>
      <c r="G180" s="33"/>
      <c r="H180" s="121"/>
      <c r="I180" s="121"/>
      <c r="J180" s="187"/>
      <c r="K180" s="6"/>
      <c r="L180" s="6"/>
      <c r="M180" s="6"/>
      <c r="N180" s="6"/>
      <c r="O180" s="6"/>
      <c r="P180" s="6"/>
      <c r="Q180" s="6"/>
      <c r="R180" s="6"/>
      <c r="S180" s="6"/>
      <c r="T180" s="6"/>
      <c r="U180" s="6"/>
      <c r="V180" s="6"/>
      <c r="W180" s="6"/>
      <c r="X180" s="6"/>
      <c r="Y180" s="6"/>
      <c r="Z180" s="6"/>
    </row>
    <row r="181" spans="3:26" ht="15.75" customHeight="1" x14ac:dyDescent="0.15">
      <c r="C181" s="119"/>
      <c r="D181" s="33"/>
      <c r="E181" s="34"/>
      <c r="F181" s="119"/>
      <c r="G181" s="33"/>
      <c r="H181" s="121"/>
      <c r="I181" s="121"/>
      <c r="J181" s="187"/>
      <c r="K181" s="6"/>
      <c r="L181" s="6"/>
      <c r="M181" s="6"/>
      <c r="N181" s="6"/>
      <c r="O181" s="6"/>
      <c r="P181" s="6"/>
      <c r="Q181" s="6"/>
      <c r="R181" s="6"/>
      <c r="S181" s="6"/>
      <c r="T181" s="6"/>
      <c r="U181" s="6"/>
      <c r="V181" s="6"/>
      <c r="W181" s="6"/>
      <c r="X181" s="6"/>
      <c r="Y181" s="6"/>
      <c r="Z181" s="6"/>
    </row>
    <row r="182" spans="3:26" ht="15.75" customHeight="1" x14ac:dyDescent="0.15">
      <c r="C182" s="119"/>
      <c r="D182" s="33"/>
      <c r="E182" s="34"/>
      <c r="F182" s="119"/>
      <c r="G182" s="33"/>
      <c r="H182" s="121"/>
      <c r="I182" s="121"/>
      <c r="J182" s="187"/>
      <c r="K182" s="6"/>
      <c r="L182" s="6"/>
      <c r="M182" s="6"/>
      <c r="N182" s="6"/>
      <c r="O182" s="6"/>
      <c r="P182" s="6"/>
      <c r="Q182" s="6"/>
      <c r="R182" s="6"/>
      <c r="S182" s="6"/>
      <c r="T182" s="6"/>
      <c r="U182" s="6"/>
      <c r="V182" s="6"/>
      <c r="W182" s="6"/>
      <c r="X182" s="6"/>
      <c r="Y182" s="6"/>
      <c r="Z182" s="6"/>
    </row>
    <row r="183" spans="3:26" ht="15.75" customHeight="1" x14ac:dyDescent="0.15">
      <c r="C183" s="119"/>
      <c r="D183" s="33"/>
      <c r="E183" s="34"/>
      <c r="F183" s="119"/>
      <c r="G183" s="33"/>
      <c r="H183" s="121"/>
      <c r="I183" s="121"/>
      <c r="J183" s="187"/>
      <c r="K183" s="6"/>
      <c r="L183" s="6"/>
      <c r="M183" s="6"/>
      <c r="N183" s="6"/>
      <c r="O183" s="6"/>
      <c r="P183" s="6"/>
      <c r="Q183" s="6"/>
      <c r="R183" s="6"/>
      <c r="S183" s="6"/>
      <c r="T183" s="6"/>
      <c r="U183" s="6"/>
      <c r="V183" s="6"/>
      <c r="W183" s="6"/>
      <c r="X183" s="6"/>
      <c r="Y183" s="6"/>
      <c r="Z183" s="6"/>
    </row>
    <row r="184" spans="3:26" ht="15.75" customHeight="1" x14ac:dyDescent="0.15">
      <c r="C184" s="119"/>
      <c r="D184" s="33"/>
      <c r="E184" s="34"/>
      <c r="F184" s="119"/>
      <c r="G184" s="33"/>
      <c r="H184" s="121"/>
      <c r="I184" s="121"/>
      <c r="J184" s="187"/>
      <c r="K184" s="6"/>
      <c r="L184" s="6"/>
      <c r="M184" s="6"/>
      <c r="N184" s="6"/>
      <c r="O184" s="6"/>
      <c r="P184" s="6"/>
      <c r="Q184" s="6"/>
      <c r="R184" s="6"/>
      <c r="S184" s="6"/>
      <c r="T184" s="6"/>
      <c r="U184" s="6"/>
      <c r="V184" s="6"/>
      <c r="W184" s="6"/>
      <c r="X184" s="6"/>
      <c r="Y184" s="6"/>
      <c r="Z184" s="6"/>
    </row>
    <row r="185" spans="3:26" ht="15.75" customHeight="1" x14ac:dyDescent="0.15">
      <c r="C185" s="119"/>
      <c r="D185" s="33"/>
      <c r="E185" s="34"/>
      <c r="F185" s="119"/>
      <c r="G185" s="33"/>
      <c r="H185" s="121"/>
      <c r="I185" s="121"/>
      <c r="J185" s="187"/>
      <c r="K185" s="6"/>
      <c r="L185" s="6"/>
      <c r="M185" s="6"/>
      <c r="N185" s="6"/>
      <c r="O185" s="6"/>
      <c r="P185" s="6"/>
      <c r="Q185" s="6"/>
      <c r="R185" s="6"/>
      <c r="S185" s="6"/>
      <c r="T185" s="6"/>
      <c r="U185" s="6"/>
      <c r="V185" s="6"/>
      <c r="W185" s="6"/>
      <c r="X185" s="6"/>
      <c r="Y185" s="6"/>
      <c r="Z185" s="6"/>
    </row>
    <row r="186" spans="3:26" ht="15.75" customHeight="1" x14ac:dyDescent="0.15">
      <c r="C186" s="119"/>
      <c r="D186" s="33"/>
      <c r="E186" s="34"/>
      <c r="F186" s="119"/>
      <c r="G186" s="33"/>
      <c r="H186" s="121"/>
      <c r="I186" s="121"/>
      <c r="J186" s="187"/>
      <c r="K186" s="6"/>
      <c r="L186" s="6"/>
      <c r="M186" s="6"/>
      <c r="N186" s="6"/>
      <c r="O186" s="6"/>
      <c r="P186" s="6"/>
      <c r="Q186" s="6"/>
      <c r="R186" s="6"/>
      <c r="S186" s="6"/>
      <c r="T186" s="6"/>
      <c r="U186" s="6"/>
      <c r="V186" s="6"/>
      <c r="W186" s="6"/>
      <c r="X186" s="6"/>
      <c r="Y186" s="6"/>
      <c r="Z186" s="6"/>
    </row>
    <row r="187" spans="3:26" ht="15.75" customHeight="1" x14ac:dyDescent="0.15">
      <c r="C187" s="119"/>
      <c r="D187" s="33"/>
      <c r="E187" s="34"/>
      <c r="F187" s="119"/>
      <c r="G187" s="33"/>
      <c r="H187" s="121"/>
      <c r="I187" s="121"/>
      <c r="J187" s="187"/>
      <c r="K187" s="6"/>
      <c r="L187" s="6"/>
      <c r="M187" s="6"/>
      <c r="N187" s="6"/>
      <c r="O187" s="6"/>
      <c r="P187" s="6"/>
      <c r="Q187" s="6"/>
      <c r="R187" s="6"/>
      <c r="S187" s="6"/>
      <c r="T187" s="6"/>
      <c r="U187" s="6"/>
      <c r="V187" s="6"/>
      <c r="W187" s="6"/>
      <c r="X187" s="6"/>
      <c r="Y187" s="6"/>
      <c r="Z187" s="6"/>
    </row>
    <row r="188" spans="3:26" ht="15.75" customHeight="1" x14ac:dyDescent="0.15">
      <c r="C188" s="119"/>
      <c r="D188" s="33"/>
      <c r="E188" s="34"/>
      <c r="F188" s="119"/>
      <c r="G188" s="33"/>
      <c r="H188" s="121"/>
      <c r="I188" s="121"/>
      <c r="J188" s="187"/>
      <c r="K188" s="6"/>
      <c r="L188" s="6"/>
      <c r="M188" s="6"/>
      <c r="N188" s="6"/>
      <c r="O188" s="6"/>
      <c r="P188" s="6"/>
      <c r="Q188" s="6"/>
      <c r="R188" s="6"/>
      <c r="S188" s="6"/>
      <c r="T188" s="6"/>
      <c r="U188" s="6"/>
      <c r="V188" s="6"/>
      <c r="W188" s="6"/>
      <c r="X188" s="6"/>
      <c r="Y188" s="6"/>
      <c r="Z188" s="6"/>
    </row>
    <row r="189" spans="3:26" ht="15.75" customHeight="1" x14ac:dyDescent="0.15">
      <c r="C189" s="119"/>
      <c r="D189" s="33"/>
      <c r="E189" s="34"/>
      <c r="F189" s="119"/>
      <c r="G189" s="33"/>
      <c r="H189" s="121"/>
      <c r="I189" s="121"/>
      <c r="J189" s="187"/>
      <c r="K189" s="6"/>
      <c r="L189" s="6"/>
      <c r="M189" s="6"/>
      <c r="N189" s="6"/>
      <c r="O189" s="6"/>
      <c r="P189" s="6"/>
      <c r="Q189" s="6"/>
      <c r="R189" s="6"/>
      <c r="S189" s="6"/>
      <c r="T189" s="6"/>
      <c r="U189" s="6"/>
      <c r="V189" s="6"/>
      <c r="W189" s="6"/>
      <c r="X189" s="6"/>
      <c r="Y189" s="6"/>
      <c r="Z189" s="6"/>
    </row>
    <row r="190" spans="3:26" ht="15.75" customHeight="1" x14ac:dyDescent="0.15">
      <c r="C190" s="119"/>
      <c r="D190" s="33"/>
      <c r="E190" s="34"/>
      <c r="F190" s="119"/>
      <c r="G190" s="33"/>
      <c r="H190" s="121"/>
      <c r="I190" s="121"/>
      <c r="J190" s="187"/>
      <c r="K190" s="6"/>
      <c r="L190" s="6"/>
      <c r="M190" s="6"/>
      <c r="N190" s="6"/>
      <c r="O190" s="6"/>
      <c r="P190" s="6"/>
      <c r="Q190" s="6"/>
      <c r="R190" s="6"/>
      <c r="S190" s="6"/>
      <c r="T190" s="6"/>
      <c r="U190" s="6"/>
      <c r="V190" s="6"/>
      <c r="W190" s="6"/>
      <c r="X190" s="6"/>
      <c r="Y190" s="6"/>
      <c r="Z190" s="6"/>
    </row>
    <row r="191" spans="3:26" ht="15.75" customHeight="1" x14ac:dyDescent="0.15">
      <c r="C191" s="119"/>
      <c r="D191" s="33"/>
      <c r="E191" s="34"/>
      <c r="F191" s="119"/>
      <c r="G191" s="33"/>
      <c r="H191" s="121"/>
      <c r="I191" s="121"/>
      <c r="J191" s="187"/>
      <c r="K191" s="6"/>
      <c r="L191" s="6"/>
      <c r="M191" s="6"/>
      <c r="N191" s="6"/>
      <c r="O191" s="6"/>
      <c r="P191" s="6"/>
      <c r="Q191" s="6"/>
      <c r="R191" s="6"/>
      <c r="S191" s="6"/>
      <c r="T191" s="6"/>
      <c r="U191" s="6"/>
      <c r="V191" s="6"/>
      <c r="W191" s="6"/>
      <c r="X191" s="6"/>
      <c r="Y191" s="6"/>
      <c r="Z191" s="6"/>
    </row>
    <row r="192" spans="3:26" ht="15.75" customHeight="1" x14ac:dyDescent="0.15">
      <c r="C192" s="119"/>
      <c r="D192" s="33"/>
      <c r="E192" s="34"/>
      <c r="F192" s="119"/>
      <c r="G192" s="33"/>
      <c r="H192" s="121"/>
      <c r="I192" s="121"/>
      <c r="J192" s="187"/>
      <c r="K192" s="6"/>
      <c r="L192" s="6"/>
      <c r="M192" s="6"/>
      <c r="N192" s="6"/>
      <c r="O192" s="6"/>
      <c r="P192" s="6"/>
      <c r="Q192" s="6"/>
      <c r="R192" s="6"/>
      <c r="S192" s="6"/>
      <c r="T192" s="6"/>
      <c r="U192" s="6"/>
      <c r="V192" s="6"/>
      <c r="W192" s="6"/>
      <c r="X192" s="6"/>
      <c r="Y192" s="6"/>
      <c r="Z192" s="6"/>
    </row>
    <row r="193" spans="3:26" ht="15.75" customHeight="1" x14ac:dyDescent="0.15">
      <c r="C193" s="119"/>
      <c r="D193" s="33"/>
      <c r="E193" s="34"/>
      <c r="F193" s="119"/>
      <c r="G193" s="33"/>
      <c r="H193" s="121"/>
      <c r="I193" s="121"/>
      <c r="J193" s="187"/>
      <c r="K193" s="6"/>
      <c r="L193" s="6"/>
      <c r="M193" s="6"/>
      <c r="N193" s="6"/>
      <c r="O193" s="6"/>
      <c r="P193" s="6"/>
      <c r="Q193" s="6"/>
      <c r="R193" s="6"/>
      <c r="S193" s="6"/>
      <c r="T193" s="6"/>
      <c r="U193" s="6"/>
      <c r="V193" s="6"/>
      <c r="W193" s="6"/>
      <c r="X193" s="6"/>
      <c r="Y193" s="6"/>
      <c r="Z193" s="6"/>
    </row>
    <row r="194" spans="3:26" ht="15.75" customHeight="1" x14ac:dyDescent="0.15">
      <c r="C194" s="119"/>
      <c r="D194" s="33"/>
      <c r="E194" s="34"/>
      <c r="F194" s="119"/>
      <c r="G194" s="33"/>
      <c r="H194" s="121"/>
      <c r="I194" s="121"/>
      <c r="J194" s="187"/>
      <c r="K194" s="6"/>
      <c r="L194" s="6"/>
      <c r="M194" s="6"/>
      <c r="N194" s="6"/>
      <c r="O194" s="6"/>
      <c r="P194" s="6"/>
      <c r="Q194" s="6"/>
      <c r="R194" s="6"/>
      <c r="S194" s="6"/>
      <c r="T194" s="6"/>
      <c r="U194" s="6"/>
      <c r="V194" s="6"/>
      <c r="W194" s="6"/>
      <c r="X194" s="6"/>
      <c r="Y194" s="6"/>
      <c r="Z194" s="6"/>
    </row>
    <row r="195" spans="3:26" ht="15.75" customHeight="1" x14ac:dyDescent="0.15">
      <c r="C195" s="119"/>
      <c r="D195" s="33"/>
      <c r="E195" s="34"/>
      <c r="F195" s="119"/>
      <c r="G195" s="33"/>
      <c r="H195" s="121"/>
      <c r="I195" s="121"/>
      <c r="J195" s="187"/>
      <c r="K195" s="6"/>
      <c r="L195" s="6"/>
      <c r="M195" s="6"/>
      <c r="N195" s="6"/>
      <c r="O195" s="6"/>
      <c r="P195" s="6"/>
      <c r="Q195" s="6"/>
      <c r="R195" s="6"/>
      <c r="S195" s="6"/>
      <c r="T195" s="6"/>
      <c r="U195" s="6"/>
      <c r="V195" s="6"/>
      <c r="W195" s="6"/>
      <c r="X195" s="6"/>
      <c r="Y195" s="6"/>
      <c r="Z195" s="6"/>
    </row>
    <row r="196" spans="3:26" ht="15.75" customHeight="1" x14ac:dyDescent="0.15">
      <c r="C196" s="119"/>
      <c r="D196" s="33"/>
      <c r="E196" s="34"/>
      <c r="F196" s="119"/>
      <c r="G196" s="33"/>
      <c r="H196" s="121"/>
      <c r="I196" s="121"/>
      <c r="J196" s="187"/>
      <c r="K196" s="6"/>
      <c r="L196" s="6"/>
      <c r="M196" s="6"/>
      <c r="N196" s="6"/>
      <c r="O196" s="6"/>
      <c r="P196" s="6"/>
      <c r="Q196" s="6"/>
      <c r="R196" s="6"/>
      <c r="S196" s="6"/>
      <c r="T196" s="6"/>
      <c r="U196" s="6"/>
      <c r="V196" s="6"/>
      <c r="W196" s="6"/>
      <c r="X196" s="6"/>
      <c r="Y196" s="6"/>
      <c r="Z196" s="6"/>
    </row>
    <row r="197" spans="3:26" ht="15.75" customHeight="1" x14ac:dyDescent="0.15">
      <c r="C197" s="119"/>
      <c r="D197" s="33"/>
      <c r="E197" s="34"/>
      <c r="F197" s="119"/>
      <c r="G197" s="33"/>
      <c r="H197" s="121"/>
      <c r="I197" s="121"/>
      <c r="J197" s="187"/>
      <c r="K197" s="6"/>
      <c r="L197" s="6"/>
      <c r="M197" s="6"/>
      <c r="N197" s="6"/>
      <c r="O197" s="6"/>
      <c r="P197" s="6"/>
      <c r="Q197" s="6"/>
      <c r="R197" s="6"/>
      <c r="S197" s="6"/>
      <c r="T197" s="6"/>
      <c r="U197" s="6"/>
      <c r="V197" s="6"/>
      <c r="W197" s="6"/>
      <c r="X197" s="6"/>
      <c r="Y197" s="6"/>
      <c r="Z197" s="6"/>
    </row>
    <row r="198" spans="3:26" ht="15.75" customHeight="1" x14ac:dyDescent="0.15">
      <c r="C198" s="119"/>
      <c r="D198" s="33"/>
      <c r="E198" s="34"/>
      <c r="F198" s="119"/>
      <c r="G198" s="33"/>
      <c r="H198" s="121"/>
      <c r="I198" s="121"/>
      <c r="J198" s="187"/>
      <c r="K198" s="6"/>
      <c r="L198" s="6"/>
      <c r="M198" s="6"/>
      <c r="N198" s="6"/>
      <c r="O198" s="6"/>
      <c r="P198" s="6"/>
      <c r="Q198" s="6"/>
      <c r="R198" s="6"/>
      <c r="S198" s="6"/>
      <c r="T198" s="6"/>
      <c r="U198" s="6"/>
      <c r="V198" s="6"/>
      <c r="W198" s="6"/>
      <c r="X198" s="6"/>
      <c r="Y198" s="6"/>
      <c r="Z198" s="6"/>
    </row>
    <row r="199" spans="3:26" ht="15.75" customHeight="1" x14ac:dyDescent="0.15">
      <c r="C199" s="119"/>
      <c r="D199" s="33"/>
      <c r="E199" s="34"/>
      <c r="F199" s="119"/>
      <c r="G199" s="33"/>
      <c r="H199" s="121"/>
      <c r="I199" s="121"/>
      <c r="J199" s="187"/>
      <c r="K199" s="6"/>
      <c r="L199" s="6"/>
      <c r="M199" s="6"/>
      <c r="N199" s="6"/>
      <c r="O199" s="6"/>
      <c r="P199" s="6"/>
      <c r="Q199" s="6"/>
      <c r="R199" s="6"/>
      <c r="S199" s="6"/>
      <c r="T199" s="6"/>
      <c r="U199" s="6"/>
      <c r="V199" s="6"/>
      <c r="W199" s="6"/>
      <c r="X199" s="6"/>
      <c r="Y199" s="6"/>
      <c r="Z199" s="6"/>
    </row>
    <row r="200" spans="3:26" ht="15.75" customHeight="1" x14ac:dyDescent="0.15">
      <c r="C200" s="119"/>
      <c r="D200" s="33"/>
      <c r="E200" s="34"/>
      <c r="F200" s="119"/>
      <c r="G200" s="33"/>
      <c r="H200" s="121"/>
      <c r="I200" s="121"/>
      <c r="J200" s="187"/>
      <c r="K200" s="6"/>
      <c r="L200" s="6"/>
      <c r="M200" s="6"/>
      <c r="N200" s="6"/>
      <c r="O200" s="6"/>
      <c r="P200" s="6"/>
      <c r="Q200" s="6"/>
      <c r="R200" s="6"/>
      <c r="S200" s="6"/>
      <c r="T200" s="6"/>
      <c r="U200" s="6"/>
      <c r="V200" s="6"/>
      <c r="W200" s="6"/>
      <c r="X200" s="6"/>
      <c r="Y200" s="6"/>
      <c r="Z200" s="6"/>
    </row>
    <row r="201" spans="3:26" ht="15.75" customHeight="1" x14ac:dyDescent="0.15">
      <c r="C201" s="119"/>
      <c r="D201" s="33"/>
      <c r="E201" s="34"/>
      <c r="F201" s="119"/>
      <c r="G201" s="33"/>
      <c r="H201" s="121"/>
      <c r="I201" s="121"/>
      <c r="J201" s="187"/>
      <c r="K201" s="6"/>
      <c r="L201" s="6"/>
      <c r="M201" s="6"/>
      <c r="N201" s="6"/>
      <c r="O201" s="6"/>
      <c r="P201" s="6"/>
      <c r="Q201" s="6"/>
      <c r="R201" s="6"/>
      <c r="S201" s="6"/>
      <c r="T201" s="6"/>
      <c r="U201" s="6"/>
      <c r="V201" s="6"/>
      <c r="W201" s="6"/>
      <c r="X201" s="6"/>
      <c r="Y201" s="6"/>
      <c r="Z201" s="6"/>
    </row>
    <row r="202" spans="3:26" ht="15.75" customHeight="1" x14ac:dyDescent="0.15">
      <c r="C202" s="119"/>
      <c r="D202" s="33"/>
      <c r="E202" s="34"/>
      <c r="F202" s="119"/>
      <c r="G202" s="33"/>
      <c r="H202" s="121"/>
      <c r="I202" s="121"/>
      <c r="J202" s="187"/>
      <c r="K202" s="6"/>
      <c r="L202" s="6"/>
      <c r="M202" s="6"/>
      <c r="N202" s="6"/>
      <c r="O202" s="6"/>
      <c r="P202" s="6"/>
      <c r="Q202" s="6"/>
      <c r="R202" s="6"/>
      <c r="S202" s="6"/>
      <c r="T202" s="6"/>
      <c r="U202" s="6"/>
      <c r="V202" s="6"/>
      <c r="W202" s="6"/>
      <c r="X202" s="6"/>
      <c r="Y202" s="6"/>
      <c r="Z202" s="6"/>
    </row>
    <row r="203" spans="3:26" ht="15.75" customHeight="1" x14ac:dyDescent="0.15">
      <c r="C203" s="119"/>
      <c r="D203" s="33"/>
      <c r="E203" s="34"/>
      <c r="F203" s="119"/>
      <c r="G203" s="33"/>
      <c r="H203" s="121"/>
      <c r="I203" s="121"/>
      <c r="J203" s="187"/>
      <c r="K203" s="6"/>
      <c r="L203" s="6"/>
      <c r="M203" s="6"/>
      <c r="N203" s="6"/>
      <c r="O203" s="6"/>
      <c r="P203" s="6"/>
      <c r="Q203" s="6"/>
      <c r="R203" s="6"/>
      <c r="S203" s="6"/>
      <c r="T203" s="6"/>
      <c r="U203" s="6"/>
      <c r="V203" s="6"/>
      <c r="W203" s="6"/>
      <c r="X203" s="6"/>
      <c r="Y203" s="6"/>
      <c r="Z203" s="6"/>
    </row>
    <row r="204" spans="3:26" ht="15.75" customHeight="1" x14ac:dyDescent="0.15">
      <c r="C204" s="119"/>
      <c r="D204" s="33"/>
      <c r="E204" s="34"/>
      <c r="F204" s="119"/>
      <c r="G204" s="33"/>
      <c r="H204" s="121"/>
      <c r="I204" s="121"/>
      <c r="J204" s="187"/>
      <c r="K204" s="6"/>
      <c r="L204" s="6"/>
      <c r="M204" s="6"/>
      <c r="N204" s="6"/>
      <c r="O204" s="6"/>
      <c r="P204" s="6"/>
      <c r="Q204" s="6"/>
      <c r="R204" s="6"/>
      <c r="S204" s="6"/>
      <c r="T204" s="6"/>
      <c r="U204" s="6"/>
      <c r="V204" s="6"/>
      <c r="W204" s="6"/>
      <c r="X204" s="6"/>
      <c r="Y204" s="6"/>
      <c r="Z204" s="6"/>
    </row>
    <row r="205" spans="3:26" ht="15.75" customHeight="1" x14ac:dyDescent="0.15">
      <c r="C205" s="119"/>
      <c r="D205" s="33"/>
      <c r="E205" s="34"/>
      <c r="F205" s="119"/>
      <c r="G205" s="33"/>
      <c r="H205" s="121"/>
      <c r="I205" s="121"/>
      <c r="J205" s="187"/>
      <c r="K205" s="6"/>
      <c r="L205" s="6"/>
      <c r="M205" s="6"/>
      <c r="N205" s="6"/>
      <c r="O205" s="6"/>
      <c r="P205" s="6"/>
      <c r="Q205" s="6"/>
      <c r="R205" s="6"/>
      <c r="S205" s="6"/>
      <c r="T205" s="6"/>
      <c r="U205" s="6"/>
      <c r="V205" s="6"/>
      <c r="W205" s="6"/>
      <c r="X205" s="6"/>
      <c r="Y205" s="6"/>
      <c r="Z205" s="6"/>
    </row>
    <row r="206" spans="3:26" ht="15.75" customHeight="1" x14ac:dyDescent="0.15">
      <c r="C206" s="119"/>
      <c r="D206" s="33"/>
      <c r="E206" s="34"/>
      <c r="F206" s="119"/>
      <c r="G206" s="33"/>
      <c r="H206" s="121"/>
      <c r="I206" s="121"/>
      <c r="J206" s="187"/>
      <c r="K206" s="6"/>
      <c r="L206" s="6"/>
      <c r="M206" s="6"/>
      <c r="N206" s="6"/>
      <c r="O206" s="6"/>
      <c r="P206" s="6"/>
      <c r="Q206" s="6"/>
      <c r="R206" s="6"/>
      <c r="S206" s="6"/>
      <c r="T206" s="6"/>
      <c r="U206" s="6"/>
      <c r="V206" s="6"/>
      <c r="W206" s="6"/>
      <c r="X206" s="6"/>
      <c r="Y206" s="6"/>
      <c r="Z206" s="6"/>
    </row>
    <row r="207" spans="3:26" ht="15.75" customHeight="1" x14ac:dyDescent="0.15">
      <c r="C207" s="119"/>
      <c r="D207" s="33"/>
      <c r="E207" s="34"/>
      <c r="F207" s="119"/>
      <c r="G207" s="33"/>
      <c r="H207" s="121"/>
      <c r="I207" s="121"/>
      <c r="J207" s="187"/>
      <c r="K207" s="6"/>
      <c r="L207" s="6"/>
      <c r="M207" s="6"/>
      <c r="N207" s="6"/>
      <c r="O207" s="6"/>
      <c r="P207" s="6"/>
      <c r="Q207" s="6"/>
      <c r="R207" s="6"/>
      <c r="S207" s="6"/>
      <c r="T207" s="6"/>
      <c r="U207" s="6"/>
      <c r="V207" s="6"/>
      <c r="W207" s="6"/>
      <c r="X207" s="6"/>
      <c r="Y207" s="6"/>
      <c r="Z207" s="6"/>
    </row>
    <row r="208" spans="3:26" ht="15.75" customHeight="1" x14ac:dyDescent="0.15">
      <c r="C208" s="119"/>
      <c r="D208" s="33"/>
      <c r="E208" s="34"/>
      <c r="F208" s="119"/>
      <c r="G208" s="33"/>
      <c r="H208" s="121"/>
      <c r="I208" s="121"/>
      <c r="J208" s="187"/>
      <c r="K208" s="6"/>
      <c r="L208" s="6"/>
      <c r="M208" s="6"/>
      <c r="N208" s="6"/>
      <c r="O208" s="6"/>
      <c r="P208" s="6"/>
      <c r="Q208" s="6"/>
      <c r="R208" s="6"/>
      <c r="S208" s="6"/>
      <c r="T208" s="6"/>
      <c r="U208" s="6"/>
      <c r="V208" s="6"/>
      <c r="W208" s="6"/>
      <c r="X208" s="6"/>
      <c r="Y208" s="6"/>
      <c r="Z208" s="6"/>
    </row>
    <row r="209" spans="2:26" ht="15.75" customHeight="1" x14ac:dyDescent="0.15">
      <c r="C209" s="119"/>
      <c r="D209" s="33"/>
      <c r="E209" s="34"/>
      <c r="F209" s="119"/>
      <c r="G209" s="33"/>
      <c r="H209" s="121"/>
      <c r="I209" s="121"/>
      <c r="J209" s="187"/>
      <c r="K209" s="6"/>
      <c r="L209" s="6"/>
      <c r="M209" s="6"/>
      <c r="N209" s="6"/>
      <c r="O209" s="6"/>
      <c r="P209" s="6"/>
      <c r="Q209" s="6"/>
      <c r="R209" s="6"/>
      <c r="S209" s="6"/>
      <c r="T209" s="6"/>
      <c r="U209" s="6"/>
      <c r="V209" s="6"/>
      <c r="W209" s="6"/>
      <c r="X209" s="6"/>
      <c r="Y209" s="6"/>
      <c r="Z209" s="6"/>
    </row>
    <row r="210" spans="2:26" ht="15.75" customHeight="1" x14ac:dyDescent="0.15">
      <c r="C210" s="119"/>
      <c r="D210" s="33"/>
      <c r="E210" s="34"/>
      <c r="F210" s="119"/>
      <c r="G210" s="33"/>
      <c r="H210" s="121"/>
      <c r="I210" s="121"/>
      <c r="J210" s="187"/>
      <c r="K210" s="6"/>
      <c r="L210" s="6"/>
      <c r="M210" s="6"/>
      <c r="N210" s="6"/>
      <c r="O210" s="6"/>
      <c r="P210" s="6"/>
      <c r="Q210" s="6"/>
      <c r="R210" s="6"/>
      <c r="S210" s="6"/>
      <c r="T210" s="6"/>
      <c r="U210" s="6"/>
      <c r="V210" s="6"/>
      <c r="W210" s="6"/>
      <c r="X210" s="6"/>
      <c r="Y210" s="6"/>
      <c r="Z210" s="6"/>
    </row>
    <row r="211" spans="2:26" ht="15.75" customHeight="1" x14ac:dyDescent="0.15">
      <c r="C211" s="119"/>
      <c r="D211" s="33"/>
      <c r="E211" s="34"/>
      <c r="F211" s="119"/>
      <c r="G211" s="33"/>
      <c r="H211" s="121"/>
      <c r="I211" s="121"/>
      <c r="J211" s="187"/>
      <c r="K211" s="6"/>
      <c r="L211" s="6"/>
      <c r="M211" s="6"/>
      <c r="N211" s="6"/>
      <c r="O211" s="6"/>
      <c r="P211" s="6"/>
      <c r="Q211" s="6"/>
      <c r="R211" s="6"/>
      <c r="S211" s="6"/>
      <c r="T211" s="6"/>
      <c r="U211" s="6"/>
      <c r="V211" s="6"/>
      <c r="W211" s="6"/>
      <c r="X211" s="6"/>
      <c r="Y211" s="6"/>
      <c r="Z211" s="6"/>
    </row>
    <row r="212" spans="2:26" ht="15.75" customHeight="1" x14ac:dyDescent="0.15">
      <c r="C212" s="119"/>
      <c r="D212" s="33"/>
      <c r="E212" s="34"/>
      <c r="F212" s="119"/>
      <c r="G212" s="33"/>
      <c r="H212" s="121"/>
      <c r="I212" s="121"/>
      <c r="J212" s="187"/>
      <c r="K212" s="6"/>
      <c r="L212" s="6"/>
      <c r="M212" s="6"/>
      <c r="N212" s="6"/>
      <c r="O212" s="6"/>
      <c r="P212" s="6"/>
      <c r="Q212" s="6"/>
      <c r="R212" s="6"/>
      <c r="S212" s="6"/>
      <c r="T212" s="6"/>
      <c r="U212" s="6"/>
      <c r="V212" s="6"/>
      <c r="W212" s="6"/>
      <c r="X212" s="6"/>
      <c r="Y212" s="6"/>
      <c r="Z212" s="6"/>
    </row>
    <row r="213" spans="2:26" ht="15.75" customHeight="1" x14ac:dyDescent="0.15">
      <c r="C213" s="119"/>
      <c r="D213" s="33"/>
      <c r="E213" s="34"/>
      <c r="F213" s="119"/>
      <c r="G213" s="33"/>
      <c r="H213" s="121"/>
      <c r="I213" s="121"/>
      <c r="J213" s="187"/>
      <c r="K213" s="6"/>
      <c r="L213" s="6"/>
      <c r="M213" s="6"/>
      <c r="N213" s="6"/>
      <c r="O213" s="6"/>
      <c r="P213" s="6"/>
      <c r="Q213" s="6"/>
      <c r="R213" s="6"/>
      <c r="S213" s="6"/>
      <c r="T213" s="6"/>
      <c r="U213" s="6"/>
      <c r="V213" s="6"/>
      <c r="W213" s="6"/>
      <c r="X213" s="6"/>
      <c r="Y213" s="6"/>
      <c r="Z213" s="6"/>
    </row>
    <row r="214" spans="2:26" ht="15.75" customHeight="1" x14ac:dyDescent="0.15">
      <c r="C214" s="119"/>
      <c r="D214" s="33"/>
      <c r="E214" s="34"/>
      <c r="F214" s="119"/>
      <c r="G214" s="33"/>
      <c r="H214" s="121"/>
      <c r="I214" s="121"/>
      <c r="J214" s="187"/>
      <c r="K214" s="6"/>
      <c r="L214" s="6"/>
      <c r="M214" s="6"/>
      <c r="N214" s="6"/>
      <c r="O214" s="6"/>
      <c r="P214" s="6"/>
      <c r="Q214" s="6"/>
      <c r="R214" s="6"/>
      <c r="S214" s="6"/>
      <c r="T214" s="6"/>
      <c r="U214" s="6"/>
      <c r="V214" s="6"/>
      <c r="W214" s="6"/>
      <c r="X214" s="6"/>
      <c r="Y214" s="6"/>
      <c r="Z214" s="6"/>
    </row>
    <row r="215" spans="2:26" ht="15.75" customHeight="1" x14ac:dyDescent="0.15">
      <c r="C215" s="119"/>
      <c r="D215" s="33"/>
      <c r="E215" s="34"/>
      <c r="F215" s="119"/>
      <c r="G215" s="33"/>
      <c r="H215" s="121"/>
      <c r="I215" s="121"/>
      <c r="J215" s="187"/>
      <c r="K215" s="6"/>
      <c r="L215" s="6"/>
      <c r="M215" s="6"/>
      <c r="N215" s="6"/>
      <c r="O215" s="6"/>
      <c r="P215" s="6"/>
      <c r="Q215" s="6"/>
      <c r="R215" s="6"/>
      <c r="S215" s="6"/>
      <c r="T215" s="6"/>
      <c r="U215" s="6"/>
      <c r="V215" s="6"/>
      <c r="W215" s="6"/>
      <c r="X215" s="6"/>
      <c r="Y215" s="6"/>
      <c r="Z215" s="6"/>
    </row>
    <row r="216" spans="2:26" ht="15.75" customHeight="1" x14ac:dyDescent="0.15">
      <c r="C216" s="119"/>
      <c r="D216" s="33"/>
      <c r="E216" s="34"/>
      <c r="F216" s="119"/>
      <c r="G216" s="33"/>
      <c r="H216" s="121"/>
      <c r="I216" s="121"/>
      <c r="J216" s="187"/>
      <c r="K216" s="6"/>
      <c r="L216" s="6"/>
      <c r="M216" s="6"/>
      <c r="N216" s="6"/>
      <c r="O216" s="6"/>
      <c r="P216" s="6"/>
      <c r="Q216" s="6"/>
      <c r="R216" s="6"/>
      <c r="S216" s="6"/>
      <c r="T216" s="6"/>
      <c r="U216" s="6"/>
      <c r="V216" s="6"/>
      <c r="W216" s="6"/>
      <c r="X216" s="6"/>
      <c r="Y216" s="6"/>
      <c r="Z216" s="6"/>
    </row>
    <row r="217" spans="2:26" ht="15.75" customHeight="1" x14ac:dyDescent="0.15">
      <c r="C217" s="119"/>
      <c r="D217" s="33"/>
      <c r="E217" s="34"/>
      <c r="F217" s="119"/>
      <c r="G217" s="33"/>
      <c r="H217" s="121"/>
      <c r="I217" s="121"/>
      <c r="J217" s="187"/>
      <c r="K217" s="6"/>
      <c r="L217" s="6"/>
      <c r="M217" s="6"/>
      <c r="N217" s="6"/>
      <c r="O217" s="6"/>
      <c r="P217" s="6"/>
      <c r="Q217" s="6"/>
      <c r="R217" s="6"/>
      <c r="S217" s="6"/>
      <c r="T217" s="6"/>
      <c r="U217" s="6"/>
      <c r="V217" s="6"/>
      <c r="W217" s="6"/>
      <c r="X217" s="6"/>
      <c r="Y217" s="6"/>
      <c r="Z217" s="6"/>
    </row>
    <row r="218" spans="2:26" ht="15.75" customHeight="1" x14ac:dyDescent="0.15">
      <c r="C218" s="119"/>
      <c r="D218" s="33"/>
      <c r="E218" s="34"/>
      <c r="F218" s="119"/>
      <c r="G218" s="33"/>
      <c r="H218" s="121"/>
      <c r="I218" s="121"/>
      <c r="J218" s="187"/>
      <c r="K218" s="6"/>
      <c r="L218" s="6"/>
      <c r="M218" s="6"/>
      <c r="N218" s="6"/>
      <c r="O218" s="6"/>
      <c r="P218" s="6"/>
      <c r="Q218" s="6"/>
      <c r="R218" s="6"/>
      <c r="S218" s="6"/>
      <c r="T218" s="6"/>
      <c r="U218" s="6"/>
      <c r="V218" s="6"/>
      <c r="W218" s="6"/>
      <c r="X218" s="6"/>
      <c r="Y218" s="6"/>
      <c r="Z218" s="6"/>
    </row>
    <row r="219" spans="2:26" ht="15.75" customHeight="1" x14ac:dyDescent="0.15">
      <c r="C219" s="119"/>
      <c r="D219" s="33"/>
      <c r="E219" s="34"/>
      <c r="F219" s="119"/>
      <c r="G219" s="33"/>
      <c r="H219" s="121"/>
      <c r="I219" s="121"/>
      <c r="J219" s="187"/>
      <c r="K219" s="6"/>
      <c r="L219" s="6"/>
      <c r="M219" s="6"/>
      <c r="N219" s="6"/>
      <c r="O219" s="6"/>
      <c r="P219" s="6"/>
      <c r="Q219" s="6"/>
      <c r="R219" s="6"/>
      <c r="S219" s="6"/>
      <c r="T219" s="6"/>
      <c r="U219" s="6"/>
      <c r="V219" s="6"/>
      <c r="W219" s="6"/>
      <c r="X219" s="6"/>
      <c r="Y219" s="6"/>
      <c r="Z219" s="6"/>
    </row>
    <row r="220" spans="2:26" ht="15.75" customHeight="1" x14ac:dyDescent="0.15">
      <c r="C220" s="119"/>
      <c r="D220" s="33"/>
      <c r="E220" s="34"/>
      <c r="F220" s="119"/>
      <c r="G220" s="33"/>
      <c r="H220" s="121"/>
      <c r="I220" s="121"/>
      <c r="J220" s="187"/>
      <c r="K220" s="6"/>
      <c r="L220" s="6"/>
      <c r="M220" s="6"/>
      <c r="N220" s="6"/>
      <c r="O220" s="6"/>
      <c r="P220" s="6"/>
      <c r="Q220" s="6"/>
      <c r="R220" s="6"/>
      <c r="S220" s="6"/>
      <c r="T220" s="6"/>
      <c r="U220" s="6"/>
      <c r="V220" s="6"/>
      <c r="W220" s="6"/>
      <c r="X220" s="6"/>
      <c r="Y220" s="6"/>
      <c r="Z220" s="6"/>
    </row>
    <row r="221" spans="2:26" ht="15.75" customHeight="1" x14ac:dyDescent="0.15">
      <c r="C221" s="119"/>
      <c r="D221" s="33"/>
      <c r="E221" s="34"/>
      <c r="F221" s="119"/>
      <c r="G221" s="33"/>
      <c r="H221" s="121"/>
      <c r="I221" s="121"/>
      <c r="J221" s="187"/>
      <c r="K221" s="6"/>
      <c r="L221" s="6"/>
      <c r="M221" s="6"/>
      <c r="N221" s="6"/>
      <c r="O221" s="6"/>
      <c r="P221" s="6"/>
      <c r="Q221" s="6"/>
      <c r="R221" s="6"/>
      <c r="S221" s="6"/>
      <c r="T221" s="6"/>
      <c r="U221" s="6"/>
      <c r="V221" s="6"/>
      <c r="W221" s="6"/>
      <c r="X221" s="6"/>
      <c r="Y221" s="6"/>
      <c r="Z221" s="6"/>
    </row>
    <row r="222" spans="2:26" ht="15.75" customHeight="1" x14ac:dyDescent="0.15">
      <c r="C222" s="119"/>
      <c r="D222" s="33"/>
      <c r="E222" s="34"/>
      <c r="F222" s="119"/>
      <c r="G222" s="33"/>
      <c r="H222" s="121"/>
      <c r="I222" s="121"/>
      <c r="J222" s="187"/>
      <c r="K222" s="6"/>
      <c r="L222" s="6"/>
      <c r="M222" s="6"/>
      <c r="N222" s="6"/>
      <c r="O222" s="6"/>
      <c r="P222" s="6"/>
      <c r="Q222" s="6"/>
      <c r="R222" s="6"/>
      <c r="S222" s="6"/>
      <c r="T222" s="6"/>
      <c r="U222" s="6"/>
      <c r="V222" s="6"/>
      <c r="W222" s="6"/>
      <c r="X222" s="6"/>
      <c r="Y222" s="6"/>
      <c r="Z222" s="6"/>
    </row>
    <row r="223" spans="2:26" ht="15.75" customHeight="1" x14ac:dyDescent="0.15">
      <c r="B223" s="6"/>
      <c r="C223" s="119"/>
      <c r="D223" s="33"/>
      <c r="E223" s="34"/>
      <c r="F223" s="119"/>
      <c r="G223" s="33"/>
      <c r="H223" s="121"/>
      <c r="I223" s="121"/>
      <c r="J223" s="187"/>
      <c r="K223" s="6"/>
      <c r="L223" s="6"/>
      <c r="M223" s="6"/>
      <c r="N223" s="6"/>
      <c r="O223" s="6"/>
      <c r="P223" s="6"/>
      <c r="Q223" s="6"/>
      <c r="R223" s="6"/>
      <c r="S223" s="6"/>
      <c r="T223" s="6"/>
      <c r="U223" s="6"/>
      <c r="V223" s="6"/>
      <c r="W223" s="6"/>
      <c r="X223" s="6"/>
      <c r="Y223" s="6"/>
      <c r="Z223" s="6"/>
    </row>
    <row r="224" spans="2:26" ht="15.75" customHeight="1" x14ac:dyDescent="0.15">
      <c r="B224" s="6"/>
      <c r="C224" s="119"/>
      <c r="D224" s="33"/>
      <c r="E224" s="34"/>
      <c r="F224" s="119"/>
      <c r="G224" s="33"/>
      <c r="H224" s="121"/>
      <c r="I224" s="121"/>
      <c r="J224" s="187"/>
      <c r="K224" s="6"/>
      <c r="L224" s="6"/>
      <c r="M224" s="6"/>
      <c r="N224" s="6"/>
      <c r="O224" s="6"/>
      <c r="P224" s="6"/>
      <c r="Q224" s="6"/>
      <c r="R224" s="6"/>
      <c r="S224" s="6"/>
      <c r="T224" s="6"/>
      <c r="U224" s="6"/>
      <c r="V224" s="6"/>
      <c r="W224" s="6"/>
      <c r="X224" s="6"/>
      <c r="Y224" s="6"/>
      <c r="Z224" s="6"/>
    </row>
    <row r="225" spans="2:26" ht="15.75" customHeight="1" x14ac:dyDescent="0.15">
      <c r="B225" s="6"/>
      <c r="C225" s="119"/>
      <c r="D225" s="33"/>
      <c r="E225" s="34"/>
      <c r="F225" s="119"/>
      <c r="G225" s="33"/>
      <c r="H225" s="121"/>
      <c r="I225" s="121"/>
      <c r="J225" s="187"/>
      <c r="K225" s="6"/>
      <c r="L225" s="6"/>
      <c r="M225" s="6"/>
      <c r="N225" s="6"/>
      <c r="O225" s="6"/>
      <c r="P225" s="6"/>
      <c r="Q225" s="6"/>
      <c r="R225" s="6"/>
      <c r="S225" s="6"/>
      <c r="T225" s="6"/>
      <c r="U225" s="6"/>
      <c r="V225" s="6"/>
      <c r="W225" s="6"/>
      <c r="X225" s="6"/>
      <c r="Y225" s="6"/>
      <c r="Z225" s="6"/>
    </row>
    <row r="226" spans="2:26" ht="15.75" customHeight="1" x14ac:dyDescent="0.15">
      <c r="B226" s="6"/>
      <c r="C226" s="119"/>
      <c r="D226" s="33"/>
      <c r="E226" s="34"/>
      <c r="F226" s="119"/>
      <c r="G226" s="33"/>
      <c r="H226" s="121"/>
      <c r="I226" s="121"/>
      <c r="J226" s="187"/>
      <c r="K226" s="6"/>
      <c r="L226" s="6"/>
      <c r="M226" s="6"/>
      <c r="N226" s="6"/>
      <c r="O226" s="6"/>
      <c r="P226" s="6"/>
      <c r="Q226" s="6"/>
      <c r="R226" s="6"/>
      <c r="S226" s="6"/>
      <c r="T226" s="6"/>
      <c r="U226" s="6"/>
      <c r="V226" s="6"/>
      <c r="W226" s="6"/>
      <c r="X226" s="6"/>
      <c r="Y226" s="6"/>
      <c r="Z226" s="6"/>
    </row>
    <row r="227" spans="2:26" ht="15.75" customHeight="1" x14ac:dyDescent="0.15">
      <c r="B227" s="6"/>
      <c r="C227" s="119"/>
      <c r="D227" s="33"/>
      <c r="E227" s="34"/>
      <c r="F227" s="119"/>
      <c r="G227" s="33"/>
      <c r="H227" s="121"/>
      <c r="I227" s="121"/>
      <c r="J227" s="187"/>
      <c r="K227" s="6"/>
      <c r="L227" s="6"/>
      <c r="M227" s="6"/>
      <c r="N227" s="6"/>
      <c r="O227" s="6"/>
      <c r="P227" s="6"/>
      <c r="Q227" s="6"/>
      <c r="R227" s="6"/>
      <c r="S227" s="6"/>
      <c r="T227" s="6"/>
      <c r="U227" s="6"/>
      <c r="V227" s="6"/>
      <c r="W227" s="6"/>
      <c r="X227" s="6"/>
      <c r="Y227" s="6"/>
      <c r="Z227" s="6"/>
    </row>
    <row r="228" spans="2:26" ht="15.75" customHeight="1" x14ac:dyDescent="0.15">
      <c r="B228" s="6"/>
      <c r="C228" s="119"/>
      <c r="D228" s="33"/>
      <c r="E228" s="34"/>
      <c r="F228" s="119"/>
      <c r="G228" s="33"/>
      <c r="H228" s="121"/>
      <c r="I228" s="121"/>
      <c r="J228" s="187"/>
      <c r="K228" s="6"/>
      <c r="L228" s="6"/>
      <c r="M228" s="6"/>
      <c r="N228" s="6"/>
      <c r="O228" s="6"/>
      <c r="P228" s="6"/>
      <c r="Q228" s="6"/>
      <c r="R228" s="6"/>
      <c r="S228" s="6"/>
      <c r="T228" s="6"/>
      <c r="U228" s="6"/>
      <c r="V228" s="6"/>
      <c r="W228" s="6"/>
      <c r="X228" s="6"/>
      <c r="Y228" s="6"/>
      <c r="Z228" s="6"/>
    </row>
    <row r="229" spans="2:26" ht="15.75" customHeight="1" x14ac:dyDescent="0.15">
      <c r="B229" s="6"/>
      <c r="C229" s="119"/>
      <c r="D229" s="33"/>
      <c r="E229" s="34"/>
      <c r="F229" s="119"/>
      <c r="G229" s="33"/>
      <c r="H229" s="121"/>
      <c r="I229" s="121"/>
      <c r="J229" s="187"/>
      <c r="K229" s="6"/>
      <c r="L229" s="6"/>
      <c r="M229" s="6"/>
      <c r="N229" s="6"/>
      <c r="O229" s="6"/>
      <c r="P229" s="6"/>
      <c r="Q229" s="6"/>
      <c r="R229" s="6"/>
      <c r="S229" s="6"/>
      <c r="T229" s="6"/>
      <c r="U229" s="6"/>
      <c r="V229" s="6"/>
      <c r="W229" s="6"/>
      <c r="X229" s="6"/>
      <c r="Y229" s="6"/>
      <c r="Z229" s="6"/>
    </row>
    <row r="230" spans="2:26" ht="15.75" customHeight="1" x14ac:dyDescent="0.15">
      <c r="B230" s="6"/>
      <c r="C230" s="119"/>
      <c r="D230" s="33"/>
      <c r="E230" s="34"/>
      <c r="F230" s="119"/>
      <c r="G230" s="33"/>
      <c r="H230" s="121"/>
      <c r="I230" s="121"/>
      <c r="J230" s="187"/>
      <c r="K230" s="6"/>
      <c r="L230" s="6"/>
      <c r="M230" s="6"/>
      <c r="N230" s="6"/>
      <c r="O230" s="6"/>
      <c r="P230" s="6"/>
      <c r="Q230" s="6"/>
      <c r="R230" s="6"/>
      <c r="S230" s="6"/>
      <c r="T230" s="6"/>
      <c r="U230" s="6"/>
      <c r="V230" s="6"/>
      <c r="W230" s="6"/>
      <c r="X230" s="6"/>
      <c r="Y230" s="6"/>
      <c r="Z230" s="6"/>
    </row>
    <row r="231" spans="2:26" ht="15.75" customHeight="1" x14ac:dyDescent="0.15">
      <c r="B231" s="6"/>
      <c r="C231" s="119"/>
      <c r="D231" s="33"/>
      <c r="E231" s="34"/>
      <c r="F231" s="119"/>
      <c r="G231" s="33"/>
      <c r="H231" s="121"/>
      <c r="I231" s="121"/>
      <c r="J231" s="187"/>
      <c r="K231" s="6"/>
      <c r="L231" s="6"/>
      <c r="M231" s="6"/>
      <c r="N231" s="6"/>
      <c r="O231" s="6"/>
      <c r="P231" s="6"/>
      <c r="Q231" s="6"/>
      <c r="R231" s="6"/>
      <c r="S231" s="6"/>
      <c r="T231" s="6"/>
      <c r="U231" s="6"/>
      <c r="V231" s="6"/>
      <c r="W231" s="6"/>
      <c r="X231" s="6"/>
      <c r="Y231" s="6"/>
      <c r="Z231" s="6"/>
    </row>
    <row r="232" spans="2:26" ht="15.75" customHeight="1" x14ac:dyDescent="0.15">
      <c r="B232" s="6"/>
      <c r="C232" s="119"/>
      <c r="D232" s="33"/>
      <c r="E232" s="34"/>
      <c r="F232" s="119"/>
      <c r="G232" s="33"/>
      <c r="H232" s="121"/>
      <c r="I232" s="121"/>
      <c r="J232" s="187"/>
      <c r="K232" s="6"/>
      <c r="L232" s="6"/>
      <c r="M232" s="6"/>
      <c r="N232" s="6"/>
      <c r="O232" s="6"/>
      <c r="P232" s="6"/>
      <c r="Q232" s="6"/>
      <c r="R232" s="6"/>
      <c r="S232" s="6"/>
      <c r="T232" s="6"/>
      <c r="U232" s="6"/>
      <c r="V232" s="6"/>
      <c r="W232" s="6"/>
      <c r="X232" s="6"/>
      <c r="Y232" s="6"/>
      <c r="Z232" s="6"/>
    </row>
    <row r="233" spans="2:26" ht="15.75" customHeight="1" x14ac:dyDescent="0.15">
      <c r="B233" s="6"/>
      <c r="C233" s="119"/>
      <c r="D233" s="33"/>
      <c r="E233" s="34"/>
      <c r="F233" s="119"/>
      <c r="G233" s="33"/>
      <c r="H233" s="121"/>
      <c r="I233" s="121"/>
      <c r="J233" s="187"/>
      <c r="K233" s="6"/>
      <c r="L233" s="6"/>
      <c r="M233" s="6"/>
      <c r="N233" s="6"/>
      <c r="O233" s="6"/>
      <c r="P233" s="6"/>
      <c r="Q233" s="6"/>
      <c r="R233" s="6"/>
      <c r="S233" s="6"/>
      <c r="T233" s="6"/>
      <c r="U233" s="6"/>
      <c r="V233" s="6"/>
      <c r="W233" s="6"/>
      <c r="X233" s="6"/>
      <c r="Y233" s="6"/>
      <c r="Z233" s="6"/>
    </row>
    <row r="234" spans="2:26" ht="15.75" customHeight="1" x14ac:dyDescent="0.15">
      <c r="B234" s="6"/>
      <c r="C234" s="119"/>
      <c r="D234" s="33"/>
      <c r="E234" s="34"/>
      <c r="F234" s="119"/>
      <c r="G234" s="33"/>
      <c r="H234" s="121"/>
      <c r="I234" s="121"/>
      <c r="J234" s="187"/>
      <c r="K234" s="6"/>
      <c r="L234" s="6"/>
      <c r="M234" s="6"/>
      <c r="N234" s="6"/>
      <c r="O234" s="6"/>
      <c r="P234" s="6"/>
      <c r="Q234" s="6"/>
      <c r="R234" s="6"/>
      <c r="S234" s="6"/>
      <c r="T234" s="6"/>
      <c r="U234" s="6"/>
      <c r="V234" s="6"/>
      <c r="W234" s="6"/>
      <c r="X234" s="6"/>
      <c r="Y234" s="6"/>
      <c r="Z234" s="6"/>
    </row>
    <row r="235" spans="2:26" ht="15.75" customHeight="1" x14ac:dyDescent="0.15">
      <c r="B235" s="6"/>
      <c r="C235" s="119"/>
      <c r="D235" s="33"/>
      <c r="E235" s="34"/>
      <c r="F235" s="119"/>
      <c r="G235" s="33"/>
      <c r="H235" s="121"/>
      <c r="I235" s="121"/>
      <c r="J235" s="187"/>
      <c r="K235" s="6"/>
      <c r="L235" s="6"/>
      <c r="M235" s="6"/>
      <c r="N235" s="6"/>
      <c r="O235" s="6"/>
      <c r="P235" s="6"/>
      <c r="Q235" s="6"/>
      <c r="R235" s="6"/>
      <c r="S235" s="6"/>
      <c r="T235" s="6"/>
      <c r="U235" s="6"/>
      <c r="V235" s="6"/>
      <c r="W235" s="6"/>
      <c r="X235" s="6"/>
      <c r="Y235" s="6"/>
      <c r="Z235" s="6"/>
    </row>
    <row r="236" spans="2:26" ht="15.75" customHeight="1" x14ac:dyDescent="0.15">
      <c r="B236" s="6"/>
      <c r="C236" s="119"/>
      <c r="D236" s="33"/>
      <c r="E236" s="34"/>
      <c r="F236" s="119"/>
      <c r="G236" s="33"/>
      <c r="H236" s="121"/>
      <c r="I236" s="121"/>
      <c r="J236" s="187"/>
      <c r="K236" s="6"/>
      <c r="L236" s="6"/>
      <c r="M236" s="6"/>
      <c r="N236" s="6"/>
      <c r="O236" s="6"/>
      <c r="P236" s="6"/>
      <c r="Q236" s="6"/>
      <c r="R236" s="6"/>
      <c r="S236" s="6"/>
      <c r="T236" s="6"/>
      <c r="U236" s="6"/>
      <c r="V236" s="6"/>
      <c r="W236" s="6"/>
      <c r="X236" s="6"/>
      <c r="Y236" s="6"/>
      <c r="Z236" s="6"/>
    </row>
    <row r="237" spans="2:26" ht="15.75" customHeight="1" x14ac:dyDescent="0.15">
      <c r="B237" s="6"/>
      <c r="C237" s="119"/>
      <c r="D237" s="33"/>
      <c r="E237" s="34"/>
      <c r="F237" s="119"/>
      <c r="G237" s="33"/>
      <c r="H237" s="121"/>
      <c r="I237" s="121"/>
      <c r="J237" s="187"/>
      <c r="K237" s="6"/>
      <c r="L237" s="6"/>
      <c r="M237" s="6"/>
      <c r="N237" s="6"/>
      <c r="O237" s="6"/>
      <c r="P237" s="6"/>
      <c r="Q237" s="6"/>
      <c r="R237" s="6"/>
      <c r="S237" s="6"/>
      <c r="T237" s="6"/>
      <c r="U237" s="6"/>
      <c r="V237" s="6"/>
      <c r="W237" s="6"/>
      <c r="X237" s="6"/>
      <c r="Y237" s="6"/>
      <c r="Z237" s="6"/>
    </row>
    <row r="238" spans="2:26" ht="15.75" customHeight="1" x14ac:dyDescent="0.15">
      <c r="B238" s="6"/>
      <c r="C238" s="119"/>
      <c r="D238" s="33"/>
      <c r="E238" s="34"/>
      <c r="F238" s="119"/>
      <c r="G238" s="33"/>
      <c r="H238" s="121"/>
      <c r="I238" s="121"/>
      <c r="J238" s="187"/>
      <c r="K238" s="6"/>
      <c r="L238" s="6"/>
      <c r="M238" s="6"/>
      <c r="N238" s="6"/>
      <c r="O238" s="6"/>
      <c r="P238" s="6"/>
      <c r="Q238" s="6"/>
      <c r="R238" s="6"/>
      <c r="S238" s="6"/>
      <c r="T238" s="6"/>
      <c r="U238" s="6"/>
      <c r="V238" s="6"/>
      <c r="W238" s="6"/>
      <c r="X238" s="6"/>
      <c r="Y238" s="6"/>
      <c r="Z238" s="6"/>
    </row>
    <row r="239" spans="2:26" ht="15.75" customHeight="1" x14ac:dyDescent="0.15">
      <c r="B239" s="6"/>
      <c r="C239" s="119"/>
      <c r="D239" s="33"/>
      <c r="E239" s="34"/>
      <c r="F239" s="119"/>
      <c r="G239" s="33"/>
      <c r="H239" s="121"/>
      <c r="I239" s="121"/>
      <c r="J239" s="187"/>
      <c r="K239" s="6"/>
      <c r="L239" s="6"/>
      <c r="M239" s="6"/>
      <c r="N239" s="6"/>
      <c r="O239" s="6"/>
      <c r="P239" s="6"/>
      <c r="Q239" s="6"/>
      <c r="R239" s="6"/>
      <c r="S239" s="6"/>
      <c r="T239" s="6"/>
      <c r="U239" s="6"/>
      <c r="V239" s="6"/>
      <c r="W239" s="6"/>
      <c r="X239" s="6"/>
      <c r="Y239" s="6"/>
      <c r="Z239" s="6"/>
    </row>
    <row r="240" spans="2:26" ht="15.75" customHeight="1" x14ac:dyDescent="0.15">
      <c r="B240" s="6"/>
      <c r="C240" s="119"/>
      <c r="D240" s="33"/>
      <c r="E240" s="34"/>
      <c r="F240" s="119"/>
      <c r="G240" s="33"/>
      <c r="H240" s="121"/>
      <c r="I240" s="121"/>
      <c r="J240" s="187"/>
      <c r="K240" s="6"/>
      <c r="L240" s="6"/>
      <c r="M240" s="6"/>
      <c r="N240" s="6"/>
      <c r="O240" s="6"/>
      <c r="P240" s="6"/>
      <c r="Q240" s="6"/>
      <c r="R240" s="6"/>
      <c r="S240" s="6"/>
      <c r="T240" s="6"/>
      <c r="U240" s="6"/>
      <c r="V240" s="6"/>
      <c r="W240" s="6"/>
      <c r="X240" s="6"/>
      <c r="Y240" s="6"/>
      <c r="Z240" s="6"/>
    </row>
    <row r="241" spans="2:26" ht="15.75" customHeight="1" x14ac:dyDescent="0.15">
      <c r="B241" s="6"/>
      <c r="C241" s="119"/>
      <c r="D241" s="33"/>
      <c r="E241" s="34"/>
      <c r="F241" s="119"/>
      <c r="G241" s="33"/>
      <c r="H241" s="121"/>
      <c r="I241" s="121"/>
      <c r="J241" s="187"/>
      <c r="K241" s="6"/>
      <c r="L241" s="6"/>
      <c r="M241" s="6"/>
      <c r="N241" s="6"/>
      <c r="O241" s="6"/>
      <c r="P241" s="6"/>
      <c r="Q241" s="6"/>
      <c r="R241" s="6"/>
      <c r="S241" s="6"/>
      <c r="T241" s="6"/>
      <c r="U241" s="6"/>
      <c r="V241" s="6"/>
      <c r="W241" s="6"/>
      <c r="X241" s="6"/>
      <c r="Y241" s="6"/>
      <c r="Z241" s="6"/>
    </row>
    <row r="242" spans="2:26" ht="15.75" customHeight="1" x14ac:dyDescent="0.15">
      <c r="B242" s="6"/>
      <c r="C242" s="119"/>
      <c r="D242" s="33"/>
      <c r="E242" s="34"/>
      <c r="F242" s="119"/>
      <c r="G242" s="33"/>
      <c r="H242" s="121"/>
      <c r="I242" s="121"/>
      <c r="J242" s="187"/>
      <c r="K242" s="6"/>
      <c r="L242" s="6"/>
      <c r="M242" s="6"/>
      <c r="N242" s="6"/>
      <c r="O242" s="6"/>
      <c r="P242" s="6"/>
      <c r="Q242" s="6"/>
      <c r="R242" s="6"/>
      <c r="S242" s="6"/>
      <c r="T242" s="6"/>
      <c r="U242" s="6"/>
      <c r="V242" s="6"/>
      <c r="W242" s="6"/>
      <c r="X242" s="6"/>
      <c r="Y242" s="6"/>
      <c r="Z242" s="6"/>
    </row>
    <row r="243" spans="2:26" ht="15.75" customHeight="1" x14ac:dyDescent="0.15">
      <c r="B243" s="6"/>
      <c r="C243" s="119"/>
      <c r="D243" s="33"/>
      <c r="E243" s="34"/>
      <c r="F243" s="119"/>
      <c r="G243" s="33"/>
      <c r="H243" s="121"/>
      <c r="I243" s="121"/>
      <c r="J243" s="187"/>
      <c r="K243" s="6"/>
      <c r="L243" s="6"/>
      <c r="M243" s="6"/>
      <c r="N243" s="6"/>
      <c r="O243" s="6"/>
      <c r="P243" s="6"/>
      <c r="Q243" s="6"/>
      <c r="R243" s="6"/>
      <c r="S243" s="6"/>
      <c r="T243" s="6"/>
      <c r="U243" s="6"/>
      <c r="V243" s="6"/>
      <c r="W243" s="6"/>
      <c r="X243" s="6"/>
      <c r="Y243" s="6"/>
      <c r="Z243" s="6"/>
    </row>
    <row r="244" spans="2:26" ht="15.75" customHeight="1" x14ac:dyDescent="0.15">
      <c r="B244" s="6"/>
      <c r="C244" s="119"/>
      <c r="D244" s="33"/>
      <c r="E244" s="34"/>
      <c r="F244" s="119"/>
      <c r="G244" s="33"/>
      <c r="H244" s="121"/>
      <c r="I244" s="121"/>
      <c r="J244" s="187"/>
      <c r="K244" s="6"/>
      <c r="L244" s="6"/>
      <c r="M244" s="6"/>
      <c r="N244" s="6"/>
      <c r="O244" s="6"/>
      <c r="P244" s="6"/>
      <c r="Q244" s="6"/>
      <c r="R244" s="6"/>
      <c r="S244" s="6"/>
      <c r="T244" s="6"/>
      <c r="U244" s="6"/>
      <c r="V244" s="6"/>
      <c r="W244" s="6"/>
      <c r="X244" s="6"/>
      <c r="Y244" s="6"/>
      <c r="Z244" s="6"/>
    </row>
    <row r="245" spans="2:26" ht="15.75" customHeight="1" x14ac:dyDescent="0.15">
      <c r="B245" s="6"/>
      <c r="C245" s="119"/>
      <c r="D245" s="33"/>
      <c r="E245" s="34"/>
      <c r="F245" s="119"/>
      <c r="G245" s="33"/>
      <c r="H245" s="121"/>
      <c r="I245" s="121"/>
      <c r="J245" s="187"/>
      <c r="K245" s="6"/>
      <c r="L245" s="6"/>
      <c r="M245" s="6"/>
      <c r="N245" s="6"/>
      <c r="O245" s="6"/>
      <c r="P245" s="6"/>
      <c r="Q245" s="6"/>
      <c r="R245" s="6"/>
      <c r="S245" s="6"/>
      <c r="T245" s="6"/>
      <c r="U245" s="6"/>
      <c r="V245" s="6"/>
      <c r="W245" s="6"/>
      <c r="X245" s="6"/>
      <c r="Y245" s="6"/>
      <c r="Z245" s="6"/>
    </row>
    <row r="246" spans="2:26" ht="15.75" customHeight="1" x14ac:dyDescent="0.15">
      <c r="B246" s="6"/>
      <c r="C246" s="119"/>
      <c r="D246" s="33"/>
      <c r="E246" s="34"/>
      <c r="F246" s="119"/>
      <c r="G246" s="33"/>
      <c r="H246" s="121"/>
      <c r="I246" s="121"/>
      <c r="J246" s="187"/>
      <c r="K246" s="6"/>
      <c r="L246" s="6"/>
      <c r="M246" s="6"/>
      <c r="N246" s="6"/>
      <c r="O246" s="6"/>
      <c r="P246" s="6"/>
      <c r="Q246" s="6"/>
      <c r="R246" s="6"/>
      <c r="S246" s="6"/>
      <c r="T246" s="6"/>
      <c r="U246" s="6"/>
      <c r="V246" s="6"/>
      <c r="W246" s="6"/>
      <c r="X246" s="6"/>
      <c r="Y246" s="6"/>
      <c r="Z246" s="6"/>
    </row>
    <row r="247" spans="2:26" ht="15.75" customHeight="1" x14ac:dyDescent="0.15">
      <c r="B247" s="6"/>
      <c r="C247" s="119"/>
      <c r="D247" s="33"/>
      <c r="E247" s="34"/>
      <c r="F247" s="119"/>
      <c r="G247" s="33"/>
      <c r="H247" s="121"/>
      <c r="I247" s="121"/>
      <c r="J247" s="187"/>
      <c r="K247" s="6"/>
      <c r="L247" s="6"/>
      <c r="M247" s="6"/>
      <c r="N247" s="6"/>
      <c r="O247" s="6"/>
      <c r="P247" s="6"/>
      <c r="Q247" s="6"/>
      <c r="R247" s="6"/>
      <c r="S247" s="6"/>
      <c r="T247" s="6"/>
      <c r="U247" s="6"/>
      <c r="V247" s="6"/>
      <c r="W247" s="6"/>
      <c r="X247" s="6"/>
      <c r="Y247" s="6"/>
      <c r="Z247" s="6"/>
    </row>
    <row r="248" spans="2:26" ht="15.75" customHeight="1" x14ac:dyDescent="0.15">
      <c r="B248" s="6"/>
      <c r="C248" s="119"/>
      <c r="D248" s="33"/>
      <c r="E248" s="34"/>
      <c r="F248" s="119"/>
      <c r="G248" s="33"/>
      <c r="H248" s="121"/>
      <c r="I248" s="121"/>
      <c r="J248" s="187"/>
      <c r="K248" s="6"/>
      <c r="L248" s="6"/>
      <c r="M248" s="6"/>
      <c r="N248" s="6"/>
      <c r="O248" s="6"/>
      <c r="P248" s="6"/>
      <c r="Q248" s="6"/>
      <c r="R248" s="6"/>
      <c r="S248" s="6"/>
      <c r="T248" s="6"/>
      <c r="U248" s="6"/>
      <c r="V248" s="6"/>
      <c r="W248" s="6"/>
      <c r="X248" s="6"/>
      <c r="Y248" s="6"/>
      <c r="Z248" s="6"/>
    </row>
    <row r="249" spans="2:26" ht="15.75" customHeight="1" x14ac:dyDescent="0.15">
      <c r="B249" s="6"/>
      <c r="C249" s="119"/>
      <c r="D249" s="33"/>
      <c r="E249" s="34"/>
      <c r="F249" s="119"/>
      <c r="G249" s="33"/>
      <c r="H249" s="121"/>
      <c r="I249" s="121"/>
      <c r="J249" s="187"/>
      <c r="K249" s="6"/>
      <c r="L249" s="6"/>
      <c r="M249" s="6"/>
      <c r="N249" s="6"/>
      <c r="O249" s="6"/>
      <c r="P249" s="6"/>
      <c r="Q249" s="6"/>
      <c r="R249" s="6"/>
      <c r="S249" s="6"/>
      <c r="T249" s="6"/>
      <c r="U249" s="6"/>
      <c r="V249" s="6"/>
      <c r="W249" s="6"/>
      <c r="X249" s="6"/>
      <c r="Y249" s="6"/>
      <c r="Z249" s="6"/>
    </row>
    <row r="250" spans="2:26" ht="15.75" customHeight="1" x14ac:dyDescent="0.15">
      <c r="B250" s="6"/>
      <c r="C250" s="119"/>
      <c r="D250" s="33"/>
      <c r="E250" s="34"/>
      <c r="F250" s="119"/>
      <c r="G250" s="33"/>
      <c r="H250" s="121"/>
      <c r="I250" s="121"/>
      <c r="J250" s="187"/>
      <c r="K250" s="6"/>
      <c r="L250" s="6"/>
      <c r="M250" s="6"/>
      <c r="N250" s="6"/>
      <c r="O250" s="6"/>
      <c r="P250" s="6"/>
      <c r="Q250" s="6"/>
      <c r="R250" s="6"/>
      <c r="S250" s="6"/>
      <c r="T250" s="6"/>
      <c r="U250" s="6"/>
      <c r="V250" s="6"/>
      <c r="W250" s="6"/>
      <c r="X250" s="6"/>
      <c r="Y250" s="6"/>
      <c r="Z250" s="6"/>
    </row>
    <row r="251" spans="2:26" ht="15.75" customHeight="1" x14ac:dyDescent="0.15">
      <c r="B251" s="6"/>
      <c r="C251" s="119"/>
      <c r="D251" s="33"/>
      <c r="E251" s="34"/>
      <c r="F251" s="119"/>
      <c r="G251" s="33"/>
      <c r="H251" s="121"/>
      <c r="I251" s="121"/>
      <c r="J251" s="187"/>
      <c r="K251" s="6"/>
      <c r="L251" s="6"/>
      <c r="M251" s="6"/>
      <c r="N251" s="6"/>
      <c r="O251" s="6"/>
      <c r="P251" s="6"/>
      <c r="Q251" s="6"/>
      <c r="R251" s="6"/>
      <c r="S251" s="6"/>
      <c r="T251" s="6"/>
      <c r="U251" s="6"/>
      <c r="V251" s="6"/>
      <c r="W251" s="6"/>
      <c r="X251" s="6"/>
      <c r="Y251" s="6"/>
      <c r="Z251" s="6"/>
    </row>
    <row r="252" spans="2:26" ht="15.75" customHeight="1" x14ac:dyDescent="0.15">
      <c r="B252" s="6"/>
      <c r="C252" s="119"/>
      <c r="D252" s="33"/>
      <c r="E252" s="34"/>
      <c r="F252" s="119"/>
      <c r="G252" s="33"/>
      <c r="H252" s="121"/>
      <c r="I252" s="121"/>
      <c r="J252" s="187"/>
      <c r="K252" s="6"/>
      <c r="L252" s="6"/>
      <c r="M252" s="6"/>
      <c r="N252" s="6"/>
      <c r="O252" s="6"/>
      <c r="P252" s="6"/>
      <c r="Q252" s="6"/>
      <c r="R252" s="6"/>
      <c r="S252" s="6"/>
      <c r="T252" s="6"/>
      <c r="U252" s="6"/>
      <c r="V252" s="6"/>
      <c r="W252" s="6"/>
      <c r="X252" s="6"/>
      <c r="Y252" s="6"/>
      <c r="Z252" s="6"/>
    </row>
    <row r="253" spans="2:26" ht="15.75" customHeight="1" x14ac:dyDescent="0.15">
      <c r="B253" s="6"/>
      <c r="C253" s="119"/>
      <c r="D253" s="33"/>
      <c r="E253" s="34"/>
      <c r="F253" s="119"/>
      <c r="G253" s="33"/>
      <c r="H253" s="121"/>
      <c r="I253" s="121"/>
      <c r="J253" s="187"/>
      <c r="K253" s="6"/>
      <c r="L253" s="6"/>
      <c r="M253" s="6"/>
      <c r="N253" s="6"/>
      <c r="O253" s="6"/>
      <c r="P253" s="6"/>
      <c r="Q253" s="6"/>
      <c r="R253" s="6"/>
      <c r="S253" s="6"/>
      <c r="T253" s="6"/>
      <c r="U253" s="6"/>
      <c r="V253" s="6"/>
      <c r="W253" s="6"/>
      <c r="X253" s="6"/>
      <c r="Y253" s="6"/>
      <c r="Z253" s="6"/>
    </row>
    <row r="254" spans="2:26" ht="15.75" customHeight="1" x14ac:dyDescent="0.15">
      <c r="B254" s="6"/>
      <c r="C254" s="119"/>
      <c r="D254" s="33"/>
      <c r="E254" s="34"/>
      <c r="F254" s="119"/>
      <c r="G254" s="33"/>
      <c r="H254" s="121"/>
      <c r="I254" s="121"/>
      <c r="J254" s="187"/>
      <c r="K254" s="6"/>
      <c r="L254" s="6"/>
      <c r="M254" s="6"/>
      <c r="N254" s="6"/>
      <c r="O254" s="6"/>
      <c r="P254" s="6"/>
      <c r="Q254" s="6"/>
      <c r="R254" s="6"/>
      <c r="S254" s="6"/>
      <c r="T254" s="6"/>
      <c r="U254" s="6"/>
      <c r="V254" s="6"/>
      <c r="W254" s="6"/>
      <c r="X254" s="6"/>
      <c r="Y254" s="6"/>
      <c r="Z254" s="6"/>
    </row>
    <row r="255" spans="2:26" ht="15.75" customHeight="1" x14ac:dyDescent="0.15">
      <c r="B255" s="6"/>
      <c r="C255" s="119"/>
      <c r="D255" s="33"/>
      <c r="E255" s="34"/>
      <c r="F255" s="119"/>
      <c r="G255" s="33"/>
      <c r="H255" s="121"/>
      <c r="I255" s="121"/>
      <c r="J255" s="187"/>
      <c r="K255" s="6"/>
      <c r="L255" s="6"/>
      <c r="M255" s="6"/>
      <c r="N255" s="6"/>
      <c r="O255" s="6"/>
      <c r="P255" s="6"/>
      <c r="Q255" s="6"/>
      <c r="R255" s="6"/>
      <c r="S255" s="6"/>
      <c r="T255" s="6"/>
      <c r="U255" s="6"/>
      <c r="V255" s="6"/>
      <c r="W255" s="6"/>
      <c r="X255" s="6"/>
      <c r="Y255" s="6"/>
      <c r="Z255" s="6"/>
    </row>
    <row r="256" spans="2:26" ht="15.75" customHeight="1" x14ac:dyDescent="0.15">
      <c r="B256" s="6"/>
      <c r="C256" s="119"/>
      <c r="D256" s="33"/>
      <c r="E256" s="34"/>
      <c r="F256" s="119"/>
      <c r="G256" s="33"/>
      <c r="H256" s="121"/>
      <c r="I256" s="121"/>
      <c r="J256" s="187"/>
      <c r="K256" s="6"/>
      <c r="L256" s="6"/>
      <c r="M256" s="6"/>
      <c r="N256" s="6"/>
      <c r="O256" s="6"/>
      <c r="P256" s="6"/>
      <c r="Q256" s="6"/>
      <c r="R256" s="6"/>
      <c r="S256" s="6"/>
      <c r="T256" s="6"/>
      <c r="U256" s="6"/>
      <c r="V256" s="6"/>
      <c r="W256" s="6"/>
      <c r="X256" s="6"/>
      <c r="Y256" s="6"/>
      <c r="Z256" s="6"/>
    </row>
    <row r="257" spans="2:26" ht="15.75" customHeight="1" x14ac:dyDescent="0.15">
      <c r="B257" s="6"/>
      <c r="C257" s="119"/>
      <c r="D257" s="33"/>
      <c r="E257" s="34"/>
      <c r="F257" s="119"/>
      <c r="G257" s="33"/>
      <c r="H257" s="121"/>
      <c r="I257" s="121"/>
      <c r="J257" s="187"/>
      <c r="K257" s="6"/>
      <c r="L257" s="6"/>
      <c r="M257" s="6"/>
      <c r="N257" s="6"/>
      <c r="O257" s="6"/>
      <c r="P257" s="6"/>
      <c r="Q257" s="6"/>
      <c r="R257" s="6"/>
      <c r="S257" s="6"/>
      <c r="T257" s="6"/>
      <c r="U257" s="6"/>
      <c r="V257" s="6"/>
      <c r="W257" s="6"/>
      <c r="X257" s="6"/>
      <c r="Y257" s="6"/>
      <c r="Z257" s="6"/>
    </row>
    <row r="258" spans="2:26" ht="15.75" customHeight="1" x14ac:dyDescent="0.15">
      <c r="B258" s="6"/>
      <c r="C258" s="119"/>
      <c r="D258" s="33"/>
      <c r="E258" s="34"/>
      <c r="F258" s="119"/>
      <c r="G258" s="33"/>
      <c r="H258" s="121"/>
      <c r="I258" s="121"/>
      <c r="J258" s="187"/>
      <c r="K258" s="6"/>
      <c r="L258" s="6"/>
      <c r="M258" s="6"/>
      <c r="N258" s="6"/>
      <c r="O258" s="6"/>
      <c r="P258" s="6"/>
      <c r="Q258" s="6"/>
      <c r="R258" s="6"/>
      <c r="S258" s="6"/>
      <c r="T258" s="6"/>
      <c r="U258" s="6"/>
      <c r="V258" s="6"/>
      <c r="W258" s="6"/>
      <c r="X258" s="6"/>
      <c r="Y258" s="6"/>
      <c r="Z258" s="6"/>
    </row>
    <row r="259" spans="2:26" ht="15.75" customHeight="1" x14ac:dyDescent="0.15">
      <c r="B259" s="6"/>
      <c r="C259" s="119"/>
      <c r="D259" s="33"/>
      <c r="E259" s="34"/>
      <c r="F259" s="119"/>
      <c r="G259" s="33"/>
      <c r="H259" s="121"/>
      <c r="I259" s="121"/>
      <c r="J259" s="187"/>
      <c r="K259" s="6"/>
      <c r="L259" s="6"/>
      <c r="M259" s="6"/>
      <c r="N259" s="6"/>
      <c r="O259" s="6"/>
      <c r="P259" s="6"/>
      <c r="Q259" s="6"/>
      <c r="R259" s="6"/>
      <c r="S259" s="6"/>
      <c r="T259" s="6"/>
      <c r="U259" s="6"/>
      <c r="V259" s="6"/>
      <c r="W259" s="6"/>
      <c r="X259" s="6"/>
      <c r="Y259" s="6"/>
      <c r="Z259" s="6"/>
    </row>
    <row r="260" spans="2:26" ht="15.75" customHeight="1" x14ac:dyDescent="0.15">
      <c r="B260" s="6"/>
      <c r="C260" s="119"/>
      <c r="D260" s="33"/>
      <c r="E260" s="34"/>
      <c r="F260" s="119"/>
      <c r="G260" s="33"/>
      <c r="H260" s="121"/>
      <c r="I260" s="121"/>
      <c r="J260" s="187"/>
      <c r="K260" s="6"/>
      <c r="L260" s="6"/>
      <c r="M260" s="6"/>
      <c r="N260" s="6"/>
      <c r="O260" s="6"/>
      <c r="P260" s="6"/>
      <c r="Q260" s="6"/>
      <c r="R260" s="6"/>
      <c r="S260" s="6"/>
      <c r="T260" s="6"/>
      <c r="U260" s="6"/>
      <c r="V260" s="6"/>
      <c r="W260" s="6"/>
      <c r="X260" s="6"/>
      <c r="Y260" s="6"/>
      <c r="Z260" s="6"/>
    </row>
    <row r="261" spans="2:26" ht="15.75" customHeight="1" x14ac:dyDescent="0.15">
      <c r="B261" s="6"/>
      <c r="C261" s="119"/>
      <c r="D261" s="33"/>
      <c r="E261" s="34"/>
      <c r="F261" s="119"/>
      <c r="G261" s="33"/>
      <c r="H261" s="121"/>
      <c r="I261" s="121"/>
      <c r="J261" s="187"/>
      <c r="K261" s="6"/>
      <c r="L261" s="6"/>
      <c r="M261" s="6"/>
      <c r="N261" s="6"/>
      <c r="O261" s="6"/>
      <c r="P261" s="6"/>
      <c r="Q261" s="6"/>
      <c r="R261" s="6"/>
      <c r="S261" s="6"/>
      <c r="T261" s="6"/>
      <c r="U261" s="6"/>
      <c r="V261" s="6"/>
      <c r="W261" s="6"/>
      <c r="X261" s="6"/>
      <c r="Y261" s="6"/>
      <c r="Z261" s="6"/>
    </row>
    <row r="262" spans="2:26" ht="15.75" customHeight="1" x14ac:dyDescent="0.15">
      <c r="B262" s="6"/>
      <c r="C262" s="119"/>
      <c r="D262" s="33"/>
      <c r="E262" s="34"/>
      <c r="F262" s="119"/>
      <c r="G262" s="33"/>
      <c r="H262" s="121"/>
      <c r="I262" s="121"/>
      <c r="J262" s="187"/>
      <c r="K262" s="6"/>
      <c r="L262" s="6"/>
      <c r="M262" s="6"/>
      <c r="N262" s="6"/>
      <c r="O262" s="6"/>
      <c r="P262" s="6"/>
      <c r="Q262" s="6"/>
      <c r="R262" s="6"/>
      <c r="S262" s="6"/>
      <c r="T262" s="6"/>
      <c r="U262" s="6"/>
      <c r="V262" s="6"/>
      <c r="W262" s="6"/>
      <c r="X262" s="6"/>
      <c r="Y262" s="6"/>
      <c r="Z262" s="6"/>
    </row>
    <row r="263" spans="2:26" ht="15.75" customHeight="1" x14ac:dyDescent="0.15">
      <c r="B263" s="6"/>
      <c r="C263" s="119"/>
      <c r="D263" s="33"/>
      <c r="E263" s="34"/>
      <c r="F263" s="119"/>
      <c r="G263" s="33"/>
      <c r="H263" s="121"/>
      <c r="I263" s="121"/>
      <c r="J263" s="187"/>
      <c r="K263" s="6"/>
      <c r="L263" s="6"/>
      <c r="M263" s="6"/>
      <c r="N263" s="6"/>
      <c r="O263" s="6"/>
      <c r="P263" s="6"/>
      <c r="Q263" s="6"/>
      <c r="R263" s="6"/>
      <c r="S263" s="6"/>
      <c r="T263" s="6"/>
      <c r="U263" s="6"/>
      <c r="V263" s="6"/>
      <c r="W263" s="6"/>
      <c r="X263" s="6"/>
      <c r="Y263" s="6"/>
      <c r="Z263" s="6"/>
    </row>
    <row r="264" spans="2:26" ht="15.75" customHeight="1" x14ac:dyDescent="0.15">
      <c r="B264" s="6"/>
      <c r="C264" s="119"/>
      <c r="D264" s="33"/>
      <c r="E264" s="34"/>
      <c r="F264" s="119"/>
      <c r="G264" s="33"/>
      <c r="H264" s="121"/>
      <c r="I264" s="121"/>
      <c r="J264" s="187"/>
      <c r="K264" s="6"/>
      <c r="L264" s="6"/>
      <c r="M264" s="6"/>
      <c r="N264" s="6"/>
      <c r="O264" s="6"/>
      <c r="P264" s="6"/>
      <c r="Q264" s="6"/>
      <c r="R264" s="6"/>
      <c r="S264" s="6"/>
      <c r="T264" s="6"/>
      <c r="U264" s="6"/>
      <c r="V264" s="6"/>
      <c r="W264" s="6"/>
      <c r="X264" s="6"/>
      <c r="Y264" s="6"/>
      <c r="Z264" s="6"/>
    </row>
    <row r="265" spans="2:26" ht="15.75" customHeight="1" x14ac:dyDescent="0.15">
      <c r="B265" s="6"/>
      <c r="C265" s="119"/>
      <c r="D265" s="33"/>
      <c r="E265" s="34"/>
      <c r="F265" s="119"/>
      <c r="G265" s="33"/>
      <c r="H265" s="121"/>
      <c r="I265" s="121"/>
      <c r="J265" s="187"/>
      <c r="K265" s="6"/>
      <c r="L265" s="6"/>
      <c r="M265" s="6"/>
      <c r="N265" s="6"/>
      <c r="O265" s="6"/>
      <c r="P265" s="6"/>
      <c r="Q265" s="6"/>
      <c r="R265" s="6"/>
      <c r="S265" s="6"/>
      <c r="T265" s="6"/>
      <c r="U265" s="6"/>
      <c r="V265" s="6"/>
      <c r="W265" s="6"/>
      <c r="X265" s="6"/>
      <c r="Y265" s="6"/>
      <c r="Z265" s="6"/>
    </row>
    <row r="266" spans="2:26" ht="15.75" customHeight="1" x14ac:dyDescent="0.15">
      <c r="B266" s="6"/>
      <c r="C266" s="119"/>
      <c r="D266" s="33"/>
      <c r="E266" s="34"/>
      <c r="F266" s="119"/>
      <c r="G266" s="33"/>
      <c r="H266" s="121"/>
      <c r="I266" s="121"/>
      <c r="J266" s="187"/>
      <c r="K266" s="6"/>
      <c r="L266" s="6"/>
      <c r="M266" s="6"/>
      <c r="N266" s="6"/>
      <c r="O266" s="6"/>
      <c r="P266" s="6"/>
      <c r="Q266" s="6"/>
      <c r="R266" s="6"/>
      <c r="S266" s="6"/>
      <c r="T266" s="6"/>
      <c r="U266" s="6"/>
      <c r="V266" s="6"/>
      <c r="W266" s="6"/>
      <c r="X266" s="6"/>
      <c r="Y266" s="6"/>
      <c r="Z266" s="6"/>
    </row>
    <row r="267" spans="2:26" ht="15.75" customHeight="1" x14ac:dyDescent="0.15">
      <c r="B267" s="6"/>
      <c r="C267" s="119"/>
      <c r="D267" s="33"/>
      <c r="E267" s="34"/>
      <c r="F267" s="119"/>
      <c r="G267" s="33"/>
      <c r="H267" s="121"/>
      <c r="I267" s="121"/>
      <c r="J267" s="187"/>
      <c r="K267" s="6"/>
      <c r="L267" s="6"/>
      <c r="M267" s="6"/>
      <c r="N267" s="6"/>
      <c r="O267" s="6"/>
      <c r="P267" s="6"/>
      <c r="Q267" s="6"/>
      <c r="R267" s="6"/>
      <c r="S267" s="6"/>
      <c r="T267" s="6"/>
      <c r="U267" s="6"/>
      <c r="V267" s="6"/>
      <c r="W267" s="6"/>
      <c r="X267" s="6"/>
      <c r="Y267" s="6"/>
      <c r="Z267" s="6"/>
    </row>
    <row r="268" spans="2:26" ht="15.75" customHeight="1" x14ac:dyDescent="0.15">
      <c r="B268" s="6"/>
      <c r="C268" s="119"/>
      <c r="D268" s="33"/>
      <c r="E268" s="34"/>
      <c r="F268" s="119"/>
      <c r="G268" s="33"/>
      <c r="H268" s="121"/>
      <c r="I268" s="121"/>
      <c r="J268" s="187"/>
      <c r="K268" s="6"/>
      <c r="L268" s="6"/>
      <c r="M268" s="6"/>
      <c r="N268" s="6"/>
      <c r="O268" s="6"/>
      <c r="P268" s="6"/>
      <c r="Q268" s="6"/>
      <c r="R268" s="6"/>
      <c r="S268" s="6"/>
      <c r="T268" s="6"/>
      <c r="U268" s="6"/>
      <c r="V268" s="6"/>
      <c r="W268" s="6"/>
      <c r="X268" s="6"/>
      <c r="Y268" s="6"/>
      <c r="Z268" s="6"/>
    </row>
    <row r="269" spans="2:26" ht="15.75" customHeight="1" x14ac:dyDescent="0.15">
      <c r="B269" s="6"/>
      <c r="C269" s="119"/>
      <c r="D269" s="33"/>
      <c r="E269" s="34"/>
      <c r="F269" s="119"/>
      <c r="G269" s="33"/>
      <c r="H269" s="121"/>
      <c r="I269" s="121"/>
      <c r="J269" s="187"/>
      <c r="K269" s="6"/>
      <c r="L269" s="6"/>
      <c r="M269" s="6"/>
      <c r="N269" s="6"/>
      <c r="O269" s="6"/>
      <c r="P269" s="6"/>
      <c r="Q269" s="6"/>
      <c r="R269" s="6"/>
      <c r="S269" s="6"/>
      <c r="T269" s="6"/>
      <c r="U269" s="6"/>
      <c r="V269" s="6"/>
      <c r="W269" s="6"/>
      <c r="X269" s="6"/>
      <c r="Y269" s="6"/>
      <c r="Z269" s="6"/>
    </row>
    <row r="270" spans="2:26" ht="15.75" customHeight="1" x14ac:dyDescent="0.15">
      <c r="B270" s="6"/>
      <c r="C270" s="119"/>
      <c r="D270" s="33"/>
      <c r="E270" s="34"/>
      <c r="F270" s="119"/>
      <c r="G270" s="33"/>
      <c r="H270" s="121"/>
      <c r="I270" s="121"/>
      <c r="J270" s="187"/>
      <c r="K270" s="6"/>
      <c r="L270" s="6"/>
      <c r="M270" s="6"/>
      <c r="N270" s="6"/>
      <c r="O270" s="6"/>
      <c r="P270" s="6"/>
      <c r="Q270" s="6"/>
      <c r="R270" s="6"/>
      <c r="S270" s="6"/>
      <c r="T270" s="6"/>
      <c r="U270" s="6"/>
      <c r="V270" s="6"/>
      <c r="W270" s="6"/>
      <c r="X270" s="6"/>
      <c r="Y270" s="6"/>
      <c r="Z270" s="6"/>
    </row>
    <row r="271" spans="2:26" ht="15.75" customHeight="1" x14ac:dyDescent="0.15">
      <c r="B271" s="6"/>
      <c r="C271" s="119"/>
      <c r="D271" s="33"/>
      <c r="E271" s="34"/>
      <c r="F271" s="119"/>
      <c r="G271" s="33"/>
      <c r="H271" s="121"/>
      <c r="I271" s="121"/>
      <c r="J271" s="187"/>
      <c r="K271" s="6"/>
      <c r="L271" s="6"/>
      <c r="M271" s="6"/>
      <c r="N271" s="6"/>
      <c r="O271" s="6"/>
      <c r="P271" s="6"/>
      <c r="Q271" s="6"/>
      <c r="R271" s="6"/>
      <c r="S271" s="6"/>
      <c r="T271" s="6"/>
      <c r="U271" s="6"/>
      <c r="V271" s="6"/>
      <c r="W271" s="6"/>
      <c r="X271" s="6"/>
      <c r="Y271" s="6"/>
      <c r="Z271" s="6"/>
    </row>
    <row r="272" spans="2:26" ht="15.75" customHeight="1" x14ac:dyDescent="0.15">
      <c r="B272" s="6"/>
      <c r="C272" s="119"/>
      <c r="D272" s="33"/>
      <c r="E272" s="34"/>
      <c r="F272" s="119"/>
      <c r="G272" s="33"/>
      <c r="H272" s="121"/>
      <c r="I272" s="121"/>
      <c r="J272" s="187"/>
      <c r="K272" s="6"/>
      <c r="L272" s="6"/>
      <c r="M272" s="6"/>
      <c r="N272" s="6"/>
      <c r="O272" s="6"/>
      <c r="P272" s="6"/>
      <c r="Q272" s="6"/>
      <c r="R272" s="6"/>
      <c r="S272" s="6"/>
      <c r="T272" s="6"/>
      <c r="U272" s="6"/>
      <c r="V272" s="6"/>
      <c r="W272" s="6"/>
      <c r="X272" s="6"/>
      <c r="Y272" s="6"/>
      <c r="Z272" s="6"/>
    </row>
    <row r="273" spans="2:26" ht="15.75" customHeight="1" x14ac:dyDescent="0.15">
      <c r="B273" s="6"/>
      <c r="C273" s="119"/>
      <c r="D273" s="33"/>
      <c r="E273" s="34"/>
      <c r="F273" s="119"/>
      <c r="G273" s="33"/>
      <c r="H273" s="121"/>
      <c r="I273" s="121"/>
      <c r="J273" s="187"/>
      <c r="K273" s="6"/>
      <c r="L273" s="6"/>
      <c r="M273" s="6"/>
      <c r="N273" s="6"/>
      <c r="O273" s="6"/>
      <c r="P273" s="6"/>
      <c r="Q273" s="6"/>
      <c r="R273" s="6"/>
      <c r="S273" s="6"/>
      <c r="T273" s="6"/>
      <c r="U273" s="6"/>
      <c r="V273" s="6"/>
      <c r="W273" s="6"/>
      <c r="X273" s="6"/>
      <c r="Y273" s="6"/>
      <c r="Z273" s="6"/>
    </row>
    <row r="274" spans="2:26" ht="15.75" customHeight="1" x14ac:dyDescent="0.15">
      <c r="B274" s="6"/>
      <c r="C274" s="119"/>
      <c r="D274" s="33"/>
      <c r="E274" s="34"/>
      <c r="F274" s="119"/>
      <c r="G274" s="33"/>
      <c r="H274" s="121"/>
      <c r="I274" s="121"/>
      <c r="J274" s="187"/>
      <c r="K274" s="6"/>
      <c r="L274" s="6"/>
      <c r="M274" s="6"/>
      <c r="N274" s="6"/>
      <c r="O274" s="6"/>
      <c r="P274" s="6"/>
      <c r="Q274" s="6"/>
      <c r="R274" s="6"/>
      <c r="S274" s="6"/>
      <c r="T274" s="6"/>
      <c r="U274" s="6"/>
      <c r="V274" s="6"/>
      <c r="W274" s="6"/>
      <c r="X274" s="6"/>
      <c r="Y274" s="6"/>
      <c r="Z274" s="6"/>
    </row>
    <row r="275" spans="2:26" ht="15.75" customHeight="1" x14ac:dyDescent="0.15">
      <c r="B275" s="6"/>
      <c r="C275" s="119"/>
      <c r="D275" s="33"/>
      <c r="E275" s="34"/>
      <c r="F275" s="119"/>
      <c r="G275" s="33"/>
      <c r="H275" s="121"/>
      <c r="I275" s="121"/>
      <c r="J275" s="187"/>
      <c r="K275" s="6"/>
      <c r="L275" s="6"/>
      <c r="M275" s="6"/>
      <c r="N275" s="6"/>
      <c r="O275" s="6"/>
      <c r="P275" s="6"/>
      <c r="Q275" s="6"/>
      <c r="R275" s="6"/>
      <c r="S275" s="6"/>
      <c r="T275" s="6"/>
      <c r="U275" s="6"/>
      <c r="V275" s="6"/>
      <c r="W275" s="6"/>
      <c r="X275" s="6"/>
      <c r="Y275" s="6"/>
      <c r="Z275" s="6"/>
    </row>
    <row r="276" spans="2:26" ht="15.75" customHeight="1" x14ac:dyDescent="0.15">
      <c r="B276" s="6"/>
      <c r="C276" s="119"/>
      <c r="D276" s="33"/>
      <c r="E276" s="34"/>
      <c r="F276" s="119"/>
      <c r="G276" s="33"/>
      <c r="H276" s="121"/>
      <c r="I276" s="121"/>
      <c r="J276" s="187"/>
      <c r="K276" s="6"/>
      <c r="L276" s="6"/>
      <c r="M276" s="6"/>
      <c r="N276" s="6"/>
      <c r="O276" s="6"/>
      <c r="P276" s="6"/>
      <c r="Q276" s="6"/>
      <c r="R276" s="6"/>
      <c r="S276" s="6"/>
      <c r="T276" s="6"/>
      <c r="U276" s="6"/>
      <c r="V276" s="6"/>
      <c r="W276" s="6"/>
      <c r="X276" s="6"/>
      <c r="Y276" s="6"/>
      <c r="Z276" s="6"/>
    </row>
    <row r="277" spans="2:26" ht="15.75" customHeight="1" x14ac:dyDescent="0.15">
      <c r="B277" s="6"/>
      <c r="C277" s="119"/>
      <c r="D277" s="33"/>
      <c r="E277" s="34"/>
      <c r="F277" s="119"/>
      <c r="G277" s="33"/>
      <c r="H277" s="121"/>
      <c r="I277" s="121"/>
      <c r="J277" s="187"/>
      <c r="K277" s="6"/>
      <c r="L277" s="6"/>
      <c r="M277" s="6"/>
      <c r="N277" s="6"/>
      <c r="O277" s="6"/>
      <c r="P277" s="6"/>
      <c r="Q277" s="6"/>
      <c r="R277" s="6"/>
      <c r="S277" s="6"/>
      <c r="T277" s="6"/>
      <c r="U277" s="6"/>
      <c r="V277" s="6"/>
      <c r="W277" s="6"/>
      <c r="X277" s="6"/>
      <c r="Y277" s="6"/>
      <c r="Z277" s="6"/>
    </row>
    <row r="278" spans="2:26" ht="15.75" customHeight="1" x14ac:dyDescent="0.15">
      <c r="B278" s="6"/>
      <c r="C278" s="119"/>
      <c r="D278" s="33"/>
      <c r="E278" s="34"/>
      <c r="F278" s="119"/>
      <c r="G278" s="33"/>
      <c r="H278" s="121"/>
      <c r="I278" s="121"/>
      <c r="J278" s="187"/>
      <c r="K278" s="6"/>
      <c r="L278" s="6"/>
      <c r="M278" s="6"/>
      <c r="N278" s="6"/>
      <c r="O278" s="6"/>
      <c r="P278" s="6"/>
      <c r="Q278" s="6"/>
      <c r="R278" s="6"/>
      <c r="S278" s="6"/>
      <c r="T278" s="6"/>
      <c r="U278" s="6"/>
      <c r="V278" s="6"/>
      <c r="W278" s="6"/>
      <c r="X278" s="6"/>
      <c r="Y278" s="6"/>
      <c r="Z278" s="6"/>
    </row>
    <row r="279" spans="2:26" ht="15.75" customHeight="1" x14ac:dyDescent="0.15">
      <c r="B279" s="6"/>
      <c r="C279" s="119"/>
      <c r="D279" s="33"/>
      <c r="E279" s="34"/>
      <c r="F279" s="119"/>
      <c r="G279" s="33"/>
      <c r="H279" s="121"/>
      <c r="I279" s="121"/>
      <c r="J279" s="187"/>
      <c r="K279" s="6"/>
      <c r="L279" s="6"/>
      <c r="M279" s="6"/>
      <c r="N279" s="6"/>
      <c r="O279" s="6"/>
      <c r="P279" s="6"/>
      <c r="Q279" s="6"/>
      <c r="R279" s="6"/>
      <c r="S279" s="6"/>
      <c r="T279" s="6"/>
      <c r="U279" s="6"/>
      <c r="V279" s="6"/>
      <c r="W279" s="6"/>
      <c r="X279" s="6"/>
      <c r="Y279" s="6"/>
      <c r="Z279" s="6"/>
    </row>
    <row r="280" spans="2:26" ht="15.75" customHeight="1" x14ac:dyDescent="0.15">
      <c r="B280" s="6"/>
      <c r="C280" s="119"/>
      <c r="D280" s="33"/>
      <c r="E280" s="34"/>
      <c r="F280" s="119"/>
      <c r="G280" s="33"/>
      <c r="H280" s="121"/>
      <c r="I280" s="121"/>
      <c r="J280" s="187"/>
      <c r="K280" s="6"/>
      <c r="L280" s="6"/>
      <c r="M280" s="6"/>
      <c r="N280" s="6"/>
      <c r="O280" s="6"/>
      <c r="P280" s="6"/>
      <c r="Q280" s="6"/>
      <c r="R280" s="6"/>
      <c r="S280" s="6"/>
      <c r="T280" s="6"/>
      <c r="U280" s="6"/>
      <c r="V280" s="6"/>
      <c r="W280" s="6"/>
      <c r="X280" s="6"/>
      <c r="Y280" s="6"/>
      <c r="Z280" s="6"/>
    </row>
    <row r="281" spans="2:26" ht="15.75" customHeight="1" x14ac:dyDescent="0.15">
      <c r="B281" s="6"/>
      <c r="C281" s="119"/>
      <c r="D281" s="33"/>
      <c r="E281" s="34"/>
      <c r="F281" s="119"/>
      <c r="G281" s="33"/>
      <c r="H281" s="121"/>
      <c r="I281" s="121"/>
      <c r="J281" s="187"/>
      <c r="K281" s="6"/>
      <c r="L281" s="6"/>
      <c r="M281" s="6"/>
      <c r="N281" s="6"/>
      <c r="O281" s="6"/>
      <c r="P281" s="6"/>
      <c r="Q281" s="6"/>
      <c r="R281" s="6"/>
      <c r="S281" s="6"/>
      <c r="T281" s="6"/>
      <c r="U281" s="6"/>
      <c r="V281" s="6"/>
      <c r="W281" s="6"/>
      <c r="X281" s="6"/>
      <c r="Y281" s="6"/>
      <c r="Z281" s="6"/>
    </row>
    <row r="282" spans="2:26" ht="15.75" customHeight="1" x14ac:dyDescent="0.15">
      <c r="B282" s="6"/>
      <c r="C282" s="119"/>
      <c r="D282" s="33"/>
      <c r="E282" s="34"/>
      <c r="F282" s="119"/>
      <c r="G282" s="33"/>
      <c r="H282" s="121"/>
      <c r="I282" s="121"/>
      <c r="J282" s="187"/>
      <c r="K282" s="6"/>
      <c r="L282" s="6"/>
      <c r="M282" s="6"/>
      <c r="N282" s="6"/>
      <c r="O282" s="6"/>
      <c r="P282" s="6"/>
      <c r="Q282" s="6"/>
      <c r="R282" s="6"/>
      <c r="S282" s="6"/>
      <c r="T282" s="6"/>
      <c r="U282" s="6"/>
      <c r="V282" s="6"/>
      <c r="W282" s="6"/>
      <c r="X282" s="6"/>
      <c r="Y282" s="6"/>
      <c r="Z282" s="6"/>
    </row>
    <row r="283" spans="2:26" ht="15.75" customHeight="1" x14ac:dyDescent="0.15">
      <c r="B283" s="6"/>
      <c r="C283" s="119"/>
      <c r="D283" s="33"/>
      <c r="E283" s="34"/>
      <c r="F283" s="119"/>
      <c r="G283" s="33"/>
      <c r="H283" s="121"/>
      <c r="I283" s="121"/>
      <c r="J283" s="187"/>
      <c r="K283" s="6"/>
      <c r="L283" s="6"/>
      <c r="M283" s="6"/>
      <c r="N283" s="6"/>
      <c r="O283" s="6"/>
      <c r="P283" s="6"/>
      <c r="Q283" s="6"/>
      <c r="R283" s="6"/>
      <c r="S283" s="6"/>
      <c r="T283" s="6"/>
      <c r="U283" s="6"/>
      <c r="V283" s="6"/>
      <c r="W283" s="6"/>
      <c r="X283" s="6"/>
      <c r="Y283" s="6"/>
      <c r="Z283" s="6"/>
    </row>
    <row r="284" spans="2:26" ht="15.75" customHeight="1" x14ac:dyDescent="0.15">
      <c r="B284" s="6"/>
      <c r="C284" s="119"/>
      <c r="D284" s="33"/>
      <c r="E284" s="34"/>
      <c r="F284" s="119"/>
      <c r="G284" s="33"/>
      <c r="H284" s="121"/>
      <c r="I284" s="121"/>
      <c r="J284" s="187"/>
      <c r="K284" s="6"/>
      <c r="L284" s="6"/>
      <c r="M284" s="6"/>
      <c r="N284" s="6"/>
      <c r="O284" s="6"/>
      <c r="P284" s="6"/>
      <c r="Q284" s="6"/>
      <c r="R284" s="6"/>
      <c r="S284" s="6"/>
      <c r="T284" s="6"/>
      <c r="U284" s="6"/>
      <c r="V284" s="6"/>
      <c r="W284" s="6"/>
      <c r="X284" s="6"/>
      <c r="Y284" s="6"/>
      <c r="Z284" s="6"/>
    </row>
    <row r="285" spans="2:26" ht="15.75" customHeight="1" x14ac:dyDescent="0.15">
      <c r="B285" s="6"/>
      <c r="C285" s="119"/>
      <c r="D285" s="33"/>
      <c r="E285" s="34"/>
      <c r="F285" s="119"/>
      <c r="G285" s="33"/>
      <c r="H285" s="121"/>
      <c r="I285" s="121"/>
      <c r="J285" s="187"/>
      <c r="K285" s="6"/>
      <c r="L285" s="6"/>
      <c r="M285" s="6"/>
      <c r="N285" s="6"/>
      <c r="O285" s="6"/>
      <c r="P285" s="6"/>
      <c r="Q285" s="6"/>
      <c r="R285" s="6"/>
      <c r="S285" s="6"/>
      <c r="T285" s="6"/>
      <c r="U285" s="6"/>
      <c r="V285" s="6"/>
      <c r="W285" s="6"/>
      <c r="X285" s="6"/>
      <c r="Y285" s="6"/>
      <c r="Z285" s="6"/>
    </row>
    <row r="286" spans="2:26" ht="15.75" customHeight="1" x14ac:dyDescent="0.15">
      <c r="B286" s="6"/>
      <c r="C286" s="119"/>
      <c r="D286" s="33"/>
      <c r="E286" s="34"/>
      <c r="F286" s="119"/>
      <c r="G286" s="33"/>
      <c r="H286" s="121"/>
      <c r="I286" s="121"/>
      <c r="J286" s="187"/>
      <c r="K286" s="6"/>
      <c r="L286" s="6"/>
      <c r="M286" s="6"/>
      <c r="N286" s="6"/>
      <c r="O286" s="6"/>
      <c r="P286" s="6"/>
      <c r="Q286" s="6"/>
      <c r="R286" s="6"/>
      <c r="S286" s="6"/>
      <c r="T286" s="6"/>
      <c r="U286" s="6"/>
      <c r="V286" s="6"/>
      <c r="W286" s="6"/>
      <c r="X286" s="6"/>
      <c r="Y286" s="6"/>
      <c r="Z286" s="6"/>
    </row>
    <row r="287" spans="2:26" ht="15.75" customHeight="1" x14ac:dyDescent="0.15">
      <c r="B287" s="6"/>
      <c r="C287" s="119"/>
      <c r="D287" s="33"/>
      <c r="E287" s="34"/>
      <c r="F287" s="119"/>
      <c r="G287" s="33"/>
      <c r="H287" s="121"/>
      <c r="I287" s="121"/>
      <c r="J287" s="187"/>
      <c r="K287" s="6"/>
      <c r="L287" s="6"/>
      <c r="M287" s="6"/>
      <c r="N287" s="6"/>
      <c r="O287" s="6"/>
      <c r="P287" s="6"/>
      <c r="Q287" s="6"/>
      <c r="R287" s="6"/>
      <c r="S287" s="6"/>
      <c r="T287" s="6"/>
      <c r="U287" s="6"/>
      <c r="V287" s="6"/>
      <c r="W287" s="6"/>
      <c r="X287" s="6"/>
      <c r="Y287" s="6"/>
      <c r="Z287" s="6"/>
    </row>
    <row r="288" spans="2:26" ht="15.75" customHeight="1" x14ac:dyDescent="0.15">
      <c r="B288" s="6"/>
      <c r="C288" s="119"/>
      <c r="D288" s="33"/>
      <c r="E288" s="34"/>
      <c r="F288" s="119"/>
      <c r="G288" s="33"/>
      <c r="H288" s="121"/>
      <c r="I288" s="121"/>
      <c r="J288" s="187"/>
      <c r="K288" s="6"/>
      <c r="L288" s="6"/>
      <c r="M288" s="6"/>
      <c r="N288" s="6"/>
      <c r="O288" s="6"/>
      <c r="P288" s="6"/>
      <c r="Q288" s="6"/>
      <c r="R288" s="6"/>
      <c r="S288" s="6"/>
      <c r="T288" s="6"/>
      <c r="U288" s="6"/>
      <c r="V288" s="6"/>
      <c r="W288" s="6"/>
      <c r="X288" s="6"/>
      <c r="Y288" s="6"/>
      <c r="Z288" s="6"/>
    </row>
    <row r="289" spans="2:26" ht="15.75" customHeight="1" x14ac:dyDescent="0.15">
      <c r="B289" s="6"/>
      <c r="C289" s="119"/>
      <c r="D289" s="33"/>
      <c r="E289" s="34"/>
      <c r="F289" s="119"/>
      <c r="G289" s="33"/>
      <c r="H289" s="121"/>
      <c r="I289" s="121"/>
      <c r="J289" s="187"/>
      <c r="K289" s="6"/>
      <c r="L289" s="6"/>
      <c r="M289" s="6"/>
      <c r="N289" s="6"/>
      <c r="O289" s="6"/>
      <c r="P289" s="6"/>
      <c r="Q289" s="6"/>
      <c r="R289" s="6"/>
      <c r="S289" s="6"/>
      <c r="T289" s="6"/>
      <c r="U289" s="6"/>
      <c r="V289" s="6"/>
      <c r="W289" s="6"/>
      <c r="X289" s="6"/>
      <c r="Y289" s="6"/>
      <c r="Z289" s="6"/>
    </row>
    <row r="290" spans="2:26" ht="15.75" customHeight="1" x14ac:dyDescent="0.15">
      <c r="B290" s="6"/>
      <c r="C290" s="119"/>
      <c r="D290" s="33"/>
      <c r="E290" s="34"/>
      <c r="F290" s="119"/>
      <c r="G290" s="33"/>
      <c r="H290" s="121"/>
      <c r="I290" s="121"/>
      <c r="J290" s="187"/>
      <c r="K290" s="6"/>
      <c r="L290" s="6"/>
      <c r="M290" s="6"/>
      <c r="N290" s="6"/>
      <c r="O290" s="6"/>
      <c r="P290" s="6"/>
      <c r="Q290" s="6"/>
      <c r="R290" s="6"/>
      <c r="S290" s="6"/>
      <c r="T290" s="6"/>
      <c r="U290" s="6"/>
      <c r="V290" s="6"/>
      <c r="W290" s="6"/>
      <c r="X290" s="6"/>
      <c r="Y290" s="6"/>
      <c r="Z290" s="6"/>
    </row>
    <row r="291" spans="2:26" ht="15.75" customHeight="1" x14ac:dyDescent="0.15">
      <c r="B291" s="6"/>
      <c r="C291" s="119"/>
      <c r="D291" s="33"/>
      <c r="E291" s="34"/>
      <c r="F291" s="119"/>
      <c r="G291" s="33"/>
      <c r="H291" s="121"/>
      <c r="I291" s="121"/>
      <c r="J291" s="187"/>
      <c r="K291" s="6"/>
      <c r="L291" s="6"/>
      <c r="M291" s="6"/>
      <c r="N291" s="6"/>
      <c r="O291" s="6"/>
      <c r="P291" s="6"/>
      <c r="Q291" s="6"/>
      <c r="R291" s="6"/>
      <c r="S291" s="6"/>
      <c r="T291" s="6"/>
      <c r="U291" s="6"/>
      <c r="V291" s="6"/>
      <c r="W291" s="6"/>
      <c r="X291" s="6"/>
      <c r="Y291" s="6"/>
      <c r="Z291" s="6"/>
    </row>
    <row r="292" spans="2:26" ht="15.75" customHeight="1" x14ac:dyDescent="0.15">
      <c r="B292" s="6"/>
      <c r="C292" s="119"/>
      <c r="D292" s="33"/>
      <c r="E292" s="34"/>
      <c r="F292" s="119"/>
      <c r="G292" s="33"/>
      <c r="H292" s="121"/>
      <c r="I292" s="121"/>
      <c r="J292" s="187"/>
      <c r="K292" s="6"/>
      <c r="L292" s="6"/>
      <c r="M292" s="6"/>
      <c r="N292" s="6"/>
      <c r="O292" s="6"/>
      <c r="P292" s="6"/>
      <c r="Q292" s="6"/>
      <c r="R292" s="6"/>
      <c r="S292" s="6"/>
      <c r="T292" s="6"/>
      <c r="U292" s="6"/>
      <c r="V292" s="6"/>
      <c r="W292" s="6"/>
      <c r="X292" s="6"/>
      <c r="Y292" s="6"/>
      <c r="Z292" s="6"/>
    </row>
    <row r="293" spans="2:26" ht="15.75" customHeight="1" x14ac:dyDescent="0.15">
      <c r="B293" s="6"/>
      <c r="C293" s="119"/>
      <c r="D293" s="33"/>
      <c r="E293" s="34"/>
      <c r="F293" s="119"/>
      <c r="G293" s="33"/>
      <c r="H293" s="121"/>
      <c r="I293" s="121"/>
      <c r="J293" s="187"/>
      <c r="K293" s="6"/>
      <c r="L293" s="6"/>
      <c r="M293" s="6"/>
      <c r="N293" s="6"/>
      <c r="O293" s="6"/>
      <c r="P293" s="6"/>
      <c r="Q293" s="6"/>
      <c r="R293" s="6"/>
      <c r="S293" s="6"/>
      <c r="T293" s="6"/>
      <c r="U293" s="6"/>
      <c r="V293" s="6"/>
      <c r="W293" s="6"/>
      <c r="X293" s="6"/>
      <c r="Y293" s="6"/>
      <c r="Z293" s="6"/>
    </row>
    <row r="294" spans="2:26" ht="15.75" customHeight="1" x14ac:dyDescent="0.15">
      <c r="B294" s="6"/>
      <c r="C294" s="119"/>
      <c r="D294" s="33"/>
      <c r="E294" s="34"/>
      <c r="F294" s="119"/>
      <c r="G294" s="33"/>
      <c r="H294" s="121"/>
      <c r="I294" s="121"/>
      <c r="J294" s="187"/>
      <c r="K294" s="6"/>
      <c r="L294" s="6"/>
      <c r="M294" s="6"/>
      <c r="N294" s="6"/>
      <c r="O294" s="6"/>
      <c r="P294" s="6"/>
      <c r="Q294" s="6"/>
      <c r="R294" s="6"/>
      <c r="S294" s="6"/>
      <c r="T294" s="6"/>
      <c r="U294" s="6"/>
      <c r="V294" s="6"/>
      <c r="W294" s="6"/>
      <c r="X294" s="6"/>
      <c r="Y294" s="6"/>
      <c r="Z294" s="6"/>
    </row>
    <row r="295" spans="2:26" ht="15.75" customHeight="1" x14ac:dyDescent="0.15">
      <c r="B295" s="6"/>
      <c r="C295" s="119"/>
      <c r="D295" s="33"/>
      <c r="E295" s="34"/>
      <c r="F295" s="119"/>
      <c r="G295" s="33"/>
      <c r="H295" s="121"/>
      <c r="I295" s="121"/>
      <c r="J295" s="18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8:A59 A76:A80 A93:A95">
    <cfRule type="expression" dxfId="164" priority="41">
      <formula>#REF!="No"</formula>
    </cfRule>
  </conditionalFormatting>
  <conditionalFormatting sqref="A55">
    <cfRule type="expression" dxfId="163" priority="42">
      <formula>#REF!="No"</formula>
    </cfRule>
  </conditionalFormatting>
  <conditionalFormatting sqref="A75:A76 B75 A78:A80">
    <cfRule type="expression" dxfId="162" priority="43">
      <formula>#REF!="Yes"</formula>
    </cfRule>
  </conditionalFormatting>
  <conditionalFormatting sqref="A38 A58:A59 A73 A76:A80 A82:A86 A88:A90 A92:A95">
    <cfRule type="expression" dxfId="161" priority="44">
      <formula>#REF!="Yes"</formula>
    </cfRule>
  </conditionalFormatting>
  <conditionalFormatting sqref="C23:I29 C31:I41 C43:I48 C50:I54 C56:I60 C62:I68 C70:I74 C76:I80 C82:I86 C88:I90 C92:I95">
    <cfRule type="notContainsBlanks" dxfId="160" priority="45">
      <formula>LEN(TRIM(C23))&gt;0</formula>
    </cfRule>
  </conditionalFormatting>
  <conditionalFormatting sqref="J23:J29 J31:J41 J43:J48 J62:J68 J70:J74 J76:J80 J82:J86 J88:J90 J92:J95">
    <cfRule type="notContainsBlanks" dxfId="159" priority="2">
      <formula>LEN(TRIM(J23))&gt;0</formula>
    </cfRule>
  </conditionalFormatting>
  <conditionalFormatting sqref="J50:J54 J56:J60">
    <cfRule type="notContainsBlanks" dxfId="158" priority="1">
      <formula>LEN(TRIM(J50))&gt;0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3" t="s">
        <v>823</v>
      </c>
      <c r="B1" s="221"/>
      <c r="C1" s="221"/>
      <c r="D1" s="221"/>
      <c r="E1" s="221"/>
      <c r="F1" s="221"/>
      <c r="G1" s="221"/>
      <c r="H1" s="219"/>
      <c r="I1" s="14"/>
      <c r="J1" s="6"/>
      <c r="K1" s="6"/>
      <c r="L1" s="6"/>
      <c r="M1" s="6"/>
      <c r="N1" s="6"/>
      <c r="O1" s="6"/>
      <c r="P1" s="6"/>
      <c r="Q1" s="6"/>
      <c r="R1" s="6"/>
      <c r="S1" s="6"/>
      <c r="T1" s="6"/>
      <c r="U1" s="6"/>
      <c r="V1" s="6"/>
      <c r="W1" s="6"/>
      <c r="X1" s="6"/>
      <c r="Y1" s="6"/>
      <c r="Z1" s="6"/>
    </row>
    <row r="2" spans="1:26" ht="22.5" customHeight="1" x14ac:dyDescent="0.15">
      <c r="A2" s="242" t="s">
        <v>29</v>
      </c>
      <c r="B2" s="221"/>
      <c r="C2" s="221"/>
      <c r="D2" s="221"/>
      <c r="E2" s="221"/>
      <c r="F2" s="221"/>
      <c r="G2" s="221"/>
      <c r="H2" s="219"/>
      <c r="I2" s="14"/>
      <c r="J2" s="6"/>
      <c r="K2" s="6"/>
      <c r="L2" s="6"/>
      <c r="M2" s="6"/>
      <c r="N2" s="6"/>
      <c r="O2" s="6"/>
      <c r="P2" s="6"/>
      <c r="Q2" s="6"/>
      <c r="R2" s="6"/>
      <c r="S2" s="6"/>
      <c r="T2" s="6"/>
      <c r="U2" s="6"/>
      <c r="V2" s="6"/>
      <c r="W2" s="6"/>
      <c r="X2" s="6"/>
      <c r="Y2" s="6"/>
      <c r="Z2" s="6"/>
    </row>
    <row r="3" spans="1:26" ht="1.5" customHeight="1" x14ac:dyDescent="0.15">
      <c r="A3" s="109"/>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109"/>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109"/>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109"/>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109"/>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109"/>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109"/>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109"/>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109"/>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109"/>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109"/>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109"/>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109"/>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109"/>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109"/>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109"/>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109"/>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109"/>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109"/>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31" t="s">
        <v>8</v>
      </c>
      <c r="B22" s="219"/>
      <c r="C22" s="110" t="s">
        <v>834</v>
      </c>
      <c r="D22" s="110" t="s">
        <v>205</v>
      </c>
      <c r="E22" s="110" t="s">
        <v>835</v>
      </c>
      <c r="F22" s="110" t="s">
        <v>207</v>
      </c>
      <c r="G22" s="18" t="s">
        <v>836</v>
      </c>
      <c r="H22" s="110" t="s">
        <v>209</v>
      </c>
      <c r="I22" s="14"/>
      <c r="J22" s="14"/>
      <c r="K22" s="14"/>
      <c r="L22" s="14"/>
      <c r="M22" s="14"/>
      <c r="N22" s="14"/>
      <c r="O22" s="14"/>
      <c r="P22" s="14"/>
      <c r="Q22" s="14"/>
      <c r="R22" s="14"/>
      <c r="S22" s="14"/>
      <c r="T22" s="14"/>
      <c r="U22" s="14"/>
      <c r="V22" s="14"/>
      <c r="W22" s="14"/>
      <c r="X22" s="14"/>
      <c r="Y22" s="14"/>
      <c r="Z22" s="14"/>
    </row>
    <row r="23" spans="1:26" ht="63.75" customHeight="1" x14ac:dyDescent="0.15">
      <c r="A23" s="16" t="s">
        <v>74</v>
      </c>
      <c r="B23" s="16" t="str">
        <f>VLOOKUP(A23,'HECVAT - Lite'!A$32:B$111,2,FALSE)</f>
        <v>Have you undergone a SSAE 18 / SOC 2 audit?</v>
      </c>
      <c r="C23" s="111"/>
      <c r="D23" s="111"/>
      <c r="E23" s="113" t="s">
        <v>246</v>
      </c>
      <c r="F23" s="111"/>
      <c r="G23" s="112"/>
      <c r="H23" s="113" t="s">
        <v>274</v>
      </c>
      <c r="I23" s="14"/>
      <c r="J23" s="6"/>
      <c r="K23" s="6"/>
      <c r="L23" s="6"/>
      <c r="M23" s="6"/>
      <c r="N23" s="6"/>
      <c r="O23" s="6"/>
      <c r="P23" s="6"/>
      <c r="Q23" s="6"/>
      <c r="R23" s="6"/>
      <c r="S23" s="6"/>
      <c r="T23" s="6"/>
      <c r="U23" s="6"/>
      <c r="V23" s="6"/>
      <c r="W23" s="6"/>
      <c r="X23" s="6"/>
      <c r="Y23" s="6"/>
      <c r="Z23" s="6"/>
    </row>
    <row r="24" spans="1:26" ht="48" customHeight="1" x14ac:dyDescent="0.15">
      <c r="A24" s="16" t="s">
        <v>75</v>
      </c>
      <c r="B24" s="16" t="str">
        <f>VLOOKUP(A24,'HECVAT - Lite'!A$32:B$111,2,FALSE)</f>
        <v>Have you completed the Cloud Security Alliance (CSA) CAIQ?</v>
      </c>
      <c r="C24" s="111"/>
      <c r="D24" s="111"/>
      <c r="E24" s="113" t="s">
        <v>246</v>
      </c>
      <c r="F24" s="111"/>
      <c r="G24" s="112"/>
      <c r="H24" s="113" t="s">
        <v>281</v>
      </c>
      <c r="I24" s="14"/>
      <c r="J24" s="6"/>
      <c r="K24" s="6"/>
      <c r="L24" s="6"/>
      <c r="M24" s="6"/>
      <c r="N24" s="6"/>
      <c r="O24" s="6"/>
      <c r="P24" s="6"/>
      <c r="Q24" s="6"/>
      <c r="R24" s="6"/>
      <c r="S24" s="6"/>
      <c r="T24" s="6"/>
      <c r="U24" s="6"/>
      <c r="V24" s="6"/>
      <c r="W24" s="6"/>
      <c r="X24" s="6"/>
      <c r="Y24" s="6"/>
      <c r="Z24" s="6"/>
    </row>
    <row r="25" spans="1:26" ht="48" customHeight="1" x14ac:dyDescent="0.15">
      <c r="A25" s="16" t="s">
        <v>76</v>
      </c>
      <c r="B25" s="16" t="str">
        <f>VLOOKUP(A25,'HECVAT - Lite'!A$32:B$111,2,FALSE)</f>
        <v>Have you received the Cloud Security Alliance STAR certification?</v>
      </c>
      <c r="C25" s="111"/>
      <c r="D25" s="111"/>
      <c r="E25" s="113" t="s">
        <v>246</v>
      </c>
      <c r="F25" s="111"/>
      <c r="G25" s="112"/>
      <c r="H25" s="113" t="s">
        <v>281</v>
      </c>
      <c r="I25" s="14"/>
      <c r="J25" s="6"/>
      <c r="K25" s="6"/>
      <c r="L25" s="6"/>
      <c r="M25" s="6"/>
      <c r="N25" s="6"/>
      <c r="O25" s="6"/>
      <c r="P25" s="6"/>
      <c r="Q25" s="6"/>
      <c r="R25" s="6"/>
      <c r="S25" s="6"/>
      <c r="T25" s="6"/>
      <c r="U25" s="6"/>
      <c r="V25" s="6"/>
      <c r="W25" s="6"/>
      <c r="X25" s="6"/>
      <c r="Y25" s="6"/>
      <c r="Z25" s="6"/>
    </row>
    <row r="26" spans="1:26" ht="63.75" customHeight="1" x14ac:dyDescent="0.15">
      <c r="A26" s="16" t="s">
        <v>77</v>
      </c>
      <c r="B26" s="16" t="str">
        <f>VLOOKUP(A26,'HECVAT - Lite'!A$32:B$111,2,FALSE)</f>
        <v>Do you conform with a specific industry standard security framework? (e.g. NIST Cybersecurity Framework, CIS Controls, ISO 27001, etc.)</v>
      </c>
      <c r="C26" s="111"/>
      <c r="D26" s="111"/>
      <c r="E26" s="113" t="s">
        <v>293</v>
      </c>
      <c r="F26" s="111"/>
      <c r="G26" s="112"/>
      <c r="H26" s="113" t="s">
        <v>274</v>
      </c>
      <c r="I26" s="14"/>
      <c r="J26" s="6"/>
      <c r="K26" s="6"/>
      <c r="L26" s="6"/>
      <c r="M26" s="6"/>
      <c r="N26" s="6"/>
      <c r="O26" s="6"/>
      <c r="P26" s="6"/>
      <c r="Q26" s="6"/>
      <c r="R26" s="6"/>
      <c r="S26" s="6"/>
      <c r="T26" s="6"/>
      <c r="U26" s="6"/>
      <c r="V26" s="6"/>
      <c r="W26" s="6"/>
      <c r="X26" s="6"/>
      <c r="Y26" s="6"/>
      <c r="Z26" s="6"/>
    </row>
    <row r="27" spans="1:26" ht="48" customHeight="1" x14ac:dyDescent="0.15">
      <c r="A27" s="16" t="s">
        <v>78</v>
      </c>
      <c r="B27" s="16" t="str">
        <f>VLOOKUP(A27,'HECVAT - Lite'!A$32:B$111,2,FALSE)</f>
        <v>Can the systems that hold the institution's data be compliant with NIST SP 800-171 and/or CMMC Level 3 standards?</v>
      </c>
      <c r="C27" s="111"/>
      <c r="D27" s="111"/>
      <c r="E27" s="113" t="s">
        <v>293</v>
      </c>
      <c r="F27" s="111"/>
      <c r="G27" s="112"/>
      <c r="H27" s="113" t="s">
        <v>274</v>
      </c>
      <c r="I27" s="14"/>
      <c r="J27" s="6"/>
      <c r="K27" s="6"/>
      <c r="L27" s="6"/>
      <c r="M27" s="6"/>
      <c r="N27" s="6"/>
      <c r="O27" s="6"/>
      <c r="P27" s="6"/>
      <c r="Q27" s="6"/>
      <c r="R27" s="6"/>
      <c r="S27" s="6"/>
      <c r="T27" s="6"/>
      <c r="U27" s="6"/>
      <c r="V27" s="6"/>
      <c r="W27" s="6"/>
      <c r="X27" s="6"/>
      <c r="Y27" s="6"/>
      <c r="Z27" s="6"/>
    </row>
    <row r="28" spans="1:26" ht="48" customHeight="1" x14ac:dyDescent="0.15">
      <c r="A28" s="16" t="s">
        <v>79</v>
      </c>
      <c r="B28" s="16" t="str">
        <f>VLOOKUP(A28,'HECVAT - Lite'!A$32:B$111,2,FALSE)</f>
        <v>Can you provide overall system and/or application architecture diagrams including a full description of the data flow for all components of the system?</v>
      </c>
      <c r="C28" s="111"/>
      <c r="D28" s="113" t="s">
        <v>306</v>
      </c>
      <c r="E28" s="113" t="s">
        <v>307</v>
      </c>
      <c r="F28" s="113" t="s">
        <v>308</v>
      </c>
      <c r="G28" s="59" t="s">
        <v>308</v>
      </c>
      <c r="H28" s="113" t="s">
        <v>274</v>
      </c>
      <c r="I28" s="14"/>
      <c r="J28" s="6"/>
      <c r="K28" s="6"/>
      <c r="L28" s="6"/>
      <c r="M28" s="6"/>
      <c r="N28" s="6"/>
      <c r="O28" s="6"/>
      <c r="P28" s="6"/>
      <c r="Q28" s="6"/>
      <c r="R28" s="6"/>
      <c r="S28" s="6"/>
      <c r="T28" s="6"/>
      <c r="U28" s="6"/>
      <c r="V28" s="6"/>
      <c r="W28" s="6"/>
      <c r="X28" s="6"/>
      <c r="Y28" s="6"/>
      <c r="Z28" s="6"/>
    </row>
    <row r="29" spans="1:26" ht="36" customHeight="1" x14ac:dyDescent="0.15">
      <c r="A29" s="231" t="s">
        <v>10</v>
      </c>
      <c r="B29" s="219"/>
      <c r="C29" s="110" t="str">
        <f>$C$22</f>
        <v>CIS Critical Security Controls v6.1</v>
      </c>
      <c r="D29" s="110" t="str">
        <f>$D$22</f>
        <v>HIPAA</v>
      </c>
      <c r="E29" s="110" t="str">
        <f>$E$22</f>
        <v>ISO 27002:2013</v>
      </c>
      <c r="F29" s="110" t="str">
        <f>$F$22</f>
        <v>NIST Cybersecurity Framework</v>
      </c>
      <c r="G29" s="18" t="str">
        <f>$G$22</f>
        <v>NIST SP 800-171r1</v>
      </c>
      <c r="H29" s="110"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67</v>
      </c>
      <c r="B30" s="16" t="e">
        <f>VLOOKUP(A30,'HECVAT - Lite'!A$32:B$111,2,FALSE)</f>
        <v>#N/A</v>
      </c>
      <c r="C30" s="111"/>
      <c r="D30" s="111"/>
      <c r="E30" s="111"/>
      <c r="F30" s="111"/>
      <c r="G30" s="112"/>
      <c r="H30" s="111"/>
      <c r="I30" s="14"/>
      <c r="J30" s="6"/>
      <c r="K30" s="6"/>
      <c r="L30" s="6"/>
      <c r="M30" s="6"/>
      <c r="N30" s="6"/>
      <c r="O30" s="6"/>
      <c r="P30" s="6"/>
      <c r="Q30" s="6"/>
      <c r="R30" s="6"/>
      <c r="S30" s="6"/>
      <c r="T30" s="6"/>
      <c r="U30" s="6"/>
      <c r="V30" s="6"/>
      <c r="W30" s="6"/>
      <c r="X30" s="6"/>
      <c r="Y30" s="6"/>
      <c r="Z30" s="6"/>
    </row>
    <row r="31" spans="1:26" ht="54" customHeight="1" x14ac:dyDescent="0.15">
      <c r="A31" s="16" t="s">
        <v>68</v>
      </c>
      <c r="B31" s="16" t="e">
        <f>VLOOKUP(A31,'HECVAT - Lite'!A$32:B$111,2,FALSE)</f>
        <v>#N/A</v>
      </c>
      <c r="C31" s="111"/>
      <c r="D31" s="111"/>
      <c r="E31" s="111"/>
      <c r="F31" s="111"/>
      <c r="G31" s="112"/>
      <c r="H31" s="111"/>
      <c r="I31" s="14"/>
      <c r="J31" s="6"/>
      <c r="K31" s="6"/>
      <c r="L31" s="6"/>
      <c r="M31" s="6"/>
      <c r="N31" s="6"/>
      <c r="O31" s="6"/>
      <c r="P31" s="6"/>
      <c r="Q31" s="6"/>
      <c r="R31" s="6"/>
      <c r="S31" s="6"/>
      <c r="T31" s="6"/>
      <c r="U31" s="6"/>
      <c r="V31" s="6"/>
      <c r="W31" s="6"/>
      <c r="X31" s="6"/>
      <c r="Y31" s="6"/>
      <c r="Z31" s="6"/>
    </row>
    <row r="32" spans="1:26" ht="54" customHeight="1" x14ac:dyDescent="0.15">
      <c r="A32" s="16" t="s">
        <v>69</v>
      </c>
      <c r="B32" s="16" t="e">
        <f>VLOOKUP(A32,'HECVAT - Lite'!A$32:B$111,2,FALSE)</f>
        <v>#N/A</v>
      </c>
      <c r="C32" s="111"/>
      <c r="D32" s="111"/>
      <c r="E32" s="113" t="s">
        <v>246</v>
      </c>
      <c r="F32" s="111"/>
      <c r="G32" s="112"/>
      <c r="H32" s="111"/>
      <c r="I32" s="14"/>
      <c r="J32" s="6"/>
      <c r="K32" s="6"/>
      <c r="L32" s="6"/>
      <c r="M32" s="6"/>
      <c r="N32" s="6"/>
      <c r="O32" s="6"/>
      <c r="P32" s="6"/>
      <c r="Q32" s="6"/>
      <c r="R32" s="6"/>
      <c r="S32" s="6"/>
      <c r="T32" s="6"/>
      <c r="U32" s="6"/>
      <c r="V32" s="6"/>
      <c r="W32" s="6"/>
      <c r="X32" s="6"/>
      <c r="Y32" s="6"/>
      <c r="Z32" s="6"/>
    </row>
    <row r="33" spans="1:26" ht="63.75" customHeight="1" x14ac:dyDescent="0.15">
      <c r="A33" s="16" t="s">
        <v>70</v>
      </c>
      <c r="B33" s="16" t="e">
        <f>VLOOKUP(A33,'HECVAT - Lite'!A$32:B$111,2,FALSE)</f>
        <v>#N/A</v>
      </c>
      <c r="C33" s="111"/>
      <c r="D33" s="111"/>
      <c r="E33" s="113" t="s">
        <v>253</v>
      </c>
      <c r="F33" s="111"/>
      <c r="G33" s="112"/>
      <c r="H33" s="111"/>
      <c r="I33" s="14"/>
      <c r="J33" s="6"/>
      <c r="K33" s="6"/>
      <c r="L33" s="6"/>
      <c r="M33" s="6"/>
      <c r="N33" s="6"/>
      <c r="O33" s="6"/>
      <c r="P33" s="6"/>
      <c r="Q33" s="6"/>
      <c r="R33" s="6"/>
      <c r="S33" s="6"/>
      <c r="T33" s="6"/>
      <c r="U33" s="6"/>
      <c r="V33" s="6"/>
      <c r="W33" s="6"/>
      <c r="X33" s="6"/>
      <c r="Y33" s="6"/>
      <c r="Z33" s="6"/>
    </row>
    <row r="34" spans="1:26" ht="54" customHeight="1" x14ac:dyDescent="0.15">
      <c r="A34" s="16" t="s">
        <v>71</v>
      </c>
      <c r="B34" s="16" t="e">
        <f>VLOOKUP(A34,'HECVAT - Lite'!A$32:B$111,2,FALSE)</f>
        <v>#N/A</v>
      </c>
      <c r="C34" s="111"/>
      <c r="D34" s="111"/>
      <c r="E34" s="113" t="s">
        <v>246</v>
      </c>
      <c r="F34" s="111"/>
      <c r="G34" s="112"/>
      <c r="H34" s="111"/>
      <c r="I34" s="14"/>
      <c r="J34" s="6"/>
      <c r="K34" s="6"/>
      <c r="L34" s="6"/>
      <c r="M34" s="6"/>
      <c r="N34" s="6"/>
      <c r="O34" s="6"/>
      <c r="P34" s="6"/>
      <c r="Q34" s="6"/>
      <c r="R34" s="6"/>
      <c r="S34" s="6"/>
      <c r="T34" s="6"/>
      <c r="U34" s="6"/>
      <c r="V34" s="6"/>
      <c r="W34" s="6"/>
      <c r="X34" s="6"/>
      <c r="Y34" s="6"/>
      <c r="Z34" s="6"/>
    </row>
    <row r="35" spans="1:26" ht="63.75" customHeight="1" x14ac:dyDescent="0.15">
      <c r="A35" s="16" t="s">
        <v>72</v>
      </c>
      <c r="B35" s="16" t="e">
        <f>VLOOKUP(A35,'HECVAT - Lite'!A$32:B$111,2,FALSE)</f>
        <v>#N/A</v>
      </c>
      <c r="C35" s="111"/>
      <c r="D35" s="111"/>
      <c r="E35" s="113" t="s">
        <v>263</v>
      </c>
      <c r="F35" s="111"/>
      <c r="G35" s="112"/>
      <c r="H35" s="113" t="s">
        <v>837</v>
      </c>
      <c r="I35" s="14"/>
      <c r="J35" s="6"/>
      <c r="K35" s="6"/>
      <c r="L35" s="6"/>
      <c r="M35" s="6"/>
      <c r="N35" s="6"/>
      <c r="O35" s="6"/>
      <c r="P35" s="6"/>
      <c r="Q35" s="6"/>
      <c r="R35" s="6"/>
      <c r="S35" s="6"/>
      <c r="T35" s="6"/>
      <c r="U35" s="6"/>
      <c r="V35" s="6"/>
      <c r="W35" s="6"/>
      <c r="X35" s="6"/>
      <c r="Y35" s="6"/>
      <c r="Z35" s="6"/>
    </row>
    <row r="36" spans="1:26" ht="82.5" customHeight="1" x14ac:dyDescent="0.15">
      <c r="A36" s="16" t="s">
        <v>73</v>
      </c>
      <c r="B36" s="16" t="e">
        <f>VLOOKUP(A36,'HECVAT - Lite'!A$32:B$111,2,FALSE)</f>
        <v>#N/A</v>
      </c>
      <c r="C36" s="111"/>
      <c r="D36" s="111"/>
      <c r="E36" s="113" t="s">
        <v>246</v>
      </c>
      <c r="F36" s="111"/>
      <c r="G36" s="112"/>
      <c r="H36" s="111"/>
      <c r="I36" s="14"/>
      <c r="J36" s="6"/>
      <c r="K36" s="6"/>
      <c r="L36" s="6"/>
      <c r="M36" s="6"/>
      <c r="N36" s="6"/>
      <c r="O36" s="6"/>
      <c r="P36" s="6"/>
      <c r="Q36" s="6"/>
      <c r="R36" s="6"/>
      <c r="S36" s="6"/>
      <c r="T36" s="6"/>
      <c r="U36" s="6"/>
      <c r="V36" s="6"/>
      <c r="W36" s="6"/>
      <c r="X36" s="6"/>
      <c r="Y36" s="6"/>
      <c r="Z36" s="6"/>
    </row>
    <row r="37" spans="1:26" ht="46.5" customHeight="1" x14ac:dyDescent="0.15">
      <c r="A37" s="231" t="s">
        <v>97</v>
      </c>
      <c r="B37" s="219"/>
      <c r="C37" s="110" t="str">
        <f>$C$22</f>
        <v>CIS Critical Security Controls v6.1</v>
      </c>
      <c r="D37" s="110" t="str">
        <f>$D$22</f>
        <v>HIPAA</v>
      </c>
      <c r="E37" s="110" t="str">
        <f>$E$22</f>
        <v>ISO 27002:2013</v>
      </c>
      <c r="F37" s="110" t="str">
        <f>$F$22</f>
        <v>NIST Cybersecurity Framework</v>
      </c>
      <c r="G37" s="18" t="str">
        <f>$G$22</f>
        <v>NIST SP 800-171r1</v>
      </c>
      <c r="H37" s="110"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98</v>
      </c>
      <c r="B38" s="16" t="str">
        <f>VLOOKUP(A38,'HECVAT - Lite'!A$32:B$111,2,FALSE)</f>
        <v>Are access controls for institutional accounts based on structured rules, such as role-based access control (RBAC), attribute-based access control (ABAC) or policy-based access control (PBAC)?</v>
      </c>
      <c r="C38" s="113" t="s">
        <v>395</v>
      </c>
      <c r="D38" s="111"/>
      <c r="E38" s="113" t="s">
        <v>396</v>
      </c>
      <c r="F38" s="113" t="s">
        <v>397</v>
      </c>
      <c r="G38" s="59" t="s">
        <v>398</v>
      </c>
      <c r="H38" s="113" t="s">
        <v>399</v>
      </c>
      <c r="I38" s="14" t="s">
        <v>838</v>
      </c>
      <c r="J38" s="6"/>
      <c r="K38" s="6"/>
      <c r="L38" s="6"/>
      <c r="M38" s="6"/>
      <c r="N38" s="6"/>
      <c r="O38" s="6"/>
      <c r="P38" s="6"/>
      <c r="Q38" s="6"/>
      <c r="R38" s="6"/>
      <c r="S38" s="6"/>
      <c r="T38" s="6"/>
      <c r="U38" s="6"/>
      <c r="V38" s="6"/>
      <c r="W38" s="6"/>
      <c r="X38" s="6"/>
      <c r="Y38" s="6"/>
      <c r="Z38" s="6"/>
    </row>
    <row r="39" spans="1:26" ht="48" customHeight="1" x14ac:dyDescent="0.15">
      <c r="A39" s="16" t="s">
        <v>99</v>
      </c>
      <c r="B39" s="16" t="str">
        <f>VLOOKUP(A39,'HECVAT - Lite'!A$32:B$111,2,FALSE)</f>
        <v>Are access controls for staff within your organization based on structured rules, such as RBAC, ABAC, or PBAC?</v>
      </c>
      <c r="C39" s="113" t="s">
        <v>407</v>
      </c>
      <c r="D39" s="111"/>
      <c r="E39" s="113" t="s">
        <v>408</v>
      </c>
      <c r="F39" s="113" t="s">
        <v>409</v>
      </c>
      <c r="G39" s="59" t="s">
        <v>410</v>
      </c>
      <c r="H39" s="113" t="s">
        <v>411</v>
      </c>
      <c r="I39" s="14" t="s">
        <v>725</v>
      </c>
      <c r="J39" s="6"/>
      <c r="K39" s="6"/>
      <c r="L39" s="6"/>
      <c r="M39" s="6"/>
      <c r="N39" s="6"/>
      <c r="O39" s="6"/>
      <c r="P39" s="6"/>
      <c r="Q39" s="6"/>
      <c r="R39" s="6"/>
      <c r="S39" s="6"/>
      <c r="T39" s="6"/>
      <c r="U39" s="6"/>
      <c r="V39" s="6"/>
      <c r="W39" s="6"/>
      <c r="X39" s="6"/>
      <c r="Y39" s="6"/>
      <c r="Z39" s="6"/>
    </row>
    <row r="40" spans="1:26" ht="48" customHeight="1" x14ac:dyDescent="0.15">
      <c r="A40" s="16" t="s">
        <v>100</v>
      </c>
      <c r="B40" s="16" t="str">
        <f>VLOOKUP(A40,'HECVAT - Lite'!A$32:B$111,2,FALSE)</f>
        <v>Do you have a documented and currently implemented strategy for securing employee workstations when they work remotely? (i.e. not in a trusted computing environment)</v>
      </c>
      <c r="C40" s="113" t="s">
        <v>416</v>
      </c>
      <c r="D40" s="111"/>
      <c r="E40" s="113">
        <v>6.2</v>
      </c>
      <c r="F40" s="113" t="s">
        <v>417</v>
      </c>
      <c r="G40" s="59" t="s">
        <v>418</v>
      </c>
      <c r="H40" s="113" t="s">
        <v>419</v>
      </c>
      <c r="I40" s="14" t="s">
        <v>839</v>
      </c>
      <c r="J40" s="6"/>
      <c r="K40" s="6"/>
      <c r="L40" s="6"/>
      <c r="M40" s="6"/>
      <c r="N40" s="6"/>
      <c r="O40" s="6"/>
      <c r="P40" s="6"/>
      <c r="Q40" s="6"/>
      <c r="R40" s="6"/>
      <c r="S40" s="6"/>
      <c r="T40" s="6"/>
      <c r="U40" s="6"/>
      <c r="V40" s="6"/>
      <c r="W40" s="6"/>
      <c r="X40" s="6"/>
      <c r="Y40" s="6"/>
      <c r="Z40" s="6"/>
    </row>
    <row r="41" spans="1:26" ht="79.5" customHeight="1" x14ac:dyDescent="0.15">
      <c r="A41" s="16" t="s">
        <v>101</v>
      </c>
      <c r="B41" s="16" t="str">
        <f>VLOOKUP(A41,'HECVAT - Lite'!A$32:B$111,2,FALSE)</f>
        <v>Does the system provide data input validation and error messages?</v>
      </c>
      <c r="C41" s="113" t="s">
        <v>426</v>
      </c>
      <c r="D41" s="111"/>
      <c r="E41" s="113" t="s">
        <v>427</v>
      </c>
      <c r="F41" s="113" t="s">
        <v>428</v>
      </c>
      <c r="G41" s="112"/>
      <c r="H41" s="113" t="s">
        <v>429</v>
      </c>
      <c r="I41" s="14" t="s">
        <v>840</v>
      </c>
      <c r="J41" s="6"/>
      <c r="K41" s="6"/>
      <c r="L41" s="6"/>
      <c r="M41" s="6"/>
      <c r="N41" s="6"/>
      <c r="O41" s="6"/>
      <c r="P41" s="6"/>
      <c r="Q41" s="6"/>
      <c r="R41" s="6"/>
      <c r="S41" s="6"/>
      <c r="T41" s="6"/>
      <c r="U41" s="6"/>
      <c r="V41" s="6"/>
      <c r="W41" s="6"/>
      <c r="X41" s="6"/>
      <c r="Y41" s="6"/>
      <c r="Z41" s="6"/>
    </row>
    <row r="42" spans="1:26" ht="63" customHeight="1" x14ac:dyDescent="0.15">
      <c r="A42" s="16" t="s">
        <v>102</v>
      </c>
      <c r="B42" s="16" t="str">
        <f>VLOOKUP(A42,'HECVAT - Lite'!A$32:B$111,2,FALSE)</f>
        <v>Are you using a web application firewall (WAF)?</v>
      </c>
      <c r="C42" s="113" t="s">
        <v>407</v>
      </c>
      <c r="D42" s="111"/>
      <c r="E42" s="113" t="s">
        <v>435</v>
      </c>
      <c r="F42" s="113" t="s">
        <v>436</v>
      </c>
      <c r="G42" s="112"/>
      <c r="H42" s="111"/>
      <c r="I42" s="14" t="s">
        <v>841</v>
      </c>
      <c r="J42" s="6"/>
      <c r="K42" s="6"/>
      <c r="L42" s="6"/>
      <c r="M42" s="6"/>
      <c r="N42" s="6"/>
      <c r="O42" s="6"/>
      <c r="P42" s="6"/>
      <c r="Q42" s="6"/>
      <c r="R42" s="6"/>
      <c r="S42" s="6"/>
      <c r="T42" s="6"/>
      <c r="U42" s="6"/>
      <c r="V42" s="6"/>
      <c r="W42" s="6"/>
      <c r="X42" s="6"/>
      <c r="Y42" s="6"/>
      <c r="Z42" s="6"/>
    </row>
    <row r="43" spans="1:26" ht="36" customHeight="1" x14ac:dyDescent="0.15">
      <c r="A43" s="16" t="s">
        <v>103</v>
      </c>
      <c r="B43" s="16" t="str">
        <f>VLOOKUP(A43,'HECVAT - Lite'!A$32:B$111,2,FALSE)</f>
        <v>Do you have a process and implemented procedures for managing your software supply chain (e.g. libraries, repositories, frameworks, etc)</v>
      </c>
      <c r="C43" s="113" t="s">
        <v>416</v>
      </c>
      <c r="D43" s="111"/>
      <c r="E43" s="113" t="s">
        <v>435</v>
      </c>
      <c r="F43" s="111"/>
      <c r="G43" s="112"/>
      <c r="H43" s="113" t="s">
        <v>442</v>
      </c>
      <c r="I43" s="14" t="s">
        <v>842</v>
      </c>
      <c r="J43" s="6"/>
      <c r="K43" s="6"/>
      <c r="L43" s="6"/>
      <c r="M43" s="6"/>
      <c r="N43" s="6"/>
      <c r="O43" s="6"/>
      <c r="P43" s="6"/>
      <c r="Q43" s="6"/>
      <c r="R43" s="6"/>
      <c r="S43" s="6"/>
      <c r="T43" s="6"/>
      <c r="U43" s="6"/>
      <c r="V43" s="6"/>
      <c r="W43" s="6"/>
      <c r="X43" s="6"/>
      <c r="Y43" s="6"/>
      <c r="Z43" s="6"/>
    </row>
    <row r="44" spans="1:26" ht="46.5" customHeight="1" x14ac:dyDescent="0.15">
      <c r="A44" s="231" t="s">
        <v>104</v>
      </c>
      <c r="B44" s="219"/>
      <c r="C44" s="110" t="str">
        <f>$C$22</f>
        <v>CIS Critical Security Controls v6.1</v>
      </c>
      <c r="D44" s="110" t="str">
        <f>$D$22</f>
        <v>HIPAA</v>
      </c>
      <c r="E44" s="110" t="str">
        <f>$E$22</f>
        <v>ISO 27002:2013</v>
      </c>
      <c r="F44" s="110" t="str">
        <f>$F$22</f>
        <v>NIST Cybersecurity Framework</v>
      </c>
      <c r="G44" s="18" t="str">
        <f>$G$22</f>
        <v>NIST SP 800-171r1</v>
      </c>
      <c r="H44" s="110"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105</v>
      </c>
      <c r="B45" s="16" t="str">
        <f>VLOOKUP(A45,'HECVAT - Lite'!A$32:B$111,2,FALSE)</f>
        <v>Does your solution support single sign-on (SSO) protocols for user and administrator authentication (Yes, No, Both modes available, Not Applicable)?</v>
      </c>
      <c r="C45" s="113" t="s">
        <v>407</v>
      </c>
      <c r="D45" s="114"/>
      <c r="E45" s="113" t="s">
        <v>450</v>
      </c>
      <c r="F45" s="113" t="s">
        <v>451</v>
      </c>
      <c r="G45" s="59" t="s">
        <v>452</v>
      </c>
      <c r="H45" s="113" t="s">
        <v>453</v>
      </c>
      <c r="I45" s="104" t="s">
        <v>843</v>
      </c>
      <c r="J45" s="27"/>
      <c r="K45" s="27"/>
      <c r="L45" s="27"/>
      <c r="M45" s="27"/>
      <c r="N45" s="27"/>
      <c r="O45" s="27"/>
      <c r="P45" s="27"/>
      <c r="Q45" s="27"/>
      <c r="R45" s="27"/>
      <c r="S45" s="27"/>
      <c r="T45" s="28"/>
      <c r="U45" s="28"/>
      <c r="V45" s="28"/>
      <c r="W45" s="28"/>
      <c r="X45" s="28"/>
      <c r="Y45" s="28"/>
      <c r="Z45" s="28"/>
    </row>
    <row r="46" spans="1:26" ht="72" customHeight="1" x14ac:dyDescent="0.15">
      <c r="A46" s="16" t="s">
        <v>106</v>
      </c>
      <c r="B46" s="16" t="str">
        <f>VLOOKUP(A46,'HECVAT - Lite'!A$32:B$111,2,FALSE)</f>
        <v>Does your organization participate in InCommon or another eduGAIN affiliated trust federation?</v>
      </c>
      <c r="C46" s="113" t="s">
        <v>407</v>
      </c>
      <c r="D46" s="114"/>
      <c r="E46" s="113" t="s">
        <v>459</v>
      </c>
      <c r="F46" s="113" t="s">
        <v>451</v>
      </c>
      <c r="G46" s="59" t="s">
        <v>460</v>
      </c>
      <c r="H46" s="113" t="s">
        <v>461</v>
      </c>
      <c r="I46" s="14" t="s">
        <v>730</v>
      </c>
      <c r="J46" s="6"/>
      <c r="K46" s="6"/>
      <c r="L46" s="6"/>
      <c r="M46" s="6"/>
      <c r="N46" s="6"/>
      <c r="O46" s="6"/>
      <c r="P46" s="6"/>
      <c r="Q46" s="6"/>
      <c r="R46" s="6"/>
      <c r="S46" s="6"/>
      <c r="T46" s="6"/>
      <c r="U46" s="6"/>
      <c r="V46" s="6"/>
      <c r="W46" s="6"/>
      <c r="X46" s="6"/>
      <c r="Y46" s="6"/>
      <c r="Z46" s="6"/>
    </row>
    <row r="47" spans="1:26" ht="63.75" customHeight="1" x14ac:dyDescent="0.15">
      <c r="A47" s="16" t="s">
        <v>107</v>
      </c>
      <c r="B47" s="16" t="str">
        <f>VLOOKUP(A47,'HECVAT - Lite'!A$32:B$111,2,FALSE)</f>
        <v>Does your application support integration with other authentication and authorization systems?</v>
      </c>
      <c r="C47" s="113" t="s">
        <v>407</v>
      </c>
      <c r="D47" s="114"/>
      <c r="E47" s="113" t="s">
        <v>467</v>
      </c>
      <c r="F47" s="113" t="s">
        <v>468</v>
      </c>
      <c r="G47" s="112"/>
      <c r="H47" s="111"/>
      <c r="I47" s="14" t="s">
        <v>732</v>
      </c>
      <c r="J47" s="6"/>
      <c r="K47" s="6"/>
      <c r="L47" s="6"/>
      <c r="M47" s="6"/>
      <c r="N47" s="6"/>
      <c r="O47" s="6"/>
      <c r="P47" s="6"/>
      <c r="Q47" s="6"/>
      <c r="R47" s="6"/>
      <c r="S47" s="6"/>
      <c r="T47" s="6"/>
      <c r="U47" s="6"/>
      <c r="V47" s="6"/>
      <c r="W47" s="6"/>
      <c r="X47" s="6"/>
      <c r="Y47" s="6"/>
      <c r="Z47" s="6"/>
    </row>
    <row r="48" spans="1:26" ht="63.75" customHeight="1" x14ac:dyDescent="0.15">
      <c r="A48" s="16" t="s">
        <v>108</v>
      </c>
      <c r="B48" s="16" t="str">
        <f>VLOOKUP(A48,'HECVAT - Lite'!A$32:B$111,2,FALSE)</f>
        <v>Does your solution support any of the following Web SSO standards? [e.g., SAML2 (with redirect flow), OIDC, CAS, or other]</v>
      </c>
      <c r="C48" s="113" t="s">
        <v>407</v>
      </c>
      <c r="D48" s="114"/>
      <c r="E48" s="113" t="s">
        <v>467</v>
      </c>
      <c r="F48" s="113" t="s">
        <v>468</v>
      </c>
      <c r="G48" s="112"/>
      <c r="H48" s="111"/>
      <c r="I48" s="14" t="s">
        <v>844</v>
      </c>
      <c r="J48" s="6"/>
      <c r="K48" s="6"/>
      <c r="L48" s="6"/>
      <c r="M48" s="6"/>
      <c r="N48" s="6"/>
      <c r="O48" s="6"/>
      <c r="P48" s="6"/>
      <c r="Q48" s="6"/>
      <c r="R48" s="6"/>
      <c r="S48" s="6"/>
      <c r="T48" s="6"/>
      <c r="U48" s="6"/>
      <c r="V48" s="6"/>
      <c r="W48" s="6"/>
      <c r="X48" s="6"/>
      <c r="Y48" s="6"/>
      <c r="Z48" s="6"/>
    </row>
    <row r="49" spans="1:26" ht="75" customHeight="1" x14ac:dyDescent="0.15">
      <c r="A49" s="16" t="s">
        <v>109</v>
      </c>
      <c r="B49" s="16" t="str">
        <f>VLOOKUP(A49,'HECVAT - Lite'!A$32:B$111,2,FALSE)</f>
        <v>Do you support differentiation between email address and user identifier?</v>
      </c>
      <c r="C49" s="113" t="s">
        <v>477</v>
      </c>
      <c r="D49" s="114"/>
      <c r="E49" s="113" t="s">
        <v>845</v>
      </c>
      <c r="F49" s="113" t="s">
        <v>478</v>
      </c>
      <c r="G49" s="59" t="s">
        <v>479</v>
      </c>
      <c r="H49" s="113" t="s">
        <v>480</v>
      </c>
      <c r="I49" s="14" t="s">
        <v>846</v>
      </c>
      <c r="J49" s="6"/>
      <c r="K49" s="6"/>
      <c r="L49" s="6"/>
      <c r="M49" s="6"/>
      <c r="N49" s="6"/>
      <c r="O49" s="6"/>
      <c r="P49" s="6"/>
      <c r="Q49" s="6"/>
      <c r="R49" s="6"/>
      <c r="S49" s="6"/>
      <c r="T49" s="6"/>
      <c r="U49" s="6"/>
      <c r="V49" s="6"/>
      <c r="W49" s="6"/>
      <c r="X49" s="6"/>
      <c r="Y49" s="6"/>
      <c r="Z49" s="6"/>
    </row>
    <row r="50" spans="1:26" ht="46.5" customHeight="1" x14ac:dyDescent="0.15">
      <c r="A50" s="231" t="s">
        <v>508</v>
      </c>
      <c r="B50" s="219"/>
      <c r="C50" s="110" t="str">
        <f>$C$22</f>
        <v>CIS Critical Security Controls v6.1</v>
      </c>
      <c r="D50" s="110" t="str">
        <f>$D$22</f>
        <v>HIPAA</v>
      </c>
      <c r="E50" s="110" t="str">
        <f>$E$22</f>
        <v>ISO 27002:2013</v>
      </c>
      <c r="F50" s="110" t="str">
        <f>$F$22</f>
        <v>NIST Cybersecurity Framework</v>
      </c>
      <c r="G50" s="18" t="str">
        <f>$G$22</f>
        <v>NIST SP 800-171r1</v>
      </c>
      <c r="H50" s="110"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847</v>
      </c>
      <c r="B51" s="16" t="e">
        <f>VLOOKUP(A51,'HECVAT - Lite'!A$32:B$111,2,FALSE)</f>
        <v>#N/A</v>
      </c>
      <c r="C51" s="113" t="s">
        <v>848</v>
      </c>
      <c r="D51" s="114"/>
      <c r="E51" s="113" t="s">
        <v>849</v>
      </c>
      <c r="F51" s="113" t="s">
        <v>850</v>
      </c>
      <c r="G51" s="59" t="s">
        <v>851</v>
      </c>
      <c r="H51" s="113" t="s">
        <v>852</v>
      </c>
      <c r="I51" s="14" t="s">
        <v>853</v>
      </c>
      <c r="J51" s="6"/>
      <c r="K51" s="6"/>
      <c r="L51" s="6"/>
      <c r="M51" s="6"/>
      <c r="N51" s="6"/>
      <c r="O51" s="6"/>
      <c r="P51" s="6"/>
      <c r="Q51" s="6"/>
      <c r="R51" s="6"/>
      <c r="S51" s="6"/>
      <c r="T51" s="6"/>
      <c r="U51" s="6"/>
      <c r="V51" s="6"/>
      <c r="W51" s="6"/>
      <c r="X51" s="6"/>
      <c r="Y51" s="6"/>
      <c r="Z51" s="6"/>
    </row>
    <row r="52" spans="1:26" ht="63" customHeight="1" x14ac:dyDescent="0.15">
      <c r="A52" s="16" t="s">
        <v>780</v>
      </c>
      <c r="B52" s="16" t="e">
        <f>VLOOKUP(A52,'HECVAT - Lite'!A$32:B$111,2,FALSE)</f>
        <v>#N/A</v>
      </c>
      <c r="C52" s="113" t="s">
        <v>848</v>
      </c>
      <c r="D52" s="114"/>
      <c r="E52" s="113" t="s">
        <v>854</v>
      </c>
      <c r="F52" s="113" t="s">
        <v>850</v>
      </c>
      <c r="G52" s="59" t="s">
        <v>851</v>
      </c>
      <c r="H52" s="113" t="s">
        <v>852</v>
      </c>
      <c r="I52" s="14" t="s">
        <v>736</v>
      </c>
      <c r="J52" s="6"/>
      <c r="K52" s="6"/>
      <c r="L52" s="6"/>
      <c r="M52" s="6"/>
      <c r="N52" s="6"/>
      <c r="O52" s="6"/>
      <c r="P52" s="6"/>
      <c r="Q52" s="6"/>
      <c r="R52" s="6"/>
      <c r="S52" s="6"/>
      <c r="T52" s="6"/>
      <c r="U52" s="6"/>
      <c r="V52" s="6"/>
      <c r="W52" s="6"/>
      <c r="X52" s="6"/>
      <c r="Y52" s="6"/>
      <c r="Z52" s="6"/>
    </row>
    <row r="53" spans="1:26" ht="64.5" customHeight="1" x14ac:dyDescent="0.15">
      <c r="A53" s="16" t="s">
        <v>855</v>
      </c>
      <c r="B53" s="16" t="e">
        <f>VLOOKUP(A53,'HECVAT - Lite'!A$32:B$111,2,FALSE)</f>
        <v>#N/A</v>
      </c>
      <c r="C53" s="113" t="s">
        <v>848</v>
      </c>
      <c r="D53" s="114"/>
      <c r="E53" s="113" t="s">
        <v>854</v>
      </c>
      <c r="F53" s="113" t="s">
        <v>850</v>
      </c>
      <c r="G53" s="59" t="s">
        <v>851</v>
      </c>
      <c r="H53" s="113" t="s">
        <v>852</v>
      </c>
      <c r="I53" s="14" t="s">
        <v>734</v>
      </c>
      <c r="J53" s="6"/>
      <c r="K53" s="6"/>
      <c r="L53" s="6"/>
      <c r="M53" s="6"/>
      <c r="N53" s="6"/>
      <c r="O53" s="6"/>
      <c r="P53" s="6"/>
      <c r="Q53" s="6"/>
      <c r="R53" s="6"/>
      <c r="S53" s="6"/>
      <c r="T53" s="6"/>
      <c r="U53" s="6"/>
      <c r="V53" s="6"/>
      <c r="W53" s="6"/>
      <c r="X53" s="6"/>
      <c r="Y53" s="6"/>
      <c r="Z53" s="6"/>
    </row>
    <row r="54" spans="1:26" ht="64.5" customHeight="1" x14ac:dyDescent="0.15">
      <c r="A54" s="16" t="s">
        <v>856</v>
      </c>
      <c r="B54" s="16" t="e">
        <f>VLOOKUP(A54,'HECVAT - Lite'!A$32:B$111,2,FALSE)</f>
        <v>#N/A</v>
      </c>
      <c r="C54" s="113" t="s">
        <v>848</v>
      </c>
      <c r="D54" s="114"/>
      <c r="E54" s="113" t="s">
        <v>857</v>
      </c>
      <c r="F54" s="113" t="s">
        <v>850</v>
      </c>
      <c r="G54" s="112"/>
      <c r="H54" s="113" t="s">
        <v>858</v>
      </c>
      <c r="I54" s="14" t="s">
        <v>737</v>
      </c>
      <c r="J54" s="6"/>
      <c r="K54" s="6"/>
      <c r="L54" s="6"/>
      <c r="M54" s="6"/>
      <c r="N54" s="6"/>
      <c r="O54" s="6"/>
      <c r="P54" s="6"/>
      <c r="Q54" s="6"/>
      <c r="R54" s="6"/>
      <c r="S54" s="6"/>
      <c r="T54" s="6"/>
      <c r="U54" s="6"/>
      <c r="V54" s="6"/>
      <c r="W54" s="6"/>
      <c r="X54" s="6"/>
      <c r="Y54" s="6"/>
      <c r="Z54" s="6"/>
    </row>
    <row r="55" spans="1:26" ht="48" customHeight="1" x14ac:dyDescent="0.15">
      <c r="A55" s="231" t="s">
        <v>859</v>
      </c>
      <c r="B55" s="219"/>
      <c r="C55" s="110" t="str">
        <f>$C$22</f>
        <v>CIS Critical Security Controls v6.1</v>
      </c>
      <c r="D55" s="110" t="str">
        <f>$D$22</f>
        <v>HIPAA</v>
      </c>
      <c r="E55" s="110" t="str">
        <f>$E$22</f>
        <v>ISO 27002:2013</v>
      </c>
      <c r="F55" s="110" t="str">
        <f>$F$22</f>
        <v>NIST Cybersecurity Framework</v>
      </c>
      <c r="G55" s="18" t="str">
        <f>$G$22</f>
        <v>NIST SP 800-171r1</v>
      </c>
      <c r="H55" s="110"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860</v>
      </c>
      <c r="B56" s="16" t="e">
        <f>VLOOKUP(A56,'HECVAT - Lite'!A$32:B$111,2,FALSE)</f>
        <v>#N/A</v>
      </c>
      <c r="C56" s="113" t="s">
        <v>848</v>
      </c>
      <c r="D56" s="114"/>
      <c r="E56" s="113" t="s">
        <v>861</v>
      </c>
      <c r="F56" s="113" t="s">
        <v>862</v>
      </c>
      <c r="G56" s="59" t="s">
        <v>863</v>
      </c>
      <c r="H56" s="113" t="s">
        <v>864</v>
      </c>
      <c r="I56" s="14" t="s">
        <v>738</v>
      </c>
      <c r="J56" s="6"/>
      <c r="K56" s="6"/>
      <c r="L56" s="6"/>
      <c r="M56" s="6"/>
      <c r="N56" s="6"/>
      <c r="O56" s="6"/>
      <c r="P56" s="6"/>
      <c r="Q56" s="6"/>
      <c r="R56" s="6"/>
      <c r="S56" s="6"/>
      <c r="T56" s="6"/>
      <c r="U56" s="6"/>
      <c r="V56" s="6"/>
      <c r="W56" s="6"/>
      <c r="X56" s="6"/>
      <c r="Y56" s="6"/>
      <c r="Z56" s="6"/>
    </row>
    <row r="57" spans="1:26" ht="64.5" customHeight="1" x14ac:dyDescent="0.15">
      <c r="A57" s="16" t="s">
        <v>865</v>
      </c>
      <c r="B57" s="16" t="e">
        <f>VLOOKUP(A57,'HECVAT - Lite'!A$32:B$111,2,FALSE)</f>
        <v>#N/A</v>
      </c>
      <c r="C57" s="113" t="s">
        <v>848</v>
      </c>
      <c r="D57" s="114"/>
      <c r="E57" s="113" t="s">
        <v>861</v>
      </c>
      <c r="F57" s="111"/>
      <c r="G57" s="112"/>
      <c r="H57" s="113" t="s">
        <v>864</v>
      </c>
      <c r="I57" s="14" t="s">
        <v>739</v>
      </c>
      <c r="J57" s="6"/>
      <c r="K57" s="6"/>
      <c r="L57" s="6"/>
      <c r="M57" s="6"/>
      <c r="N57" s="6"/>
      <c r="O57" s="6"/>
      <c r="P57" s="6"/>
      <c r="Q57" s="6"/>
      <c r="R57" s="6"/>
      <c r="S57" s="6"/>
      <c r="T57" s="6"/>
      <c r="U57" s="6"/>
      <c r="V57" s="6"/>
      <c r="W57" s="6"/>
      <c r="X57" s="6"/>
      <c r="Y57" s="6"/>
      <c r="Z57" s="6"/>
    </row>
    <row r="58" spans="1:26" ht="46.5" customHeight="1" x14ac:dyDescent="0.15">
      <c r="A58" s="16" t="s">
        <v>866</v>
      </c>
      <c r="B58" s="16" t="e">
        <f>VLOOKUP(A58,'HECVAT - Lite'!A$32:B$111,2,FALSE)</f>
        <v>#N/A</v>
      </c>
      <c r="C58" s="113" t="s">
        <v>543</v>
      </c>
      <c r="D58" s="113" t="s">
        <v>867</v>
      </c>
      <c r="E58" s="113" t="s">
        <v>868</v>
      </c>
      <c r="F58" s="111"/>
      <c r="G58" s="112"/>
      <c r="H58" s="113" t="s">
        <v>864</v>
      </c>
      <c r="I58" s="14" t="s">
        <v>740</v>
      </c>
      <c r="J58" s="6"/>
      <c r="K58" s="6"/>
      <c r="L58" s="6"/>
      <c r="M58" s="6"/>
      <c r="N58" s="6"/>
      <c r="O58" s="6"/>
      <c r="P58" s="6"/>
      <c r="Q58" s="6"/>
      <c r="R58" s="6"/>
      <c r="S58" s="6"/>
      <c r="T58" s="6"/>
      <c r="U58" s="6"/>
      <c r="V58" s="6"/>
      <c r="W58" s="6"/>
      <c r="X58" s="6"/>
      <c r="Y58" s="6"/>
      <c r="Z58" s="6"/>
    </row>
    <row r="59" spans="1:26" ht="46.5" customHeight="1" x14ac:dyDescent="0.15">
      <c r="A59" s="16" t="s">
        <v>869</v>
      </c>
      <c r="B59" s="16" t="e">
        <f>VLOOKUP(A59,'HECVAT - Lite'!A$32:B$111,2,FALSE)</f>
        <v>#N/A</v>
      </c>
      <c r="C59" s="113" t="s">
        <v>848</v>
      </c>
      <c r="D59" s="122"/>
      <c r="E59" s="113" t="s">
        <v>861</v>
      </c>
      <c r="F59" s="113" t="s">
        <v>862</v>
      </c>
      <c r="G59" s="112"/>
      <c r="H59" s="113" t="s">
        <v>864</v>
      </c>
      <c r="I59" s="14" t="s">
        <v>741</v>
      </c>
      <c r="J59" s="6"/>
      <c r="K59" s="6"/>
      <c r="L59" s="6"/>
      <c r="M59" s="6"/>
      <c r="N59" s="6"/>
      <c r="O59" s="6"/>
      <c r="P59" s="6"/>
      <c r="Q59" s="6"/>
      <c r="R59" s="6"/>
      <c r="S59" s="6"/>
      <c r="T59" s="6"/>
      <c r="U59" s="6"/>
      <c r="V59" s="6"/>
      <c r="W59" s="6"/>
      <c r="X59" s="6"/>
      <c r="Y59" s="6"/>
      <c r="Z59" s="6"/>
    </row>
    <row r="60" spans="1:26" ht="48" customHeight="1" x14ac:dyDescent="0.15">
      <c r="A60" s="231" t="s">
        <v>120</v>
      </c>
      <c r="B60" s="219"/>
      <c r="C60" s="110" t="str">
        <f>$C$22</f>
        <v>CIS Critical Security Controls v6.1</v>
      </c>
      <c r="D60" s="110" t="str">
        <f>$D$22</f>
        <v>HIPAA</v>
      </c>
      <c r="E60" s="110" t="str">
        <f>$E$22</f>
        <v>ISO 27002:2013</v>
      </c>
      <c r="F60" s="110" t="str">
        <f>$F$22</f>
        <v>NIST Cybersecurity Framework</v>
      </c>
      <c r="G60" s="18" t="str">
        <f>$G$22</f>
        <v>NIST SP 800-171r1</v>
      </c>
      <c r="H60" s="110"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121</v>
      </c>
      <c r="B61" s="16" t="str">
        <f>VLOOKUP(A61,'HECVAT - Lite'!A$32:B$111,2,FALSE)</f>
        <v>Does the environment provide for dedicated single-tenant capabilities? If not, describe how your product or environment separates data from different customers (e.g., logically, physically, single tenancy, multi-tenancy).</v>
      </c>
      <c r="C61" s="113" t="s">
        <v>416</v>
      </c>
      <c r="D61" s="111"/>
      <c r="E61" s="111"/>
      <c r="F61" s="113" t="s">
        <v>535</v>
      </c>
      <c r="G61" s="59" t="s">
        <v>536</v>
      </c>
      <c r="H61" s="113" t="s">
        <v>537</v>
      </c>
      <c r="I61" s="14" t="s">
        <v>870</v>
      </c>
      <c r="J61" s="6"/>
      <c r="K61" s="6"/>
      <c r="L61" s="6"/>
      <c r="M61" s="6"/>
      <c r="N61" s="6"/>
      <c r="O61" s="6"/>
      <c r="P61" s="6"/>
      <c r="Q61" s="6"/>
      <c r="R61" s="6"/>
      <c r="S61" s="6"/>
      <c r="T61" s="6"/>
      <c r="U61" s="6"/>
      <c r="V61" s="6"/>
      <c r="W61" s="6"/>
      <c r="X61" s="6"/>
      <c r="Y61" s="6"/>
      <c r="Z61" s="6"/>
    </row>
    <row r="62" spans="1:26" ht="64.5" customHeight="1" x14ac:dyDescent="0.15">
      <c r="A62" s="16" t="s">
        <v>122</v>
      </c>
      <c r="B62" s="16" t="str">
        <f>VLOOKUP(A62,'HECVAT - Lite'!A$32:B$111,2,FALSE)</f>
        <v>Is sensitive data encrypted, using secure protocols/algorithms, in transport? (e.g. system-to-client)</v>
      </c>
      <c r="C62" s="113" t="s">
        <v>543</v>
      </c>
      <c r="D62" s="115"/>
      <c r="E62" s="113" t="s">
        <v>544</v>
      </c>
      <c r="F62" s="113" t="s">
        <v>545</v>
      </c>
      <c r="G62" s="59" t="s">
        <v>546</v>
      </c>
      <c r="H62" s="113" t="s">
        <v>547</v>
      </c>
      <c r="I62" s="14" t="s">
        <v>744</v>
      </c>
      <c r="J62" s="6"/>
      <c r="K62" s="6"/>
      <c r="L62" s="6"/>
      <c r="M62" s="6"/>
      <c r="N62" s="6"/>
      <c r="O62" s="6"/>
      <c r="P62" s="6"/>
      <c r="Q62" s="6"/>
      <c r="R62" s="6"/>
      <c r="S62" s="6"/>
      <c r="T62" s="6"/>
      <c r="U62" s="6"/>
      <c r="V62" s="6"/>
      <c r="W62" s="6"/>
      <c r="X62" s="6"/>
      <c r="Y62" s="6"/>
      <c r="Z62" s="6"/>
    </row>
    <row r="63" spans="1:26" ht="64.5" customHeight="1" x14ac:dyDescent="0.2">
      <c r="A63" s="29" t="s">
        <v>123</v>
      </c>
      <c r="B63" s="16" t="str">
        <f>VLOOKUP(A63,'HECVAT - Lite'!A$32:B$111,2,FALSE)</f>
        <v>Is sensitive data encrypted, using secure protocols/algorithms, in storage? (e.g. disk encryption, at-rest, files, and within a running database)</v>
      </c>
      <c r="C63" s="116" t="s">
        <v>543</v>
      </c>
      <c r="D63" s="117"/>
      <c r="E63" s="116" t="s">
        <v>544</v>
      </c>
      <c r="F63" s="116" t="s">
        <v>555</v>
      </c>
      <c r="G63" s="116" t="s">
        <v>546</v>
      </c>
      <c r="H63" s="116" t="s">
        <v>547</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6" t="s">
        <v>124</v>
      </c>
      <c r="B64" s="16" t="str">
        <f>VLOOKUP(A64,'HECVAT - Lite'!A$32:B$111,2,FALSE)</f>
        <v>Are involatile backup copies made according to pre-defined schedules and securely stored and protected?</v>
      </c>
      <c r="C64" s="113" t="s">
        <v>543</v>
      </c>
      <c r="D64" s="111"/>
      <c r="E64" s="113" t="s">
        <v>563</v>
      </c>
      <c r="F64" s="111"/>
      <c r="G64" s="59" t="s">
        <v>564</v>
      </c>
      <c r="H64" s="113" t="s">
        <v>565</v>
      </c>
      <c r="I64" s="14" t="s">
        <v>871</v>
      </c>
      <c r="J64" s="6"/>
      <c r="K64" s="6"/>
      <c r="L64" s="6"/>
      <c r="M64" s="6"/>
      <c r="N64" s="6"/>
      <c r="O64" s="6"/>
      <c r="P64" s="6"/>
      <c r="Q64" s="6"/>
      <c r="R64" s="6"/>
      <c r="S64" s="6"/>
      <c r="T64" s="6"/>
      <c r="U64" s="6"/>
      <c r="V64" s="6"/>
      <c r="W64" s="6"/>
      <c r="X64" s="6"/>
      <c r="Y64" s="6"/>
      <c r="Z64" s="6"/>
    </row>
    <row r="65" spans="1:26" ht="63.75" customHeight="1" x14ac:dyDescent="0.15">
      <c r="A65" s="16" t="s">
        <v>125</v>
      </c>
      <c r="B65" s="16" t="str">
        <f>VLOOKUP(A65,'HECVAT - Lite'!A$32:B$111,2,FALSE)</f>
        <v>Can the Institution extract a full or partial backup of data?</v>
      </c>
      <c r="C65" s="113" t="s">
        <v>543</v>
      </c>
      <c r="D65" s="111"/>
      <c r="E65" s="113" t="s">
        <v>571</v>
      </c>
      <c r="F65" s="113" t="s">
        <v>572</v>
      </c>
      <c r="G65" s="59" t="s">
        <v>573</v>
      </c>
      <c r="H65" s="113" t="s">
        <v>574</v>
      </c>
      <c r="I65" s="14" t="s">
        <v>872</v>
      </c>
      <c r="J65" s="6"/>
      <c r="K65" s="6"/>
      <c r="L65" s="6"/>
      <c r="M65" s="6"/>
      <c r="N65" s="6"/>
      <c r="O65" s="6"/>
      <c r="P65" s="6"/>
      <c r="Q65" s="6"/>
      <c r="R65" s="6"/>
      <c r="S65" s="6"/>
      <c r="T65" s="6"/>
      <c r="U65" s="6"/>
      <c r="V65" s="6"/>
      <c r="W65" s="6"/>
      <c r="X65" s="6"/>
      <c r="Y65" s="6"/>
      <c r="Z65" s="6"/>
    </row>
    <row r="66" spans="1:26" ht="36" customHeight="1" x14ac:dyDescent="0.15">
      <c r="A66" s="16" t="s">
        <v>126</v>
      </c>
      <c r="B66" s="16" t="str">
        <f>VLOOKUP(A66,'HECVAT - Lite'!A$32:B$111,2,FALSE)</f>
        <v>Do you have a media handling process, that is documented and currently implemented that meets established business needs and regulatory requirements, including end-of-life, repurposing, and data sanitization procedures?</v>
      </c>
      <c r="C66" s="113" t="s">
        <v>580</v>
      </c>
      <c r="D66" s="111"/>
      <c r="E66" s="113" t="s">
        <v>435</v>
      </c>
      <c r="F66" s="113" t="s">
        <v>397</v>
      </c>
      <c r="G66" s="112"/>
      <c r="H66" s="111"/>
      <c r="I66" s="14" t="s">
        <v>873</v>
      </c>
      <c r="J66" s="6"/>
      <c r="K66" s="6"/>
      <c r="L66" s="6"/>
      <c r="M66" s="6"/>
      <c r="N66" s="6"/>
      <c r="O66" s="6"/>
      <c r="P66" s="6"/>
      <c r="Q66" s="6"/>
      <c r="R66" s="6"/>
      <c r="S66" s="6"/>
      <c r="T66" s="6"/>
      <c r="U66" s="6"/>
      <c r="V66" s="6"/>
      <c r="W66" s="6"/>
      <c r="X66" s="6"/>
      <c r="Y66" s="6"/>
      <c r="Z66" s="6"/>
    </row>
    <row r="67" spans="1:26" ht="48" customHeight="1" x14ac:dyDescent="0.15">
      <c r="A67" s="231" t="s">
        <v>874</v>
      </c>
      <c r="B67" s="219"/>
      <c r="C67" s="110" t="str">
        <f>$C$22</f>
        <v>CIS Critical Security Controls v6.1</v>
      </c>
      <c r="D67" s="110" t="str">
        <f>$D$22</f>
        <v>HIPAA</v>
      </c>
      <c r="E67" s="110" t="str">
        <f>$E$22</f>
        <v>ISO 27002:2013</v>
      </c>
      <c r="F67" s="110" t="str">
        <f>$F$22</f>
        <v>NIST Cybersecurity Framework</v>
      </c>
      <c r="G67" s="18" t="str">
        <f>$G$22</f>
        <v>NIST SP 800-171r1</v>
      </c>
      <c r="H67" s="110"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875</v>
      </c>
      <c r="B68" s="16" t="e">
        <f>VLOOKUP(A68,'HECVAT - Lite'!A$32:B$111,2,FALSE)</f>
        <v>#N/A</v>
      </c>
      <c r="C68" s="113" t="s">
        <v>543</v>
      </c>
      <c r="D68" s="114"/>
      <c r="E68" s="113" t="s">
        <v>876</v>
      </c>
      <c r="F68" s="113" t="s">
        <v>555</v>
      </c>
      <c r="G68" s="112"/>
      <c r="H68" s="111"/>
      <c r="I68" s="14" t="s">
        <v>877</v>
      </c>
      <c r="J68" s="6"/>
      <c r="K68" s="6"/>
      <c r="L68" s="6"/>
      <c r="M68" s="6"/>
      <c r="N68" s="6"/>
      <c r="O68" s="6"/>
      <c r="P68" s="6"/>
      <c r="Q68" s="6"/>
      <c r="R68" s="6"/>
      <c r="S68" s="6"/>
      <c r="T68" s="6"/>
      <c r="U68" s="6"/>
      <c r="V68" s="6"/>
      <c r="W68" s="6"/>
      <c r="X68" s="6"/>
      <c r="Y68" s="6"/>
      <c r="Z68" s="6"/>
    </row>
    <row r="69" spans="1:26" ht="52.5" customHeight="1" x14ac:dyDescent="0.15">
      <c r="A69" s="16" t="s">
        <v>878</v>
      </c>
      <c r="B69" s="16" t="e">
        <f>VLOOKUP(A69,'HECVAT - Lite'!A$32:B$111,2,FALSE)</f>
        <v>#N/A</v>
      </c>
      <c r="C69" s="113" t="s">
        <v>543</v>
      </c>
      <c r="D69" s="114"/>
      <c r="E69" s="113" t="s">
        <v>876</v>
      </c>
      <c r="F69" s="113" t="s">
        <v>545</v>
      </c>
      <c r="G69" s="112"/>
      <c r="H69" s="111"/>
      <c r="I69" s="14" t="s">
        <v>879</v>
      </c>
      <c r="J69" s="6"/>
      <c r="K69" s="6"/>
      <c r="L69" s="6"/>
      <c r="M69" s="6"/>
      <c r="N69" s="6"/>
      <c r="O69" s="6"/>
      <c r="P69" s="6"/>
      <c r="Q69" s="6"/>
      <c r="R69" s="6"/>
      <c r="S69" s="6"/>
      <c r="T69" s="6"/>
      <c r="U69" s="6"/>
      <c r="V69" s="6"/>
      <c r="W69" s="6"/>
      <c r="X69" s="6"/>
      <c r="Y69" s="6"/>
      <c r="Z69" s="6"/>
    </row>
    <row r="70" spans="1:26" ht="48" customHeight="1" x14ac:dyDescent="0.15">
      <c r="A70" s="231" t="s">
        <v>128</v>
      </c>
      <c r="B70" s="219"/>
      <c r="C70" s="110" t="str">
        <f>$C$22</f>
        <v>CIS Critical Security Controls v6.1</v>
      </c>
      <c r="D70" s="110" t="str">
        <f>$D$22</f>
        <v>HIPAA</v>
      </c>
      <c r="E70" s="110" t="str">
        <f>$E$22</f>
        <v>ISO 27002:2013</v>
      </c>
      <c r="F70" s="110" t="str">
        <f>$F$22</f>
        <v>NIST Cybersecurity Framework</v>
      </c>
      <c r="G70" s="18" t="str">
        <f>$G$22</f>
        <v>NIST SP 800-171r1</v>
      </c>
      <c r="H70" s="110"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129</v>
      </c>
      <c r="B71" s="16" t="str">
        <f>VLOOKUP(A71,'HECVAT - Lite'!A$32:B$111,2,FALSE)</f>
        <v>Does your company manage the physical data center where the institution's data will reside?</v>
      </c>
      <c r="C71" s="113" t="s">
        <v>416</v>
      </c>
      <c r="D71" s="114"/>
      <c r="E71" s="113" t="s">
        <v>592</v>
      </c>
      <c r="F71" s="111"/>
      <c r="G71" s="120"/>
      <c r="H71" s="111"/>
      <c r="I71" s="14" t="s">
        <v>880</v>
      </c>
      <c r="J71" s="6"/>
      <c r="K71" s="6"/>
      <c r="L71" s="6"/>
      <c r="M71" s="6"/>
      <c r="N71" s="6"/>
      <c r="O71" s="6"/>
      <c r="P71" s="6"/>
      <c r="Q71" s="6"/>
      <c r="R71" s="6"/>
      <c r="S71" s="6"/>
      <c r="T71" s="6"/>
      <c r="U71" s="6"/>
      <c r="V71" s="6"/>
      <c r="W71" s="6"/>
      <c r="X71" s="6"/>
      <c r="Y71" s="6"/>
      <c r="Z71" s="6"/>
    </row>
    <row r="72" spans="1:26" ht="54" customHeight="1" x14ac:dyDescent="0.15">
      <c r="A72" s="16" t="s">
        <v>130</v>
      </c>
      <c r="B72" s="16" t="str">
        <f>VLOOKUP(A72,'HECVAT - Lite'!A$32:B$111,2,FALSE)</f>
        <v>Are you generally able to accomodate storing each institution's data within their geographic region?</v>
      </c>
      <c r="C72" s="113" t="s">
        <v>395</v>
      </c>
      <c r="D72" s="114"/>
      <c r="E72" s="113" t="s">
        <v>599</v>
      </c>
      <c r="F72" s="113" t="s">
        <v>535</v>
      </c>
      <c r="G72" s="112"/>
      <c r="H72" s="111"/>
      <c r="I72" s="14" t="s">
        <v>750</v>
      </c>
      <c r="J72" s="6"/>
      <c r="K72" s="6"/>
      <c r="L72" s="6"/>
      <c r="M72" s="6"/>
      <c r="N72" s="6"/>
      <c r="O72" s="6"/>
      <c r="P72" s="6"/>
      <c r="Q72" s="6"/>
      <c r="R72" s="6"/>
      <c r="S72" s="6"/>
      <c r="T72" s="6"/>
      <c r="U72" s="6"/>
      <c r="V72" s="6"/>
      <c r="W72" s="6"/>
      <c r="X72" s="6"/>
      <c r="Y72" s="6"/>
      <c r="Z72" s="6"/>
    </row>
    <row r="73" spans="1:26" ht="46.5" customHeight="1" x14ac:dyDescent="0.15">
      <c r="A73" s="16" t="s">
        <v>131</v>
      </c>
      <c r="B73" s="16" t="str">
        <f>VLOOKUP(A73,'HECVAT - Lite'!A$32:B$111,2,FALSE)</f>
        <v>Does the hosting provider have a SOC 2 Type 2 report available?</v>
      </c>
      <c r="C73" s="113" t="s">
        <v>543</v>
      </c>
      <c r="D73" s="114"/>
      <c r="E73" s="113" t="s">
        <v>599</v>
      </c>
      <c r="F73" s="111"/>
      <c r="G73" s="112"/>
      <c r="H73" s="111"/>
      <c r="I73" s="14" t="s">
        <v>748</v>
      </c>
      <c r="J73" s="6"/>
      <c r="K73" s="6"/>
      <c r="L73" s="6"/>
      <c r="M73" s="6"/>
      <c r="N73" s="6"/>
      <c r="O73" s="6"/>
      <c r="P73" s="6"/>
      <c r="Q73" s="6"/>
      <c r="R73" s="6"/>
      <c r="S73" s="6"/>
      <c r="T73" s="6"/>
      <c r="U73" s="6"/>
      <c r="V73" s="6"/>
      <c r="W73" s="6"/>
      <c r="X73" s="6"/>
      <c r="Y73" s="6"/>
      <c r="Z73" s="6"/>
    </row>
    <row r="74" spans="1:26" ht="48" customHeight="1" x14ac:dyDescent="0.15">
      <c r="A74" s="16" t="s">
        <v>132</v>
      </c>
      <c r="B74" s="16" t="str">
        <f>VLOOKUP(A74,'HECVAT - Lite'!A$32:B$111,2,FALSE)</f>
        <v>Does your organization have physical security controls and policies in place?</v>
      </c>
      <c r="C74" s="113" t="s">
        <v>395</v>
      </c>
      <c r="D74" s="114"/>
      <c r="E74" s="113" t="s">
        <v>611</v>
      </c>
      <c r="F74" s="113" t="s">
        <v>612</v>
      </c>
      <c r="G74" s="59" t="s">
        <v>613</v>
      </c>
      <c r="H74" s="111"/>
      <c r="I74" s="14" t="s">
        <v>751</v>
      </c>
      <c r="J74" s="6"/>
      <c r="K74" s="6"/>
      <c r="L74" s="6"/>
      <c r="M74" s="6"/>
      <c r="N74" s="6"/>
      <c r="O74" s="6"/>
      <c r="P74" s="6"/>
      <c r="Q74" s="6"/>
      <c r="R74" s="6"/>
      <c r="S74" s="6"/>
      <c r="T74" s="6"/>
      <c r="U74" s="6"/>
      <c r="V74" s="6"/>
      <c r="W74" s="6"/>
      <c r="X74" s="6"/>
      <c r="Y74" s="6"/>
      <c r="Z74" s="6"/>
    </row>
    <row r="75" spans="1:26" ht="48" customHeight="1" x14ac:dyDescent="0.15">
      <c r="A75" s="231" t="s">
        <v>881</v>
      </c>
      <c r="B75" s="219"/>
      <c r="C75" s="110" t="str">
        <f>$C$22</f>
        <v>CIS Critical Security Controls v6.1</v>
      </c>
      <c r="D75" s="110" t="str">
        <f>$D$22</f>
        <v>HIPAA</v>
      </c>
      <c r="E75" s="110" t="str">
        <f>$E$22</f>
        <v>ISO 27002:2013</v>
      </c>
      <c r="F75" s="110" t="str">
        <f>$F$22</f>
        <v>NIST Cybersecurity Framework</v>
      </c>
      <c r="G75" s="18" t="str">
        <f>$G$22</f>
        <v>NIST SP 800-171r1</v>
      </c>
      <c r="H75" s="110"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882</v>
      </c>
      <c r="B76" s="16" t="e">
        <f>VLOOKUP(A76,'HECVAT - Lite'!A$32:B$111,2,FALSE)</f>
        <v>#N/A</v>
      </c>
      <c r="C76" s="113" t="s">
        <v>848</v>
      </c>
      <c r="D76" s="114"/>
      <c r="E76" s="113" t="s">
        <v>849</v>
      </c>
      <c r="F76" s="113" t="s">
        <v>850</v>
      </c>
      <c r="G76" s="59" t="s">
        <v>851</v>
      </c>
      <c r="H76" s="113" t="s">
        <v>883</v>
      </c>
      <c r="I76" s="14" t="s">
        <v>884</v>
      </c>
      <c r="J76" s="6"/>
      <c r="K76" s="6"/>
      <c r="L76" s="6"/>
      <c r="M76" s="6"/>
      <c r="N76" s="6"/>
      <c r="O76" s="6"/>
      <c r="P76" s="6"/>
      <c r="Q76" s="6"/>
      <c r="R76" s="6"/>
      <c r="S76" s="6"/>
      <c r="T76" s="6"/>
      <c r="U76" s="6"/>
      <c r="V76" s="6"/>
      <c r="W76" s="6"/>
      <c r="X76" s="6"/>
      <c r="Y76" s="6"/>
      <c r="Z76" s="6"/>
    </row>
    <row r="77" spans="1:26" ht="36" customHeight="1" x14ac:dyDescent="0.15">
      <c r="A77" s="16" t="s">
        <v>885</v>
      </c>
      <c r="B77" s="16" t="e">
        <f>VLOOKUP(A77,'HECVAT - Lite'!A$32:B$111,2,FALSE)</f>
        <v>#N/A</v>
      </c>
      <c r="C77" s="113" t="s">
        <v>886</v>
      </c>
      <c r="D77" s="114"/>
      <c r="E77" s="113" t="s">
        <v>849</v>
      </c>
      <c r="F77" s="113" t="s">
        <v>850</v>
      </c>
      <c r="G77" s="112"/>
      <c r="H77" s="113" t="s">
        <v>883</v>
      </c>
      <c r="I77" s="14" t="s">
        <v>754</v>
      </c>
      <c r="J77" s="6"/>
      <c r="K77" s="6"/>
      <c r="L77" s="6"/>
      <c r="M77" s="6"/>
      <c r="N77" s="6"/>
      <c r="O77" s="6"/>
      <c r="P77" s="6"/>
      <c r="Q77" s="6"/>
      <c r="R77" s="6"/>
      <c r="S77" s="6"/>
      <c r="T77" s="6"/>
      <c r="U77" s="6"/>
      <c r="V77" s="6"/>
      <c r="W77" s="6"/>
      <c r="X77" s="6"/>
      <c r="Y77" s="6"/>
      <c r="Z77" s="6"/>
    </row>
    <row r="78" spans="1:26" ht="48" customHeight="1" x14ac:dyDescent="0.15">
      <c r="A78" s="16" t="s">
        <v>887</v>
      </c>
      <c r="B78" s="16" t="e">
        <f>VLOOKUP(A78,'HECVAT - Lite'!A$32:B$111,2,FALSE)</f>
        <v>#N/A</v>
      </c>
      <c r="C78" s="113" t="s">
        <v>848</v>
      </c>
      <c r="D78" s="114"/>
      <c r="E78" s="113" t="s">
        <v>849</v>
      </c>
      <c r="F78" s="113" t="s">
        <v>850</v>
      </c>
      <c r="G78" s="59" t="s">
        <v>851</v>
      </c>
      <c r="H78" s="113" t="s">
        <v>883</v>
      </c>
      <c r="I78" s="14" t="s">
        <v>752</v>
      </c>
      <c r="J78" s="6"/>
      <c r="K78" s="6"/>
      <c r="L78" s="6"/>
      <c r="M78" s="6"/>
      <c r="N78" s="6"/>
      <c r="O78" s="6"/>
      <c r="P78" s="6"/>
      <c r="Q78" s="6"/>
      <c r="R78" s="6"/>
      <c r="S78" s="6"/>
      <c r="T78" s="6"/>
      <c r="U78" s="6"/>
      <c r="V78" s="6"/>
      <c r="W78" s="6"/>
      <c r="X78" s="6"/>
      <c r="Y78" s="6"/>
      <c r="Z78" s="6"/>
    </row>
    <row r="79" spans="1:26" ht="48" customHeight="1" x14ac:dyDescent="0.15">
      <c r="A79" s="231" t="s">
        <v>888</v>
      </c>
      <c r="B79" s="219"/>
      <c r="C79" s="110" t="str">
        <f>$C$22</f>
        <v>CIS Critical Security Controls v6.1</v>
      </c>
      <c r="D79" s="110" t="str">
        <f>$D$22</f>
        <v>HIPAA</v>
      </c>
      <c r="E79" s="110" t="str">
        <f>$E$22</f>
        <v>ISO 27002:2013</v>
      </c>
      <c r="F79" s="110" t="str">
        <f>$F$22</f>
        <v>NIST Cybersecurity Framework</v>
      </c>
      <c r="G79" s="18" t="str">
        <f>$G$22</f>
        <v>NIST SP 800-171r1</v>
      </c>
      <c r="H79" s="110"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889</v>
      </c>
      <c r="B80" s="16" t="e">
        <f>VLOOKUP(A80,'HECVAT - Lite'!A$32:B$111,2,FALSE)</f>
        <v>#N/A</v>
      </c>
      <c r="C80" s="113" t="s">
        <v>890</v>
      </c>
      <c r="D80" s="114"/>
      <c r="E80" s="113" t="s">
        <v>891</v>
      </c>
      <c r="F80" s="113" t="s">
        <v>892</v>
      </c>
      <c r="G80" s="112"/>
      <c r="H80" s="111"/>
      <c r="I80" s="14" t="s">
        <v>756</v>
      </c>
      <c r="J80" s="6"/>
      <c r="K80" s="6"/>
      <c r="L80" s="6"/>
      <c r="M80" s="6"/>
      <c r="N80" s="6"/>
      <c r="O80" s="6"/>
      <c r="P80" s="6"/>
      <c r="Q80" s="6"/>
      <c r="R80" s="6"/>
      <c r="S80" s="6"/>
      <c r="T80" s="6"/>
      <c r="U80" s="6"/>
      <c r="V80" s="6"/>
      <c r="W80" s="6"/>
      <c r="X80" s="6"/>
      <c r="Y80" s="6"/>
      <c r="Z80" s="6"/>
    </row>
    <row r="81" spans="1:26" ht="46.5" customHeight="1" x14ac:dyDescent="0.15">
      <c r="A81" s="16" t="s">
        <v>893</v>
      </c>
      <c r="B81" s="16" t="e">
        <f>VLOOKUP(A81,'HECVAT - Lite'!A$32:B$111,2,FALSE)</f>
        <v>#N/A</v>
      </c>
      <c r="C81" s="113" t="s">
        <v>890</v>
      </c>
      <c r="D81" s="114"/>
      <c r="E81" s="113" t="s">
        <v>861</v>
      </c>
      <c r="F81" s="113" t="s">
        <v>894</v>
      </c>
      <c r="G81" s="112"/>
      <c r="H81" s="111"/>
      <c r="I81" s="14" t="s">
        <v>757</v>
      </c>
      <c r="J81" s="6"/>
      <c r="K81" s="6"/>
      <c r="L81" s="6"/>
      <c r="M81" s="6"/>
      <c r="N81" s="6"/>
      <c r="O81" s="6"/>
      <c r="P81" s="6"/>
      <c r="Q81" s="6"/>
      <c r="R81" s="6"/>
      <c r="S81" s="6"/>
      <c r="T81" s="6"/>
      <c r="U81" s="6"/>
      <c r="V81" s="6"/>
      <c r="W81" s="6"/>
      <c r="X81" s="6"/>
      <c r="Y81" s="6"/>
      <c r="Z81" s="6"/>
    </row>
    <row r="82" spans="1:26" ht="46.5" customHeight="1" x14ac:dyDescent="0.15">
      <c r="A82" s="16" t="s">
        <v>895</v>
      </c>
      <c r="B82" s="16" t="e">
        <f>VLOOKUP(A82,'HECVAT - Lite'!A$32:B$111,2,FALSE)</f>
        <v>#N/A</v>
      </c>
      <c r="C82" s="113" t="s">
        <v>896</v>
      </c>
      <c r="D82" s="114"/>
      <c r="E82" s="113" t="s">
        <v>897</v>
      </c>
      <c r="F82" s="111"/>
      <c r="G82" s="59" t="s">
        <v>898</v>
      </c>
      <c r="H82" s="113" t="s">
        <v>899</v>
      </c>
      <c r="I82" s="14" t="s">
        <v>758</v>
      </c>
      <c r="J82" s="6"/>
      <c r="K82" s="6"/>
      <c r="L82" s="6"/>
      <c r="M82" s="6"/>
      <c r="N82" s="6"/>
      <c r="O82" s="6"/>
      <c r="P82" s="6"/>
      <c r="Q82" s="6"/>
      <c r="R82" s="6"/>
      <c r="S82" s="6"/>
      <c r="T82" s="6"/>
      <c r="U82" s="6"/>
      <c r="V82" s="6"/>
      <c r="W82" s="6"/>
      <c r="X82" s="6"/>
      <c r="Y82" s="6"/>
      <c r="Z82" s="6"/>
    </row>
    <row r="83" spans="1:26" ht="48" customHeight="1" x14ac:dyDescent="0.15">
      <c r="A83" s="16" t="s">
        <v>900</v>
      </c>
      <c r="B83" s="16" t="e">
        <f>VLOOKUP(A83,'HECVAT - Lite'!A$32:B$111,2,FALSE)</f>
        <v>#N/A</v>
      </c>
      <c r="C83" s="113" t="s">
        <v>896</v>
      </c>
      <c r="D83" s="114"/>
      <c r="E83" s="113" t="s">
        <v>897</v>
      </c>
      <c r="F83" s="113" t="s">
        <v>901</v>
      </c>
      <c r="G83" s="59" t="s">
        <v>898</v>
      </c>
      <c r="H83" s="113" t="s">
        <v>902</v>
      </c>
      <c r="I83" s="14" t="s">
        <v>759</v>
      </c>
      <c r="J83" s="6"/>
      <c r="K83" s="6"/>
      <c r="L83" s="6"/>
      <c r="M83" s="6"/>
      <c r="N83" s="6"/>
      <c r="O83" s="6"/>
      <c r="P83" s="6"/>
      <c r="Q83" s="6"/>
      <c r="R83" s="6"/>
      <c r="S83" s="6"/>
      <c r="T83" s="6"/>
      <c r="U83" s="6"/>
      <c r="V83" s="6"/>
      <c r="W83" s="6"/>
      <c r="X83" s="6"/>
      <c r="Y83" s="6"/>
      <c r="Z83" s="6"/>
    </row>
    <row r="84" spans="1:26" ht="48" customHeight="1" x14ac:dyDescent="0.15">
      <c r="A84" s="231" t="s">
        <v>903</v>
      </c>
      <c r="B84" s="219"/>
      <c r="C84" s="110" t="str">
        <f>$C$22</f>
        <v>CIS Critical Security Controls v6.1</v>
      </c>
      <c r="D84" s="110" t="str">
        <f>$D$22</f>
        <v>HIPAA</v>
      </c>
      <c r="E84" s="110" t="str">
        <f>$E$22</f>
        <v>ISO 27002:2013</v>
      </c>
      <c r="F84" s="110" t="str">
        <f>$F$22</f>
        <v>NIST Cybersecurity Framework</v>
      </c>
      <c r="G84" s="18" t="str">
        <f>$G$22</f>
        <v>NIST SP 800-171r1</v>
      </c>
      <c r="H84" s="110"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904</v>
      </c>
      <c r="B85" s="16" t="e">
        <f>VLOOKUP(A85,'HECVAT - Lite'!A$32:B$111,2,FALSE)</f>
        <v>#N/A</v>
      </c>
      <c r="C85" s="113" t="s">
        <v>905</v>
      </c>
      <c r="D85" s="122"/>
      <c r="E85" s="113" t="s">
        <v>599</v>
      </c>
      <c r="F85" s="113" t="s">
        <v>906</v>
      </c>
      <c r="G85" s="59" t="s">
        <v>907</v>
      </c>
      <c r="H85" s="113" t="s">
        <v>908</v>
      </c>
      <c r="I85" s="14" t="s">
        <v>909</v>
      </c>
      <c r="J85" s="6"/>
      <c r="K85" s="6"/>
      <c r="L85" s="6"/>
      <c r="M85" s="6"/>
      <c r="N85" s="6"/>
      <c r="O85" s="6"/>
      <c r="P85" s="6"/>
      <c r="Q85" s="6"/>
      <c r="R85" s="6"/>
      <c r="S85" s="6"/>
      <c r="T85" s="6"/>
      <c r="U85" s="6"/>
      <c r="V85" s="6"/>
      <c r="W85" s="6"/>
      <c r="X85" s="6"/>
      <c r="Y85" s="6"/>
      <c r="Z85" s="6"/>
    </row>
    <row r="86" spans="1:26" ht="46.5" customHeight="1" x14ac:dyDescent="0.15">
      <c r="A86" s="16" t="s">
        <v>910</v>
      </c>
      <c r="B86" s="16" t="e">
        <f>VLOOKUP(A86,'HECVAT - Lite'!A$32:B$111,2,FALSE)</f>
        <v>#N/A</v>
      </c>
      <c r="C86" s="113" t="s">
        <v>543</v>
      </c>
      <c r="D86" s="122"/>
      <c r="E86" s="113" t="s">
        <v>911</v>
      </c>
      <c r="F86" s="113" t="s">
        <v>912</v>
      </c>
      <c r="G86" s="59" t="s">
        <v>913</v>
      </c>
      <c r="H86" s="113" t="s">
        <v>914</v>
      </c>
      <c r="I86" s="14" t="s">
        <v>915</v>
      </c>
      <c r="J86" s="6"/>
      <c r="K86" s="6"/>
      <c r="L86" s="6"/>
      <c r="M86" s="6"/>
      <c r="N86" s="6"/>
      <c r="O86" s="6"/>
      <c r="P86" s="6"/>
      <c r="Q86" s="6"/>
      <c r="R86" s="6"/>
      <c r="S86" s="6"/>
      <c r="T86" s="6"/>
      <c r="U86" s="6"/>
      <c r="V86" s="6"/>
      <c r="W86" s="6"/>
      <c r="X86" s="6"/>
      <c r="Y86" s="6"/>
      <c r="Z86" s="6"/>
    </row>
    <row r="87" spans="1:26" ht="48" customHeight="1" x14ac:dyDescent="0.15">
      <c r="A87" s="231" t="s">
        <v>147</v>
      </c>
      <c r="B87" s="219"/>
      <c r="C87" s="110" t="str">
        <f>$C$22</f>
        <v>CIS Critical Security Controls v6.1</v>
      </c>
      <c r="D87" s="110" t="str">
        <f>$D$22</f>
        <v>HIPAA</v>
      </c>
      <c r="E87" s="110" t="str">
        <f>$E$22</f>
        <v>ISO 27002:2013</v>
      </c>
      <c r="F87" s="110" t="str">
        <f>$F$22</f>
        <v>NIST Cybersecurity Framework</v>
      </c>
      <c r="G87" s="18" t="str">
        <f>$G$22</f>
        <v>NIST SP 800-171r1</v>
      </c>
      <c r="H87" s="110"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148</v>
      </c>
      <c r="B88" s="16" t="str">
        <f>VLOOKUP(A88,'HECVAT - Lite'!A$32:B$111,2,FALSE)</f>
        <v>Can you share the organization chart, mission statement, and policies for your information security unit?</v>
      </c>
      <c r="C88" s="111"/>
      <c r="D88" s="111"/>
      <c r="E88" s="113" t="s">
        <v>916</v>
      </c>
      <c r="F88" s="113" t="s">
        <v>917</v>
      </c>
      <c r="G88" s="59" t="s">
        <v>918</v>
      </c>
      <c r="H88" s="113" t="s">
        <v>919</v>
      </c>
      <c r="I88" s="14" t="s">
        <v>920</v>
      </c>
      <c r="J88" s="6"/>
      <c r="K88" s="6"/>
      <c r="L88" s="6"/>
      <c r="M88" s="6"/>
      <c r="N88" s="6"/>
      <c r="O88" s="6"/>
      <c r="P88" s="6"/>
      <c r="Q88" s="6"/>
      <c r="R88" s="6"/>
      <c r="S88" s="6"/>
      <c r="T88" s="6"/>
      <c r="U88" s="6"/>
      <c r="V88" s="6"/>
      <c r="W88" s="6"/>
      <c r="X88" s="6"/>
      <c r="Y88" s="6"/>
      <c r="Z88" s="6"/>
    </row>
    <row r="89" spans="1:26" ht="46.5" customHeight="1" x14ac:dyDescent="0.15">
      <c r="A89" s="16" t="s">
        <v>149</v>
      </c>
      <c r="B89" s="16" t="str">
        <f>VLOOKUP(A89,'HECVAT - Lite'!A$32:B$111,2,FALSE)</f>
        <v>Are information security principles designed into the product lifecycle?</v>
      </c>
      <c r="C89" s="113" t="s">
        <v>921</v>
      </c>
      <c r="D89" s="111"/>
      <c r="E89" s="113" t="s">
        <v>263</v>
      </c>
      <c r="F89" s="113" t="s">
        <v>922</v>
      </c>
      <c r="G89" s="59" t="s">
        <v>923</v>
      </c>
      <c r="H89" s="113" t="s">
        <v>924</v>
      </c>
      <c r="I89" s="14" t="s">
        <v>762</v>
      </c>
      <c r="J89" s="6"/>
      <c r="K89" s="6"/>
      <c r="L89" s="6"/>
      <c r="M89" s="6"/>
      <c r="N89" s="6"/>
      <c r="O89" s="6"/>
      <c r="P89" s="6"/>
      <c r="Q89" s="6"/>
      <c r="R89" s="6"/>
      <c r="S89" s="6"/>
      <c r="T89" s="6"/>
      <c r="U89" s="6"/>
      <c r="V89" s="6"/>
      <c r="W89" s="6"/>
      <c r="X89" s="6"/>
      <c r="Y89" s="6"/>
      <c r="Z89" s="6"/>
    </row>
    <row r="90" spans="1:26" ht="46.5" customHeight="1" x14ac:dyDescent="0.15">
      <c r="A90" s="16" t="s">
        <v>150</v>
      </c>
      <c r="B90" s="16" t="str">
        <f>VLOOKUP(A90,'HECVAT - Lite'!A$32:B$111,2,FALSE)</f>
        <v>Do you have a documented information security policy?</v>
      </c>
      <c r="C90" s="113" t="s">
        <v>896</v>
      </c>
      <c r="D90" s="111"/>
      <c r="E90" s="113" t="s">
        <v>925</v>
      </c>
      <c r="F90" s="113" t="s">
        <v>850</v>
      </c>
      <c r="G90" s="59" t="s">
        <v>926</v>
      </c>
      <c r="H90" s="113" t="s">
        <v>927</v>
      </c>
      <c r="I90" s="14" t="s">
        <v>760</v>
      </c>
      <c r="J90" s="6"/>
      <c r="K90" s="6"/>
      <c r="L90" s="6"/>
      <c r="M90" s="6"/>
      <c r="N90" s="6"/>
      <c r="O90" s="6"/>
      <c r="P90" s="6"/>
      <c r="Q90" s="6"/>
      <c r="R90" s="6"/>
      <c r="S90" s="6"/>
      <c r="T90" s="6"/>
      <c r="U90" s="6"/>
      <c r="V90" s="6"/>
      <c r="W90" s="6"/>
      <c r="X90" s="6"/>
      <c r="Y90" s="6"/>
      <c r="Z90" s="6"/>
    </row>
    <row r="91" spans="1:26" ht="46.5" customHeight="1" x14ac:dyDescent="0.15">
      <c r="A91" s="16" t="s">
        <v>928</v>
      </c>
      <c r="B91" s="16" t="e">
        <f>VLOOKUP(A91,'HECVAT - Lite'!A$32:B$111,2,FALSE)</f>
        <v>#N/A</v>
      </c>
      <c r="C91" s="113" t="s">
        <v>929</v>
      </c>
      <c r="D91" s="113" t="s">
        <v>306</v>
      </c>
      <c r="E91" s="113" t="s">
        <v>916</v>
      </c>
      <c r="F91" s="113" t="s">
        <v>308</v>
      </c>
      <c r="G91" s="112"/>
      <c r="H91" s="113" t="s">
        <v>930</v>
      </c>
      <c r="I91" s="14" t="s">
        <v>761</v>
      </c>
      <c r="J91" s="6"/>
      <c r="K91" s="6"/>
      <c r="L91" s="6"/>
      <c r="M91" s="6"/>
      <c r="N91" s="6"/>
      <c r="O91" s="6"/>
      <c r="P91" s="6"/>
      <c r="Q91" s="6"/>
      <c r="R91" s="6"/>
      <c r="S91" s="6"/>
      <c r="T91" s="6"/>
      <c r="U91" s="6"/>
      <c r="V91" s="6"/>
      <c r="W91" s="6"/>
      <c r="X91" s="6"/>
      <c r="Y91" s="6"/>
      <c r="Z91" s="6"/>
    </row>
    <row r="92" spans="1:26" ht="48" customHeight="1" x14ac:dyDescent="0.15">
      <c r="A92" s="231" t="s">
        <v>931</v>
      </c>
      <c r="B92" s="219"/>
      <c r="C92" s="110" t="str">
        <f>$C$22</f>
        <v>CIS Critical Security Controls v6.1</v>
      </c>
      <c r="D92" s="110" t="str">
        <f>$D$22</f>
        <v>HIPAA</v>
      </c>
      <c r="E92" s="110" t="str">
        <f>$E$22</f>
        <v>ISO 27002:2013</v>
      </c>
      <c r="F92" s="110" t="str">
        <f>$F$22</f>
        <v>NIST Cybersecurity Framework</v>
      </c>
      <c r="G92" s="18" t="str">
        <f>$G$22</f>
        <v>NIST SP 800-171r1</v>
      </c>
      <c r="H92" s="110"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115</v>
      </c>
      <c r="B93" s="16" t="str">
        <f>VLOOKUP(A93,'HECVAT - Lite'!A$32:B$111,2,FALSE)</f>
        <v>Do you have a systems management and configuration strategy that encompasses servers, appliances, cloud services, applications, and mobile devices (company and employee owned)?</v>
      </c>
      <c r="C93" s="113" t="s">
        <v>416</v>
      </c>
      <c r="D93" s="111"/>
      <c r="E93" s="113" t="s">
        <v>891</v>
      </c>
      <c r="F93" s="113" t="s">
        <v>932</v>
      </c>
      <c r="G93" s="59" t="s">
        <v>631</v>
      </c>
      <c r="H93" s="113" t="s">
        <v>933</v>
      </c>
      <c r="I93" s="14" t="s">
        <v>764</v>
      </c>
      <c r="J93" s="6"/>
      <c r="K93" s="6"/>
      <c r="L93" s="6"/>
      <c r="M93" s="6"/>
      <c r="N93" s="6"/>
      <c r="O93" s="6"/>
      <c r="P93" s="6"/>
      <c r="Q93" s="6"/>
      <c r="R93" s="6"/>
      <c r="S93" s="6"/>
      <c r="T93" s="6"/>
      <c r="U93" s="6"/>
      <c r="V93" s="6"/>
      <c r="W93" s="6"/>
      <c r="X93" s="6"/>
      <c r="Y93" s="6"/>
      <c r="Z93" s="6"/>
    </row>
    <row r="94" spans="1:26" ht="63.75" customHeight="1" x14ac:dyDescent="0.15">
      <c r="A94" s="16" t="s">
        <v>116</v>
      </c>
      <c r="B94" s="16" t="str">
        <f>VLOOKUP(A94,'HECVAT - Lite'!A$32:B$111,2,FALSE)</f>
        <v>Will the institution be notified of major changes to your environment that could impact the institution's security posture?</v>
      </c>
      <c r="C94" s="113" t="s">
        <v>905</v>
      </c>
      <c r="D94" s="111"/>
      <c r="E94" s="113" t="s">
        <v>427</v>
      </c>
      <c r="F94" s="113" t="s">
        <v>934</v>
      </c>
      <c r="G94" s="59" t="s">
        <v>935</v>
      </c>
      <c r="H94" s="113" t="s">
        <v>936</v>
      </c>
      <c r="I94" s="14" t="s">
        <v>937</v>
      </c>
      <c r="J94" s="6"/>
      <c r="K94" s="6"/>
      <c r="L94" s="6"/>
      <c r="M94" s="6"/>
      <c r="N94" s="6"/>
      <c r="O94" s="6"/>
      <c r="P94" s="6"/>
      <c r="Q94" s="6"/>
      <c r="R94" s="6"/>
      <c r="S94" s="6"/>
      <c r="T94" s="6"/>
      <c r="U94" s="6"/>
      <c r="V94" s="6"/>
      <c r="W94" s="6"/>
      <c r="X94" s="6"/>
      <c r="Y94" s="6"/>
      <c r="Z94" s="6"/>
    </row>
    <row r="95" spans="1:26" ht="48" customHeight="1" x14ac:dyDescent="0.15">
      <c r="A95" s="231" t="s">
        <v>938</v>
      </c>
      <c r="B95" s="219"/>
      <c r="C95" s="110" t="str">
        <f>$C$22</f>
        <v>CIS Critical Security Controls v6.1</v>
      </c>
      <c r="D95" s="110" t="str">
        <f>$D$22</f>
        <v>HIPAA</v>
      </c>
      <c r="E95" s="110" t="str">
        <f>$E$22</f>
        <v>ISO 27002:2013</v>
      </c>
      <c r="F95" s="110" t="str">
        <f>$F$22</f>
        <v>NIST Cybersecurity Framework</v>
      </c>
      <c r="G95" s="18" t="str">
        <f>$G$22</f>
        <v>NIST SP 800-171r1</v>
      </c>
      <c r="H95" s="110"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939</v>
      </c>
      <c r="B96" s="16" t="e">
        <f>VLOOKUP(A96,'HECVAT - Lite'!A$32:B$111,2,FALSE)</f>
        <v>#N/A</v>
      </c>
      <c r="C96" s="113" t="s">
        <v>921</v>
      </c>
      <c r="D96" s="114"/>
      <c r="E96" s="113" t="s">
        <v>868</v>
      </c>
      <c r="F96" s="113" t="s">
        <v>940</v>
      </c>
      <c r="G96" s="59" t="s">
        <v>941</v>
      </c>
      <c r="H96" s="113" t="s">
        <v>942</v>
      </c>
      <c r="I96" s="14" t="s">
        <v>943</v>
      </c>
      <c r="J96" s="6"/>
      <c r="K96" s="6"/>
      <c r="L96" s="6"/>
      <c r="M96" s="6"/>
      <c r="N96" s="6"/>
      <c r="O96" s="6"/>
      <c r="P96" s="6"/>
      <c r="Q96" s="6"/>
      <c r="R96" s="6"/>
      <c r="S96" s="6"/>
      <c r="T96" s="6"/>
      <c r="U96" s="6"/>
      <c r="V96" s="6"/>
      <c r="W96" s="6"/>
      <c r="X96" s="6"/>
      <c r="Y96" s="6"/>
      <c r="Z96" s="6"/>
    </row>
    <row r="97" spans="1:26" ht="63.75" customHeight="1" x14ac:dyDescent="0.15">
      <c r="A97" s="16" t="s">
        <v>944</v>
      </c>
      <c r="B97" s="16" t="e">
        <f>VLOOKUP(A97,'HECVAT - Lite'!A$32:B$111,2,FALSE)</f>
        <v>#N/A</v>
      </c>
      <c r="C97" s="113" t="s">
        <v>921</v>
      </c>
      <c r="D97" s="114"/>
      <c r="E97" s="111"/>
      <c r="F97" s="113" t="s">
        <v>940</v>
      </c>
      <c r="G97" s="59" t="s">
        <v>941</v>
      </c>
      <c r="H97" s="113" t="s">
        <v>942</v>
      </c>
      <c r="I97" s="14" t="s">
        <v>765</v>
      </c>
      <c r="J97" s="6"/>
      <c r="K97" s="6"/>
      <c r="L97" s="6"/>
      <c r="M97" s="6"/>
      <c r="N97" s="6"/>
      <c r="O97" s="6"/>
      <c r="P97" s="6"/>
      <c r="Q97" s="6"/>
      <c r="R97" s="6"/>
      <c r="S97" s="6"/>
      <c r="T97" s="6"/>
      <c r="U97" s="6"/>
      <c r="V97" s="6"/>
      <c r="W97" s="6"/>
      <c r="X97" s="6"/>
      <c r="Y97" s="6"/>
      <c r="Z97" s="6"/>
    </row>
    <row r="98" spans="1:26" ht="15.75" customHeight="1" x14ac:dyDescent="0.15">
      <c r="B98" s="6"/>
      <c r="C98" s="119"/>
      <c r="D98" s="33"/>
      <c r="E98" s="34"/>
      <c r="F98" s="119"/>
      <c r="G98" s="33"/>
      <c r="H98" s="121"/>
      <c r="I98" s="14"/>
      <c r="J98" s="6"/>
      <c r="K98" s="6"/>
      <c r="L98" s="6"/>
      <c r="M98" s="6"/>
      <c r="N98" s="6"/>
      <c r="O98" s="6"/>
      <c r="P98" s="6"/>
      <c r="Q98" s="6"/>
      <c r="R98" s="6"/>
      <c r="S98" s="6"/>
      <c r="T98" s="6"/>
      <c r="U98" s="6"/>
      <c r="V98" s="6"/>
      <c r="W98" s="6"/>
      <c r="X98" s="6"/>
      <c r="Y98" s="6"/>
      <c r="Z98" s="6"/>
    </row>
    <row r="99" spans="1:26" ht="15.75" customHeight="1" x14ac:dyDescent="0.15">
      <c r="B99" s="6"/>
      <c r="C99" s="119"/>
      <c r="D99" s="33"/>
      <c r="E99" s="34"/>
      <c r="F99" s="119"/>
      <c r="G99" s="33"/>
      <c r="H99" s="121"/>
      <c r="I99" s="14"/>
      <c r="J99" s="6"/>
      <c r="K99" s="6"/>
      <c r="L99" s="6"/>
      <c r="M99" s="6"/>
      <c r="N99" s="6"/>
      <c r="O99" s="6"/>
      <c r="P99" s="6"/>
      <c r="Q99" s="6"/>
      <c r="R99" s="6"/>
      <c r="S99" s="6"/>
      <c r="T99" s="6"/>
      <c r="U99" s="6"/>
      <c r="V99" s="6"/>
      <c r="W99" s="6"/>
      <c r="X99" s="6"/>
      <c r="Y99" s="6"/>
      <c r="Z99" s="6"/>
    </row>
    <row r="100" spans="1:26" ht="15.75" customHeight="1" x14ac:dyDescent="0.15">
      <c r="A100" t="s">
        <v>834</v>
      </c>
      <c r="B100" s="6">
        <v>4</v>
      </c>
      <c r="C100" s="119"/>
      <c r="D100" s="33"/>
      <c r="E100" s="34"/>
      <c r="F100" s="119"/>
      <c r="G100" s="33"/>
      <c r="H100" s="121"/>
      <c r="I100" s="14"/>
      <c r="J100" s="6"/>
      <c r="K100" s="6"/>
      <c r="L100" s="6"/>
      <c r="M100" s="6"/>
      <c r="N100" s="6"/>
      <c r="O100" s="6"/>
      <c r="P100" s="6"/>
      <c r="Q100" s="6"/>
      <c r="R100" s="6"/>
      <c r="S100" s="6"/>
      <c r="T100" s="6"/>
      <c r="U100" s="6"/>
      <c r="V100" s="6"/>
      <c r="W100" s="6"/>
      <c r="X100" s="6"/>
      <c r="Y100" s="6"/>
      <c r="Z100" s="6"/>
    </row>
    <row r="101" spans="1:26" ht="15.75" customHeight="1" x14ac:dyDescent="0.15">
      <c r="A101" t="s">
        <v>205</v>
      </c>
      <c r="B101" s="6">
        <v>5</v>
      </c>
      <c r="C101" s="119"/>
      <c r="D101" s="33"/>
      <c r="E101" s="34"/>
      <c r="F101" s="119"/>
      <c r="G101" s="33"/>
      <c r="H101" s="121"/>
      <c r="I101" s="14"/>
      <c r="J101" s="6"/>
      <c r="K101" s="6"/>
      <c r="L101" s="6"/>
      <c r="M101" s="6"/>
      <c r="N101" s="6"/>
      <c r="O101" s="6"/>
      <c r="P101" s="6"/>
      <c r="Q101" s="6"/>
      <c r="R101" s="6"/>
      <c r="S101" s="6"/>
      <c r="T101" s="6"/>
      <c r="U101" s="6"/>
      <c r="V101" s="6"/>
      <c r="W101" s="6"/>
      <c r="X101" s="6"/>
      <c r="Y101" s="6"/>
      <c r="Z101" s="6"/>
    </row>
    <row r="102" spans="1:26" ht="15.75" customHeight="1" x14ac:dyDescent="0.15">
      <c r="A102" t="s">
        <v>835</v>
      </c>
      <c r="B102" s="6">
        <v>6</v>
      </c>
      <c r="C102" s="119"/>
      <c r="D102" s="33"/>
      <c r="E102" s="34"/>
      <c r="F102" s="119"/>
      <c r="G102" s="33"/>
      <c r="H102" s="121"/>
      <c r="I102" s="14"/>
      <c r="J102" s="6"/>
      <c r="K102" s="6"/>
      <c r="L102" s="6"/>
      <c r="M102" s="6"/>
      <c r="N102" s="6"/>
      <c r="O102" s="6"/>
      <c r="P102" s="6"/>
      <c r="Q102" s="6"/>
      <c r="R102" s="6"/>
      <c r="S102" s="6"/>
      <c r="T102" s="6"/>
      <c r="U102" s="6"/>
      <c r="V102" s="6"/>
      <c r="W102" s="6"/>
      <c r="X102" s="6"/>
      <c r="Y102" s="6"/>
      <c r="Z102" s="6"/>
    </row>
    <row r="103" spans="1:26" ht="15.75" customHeight="1" x14ac:dyDescent="0.15">
      <c r="A103" t="s">
        <v>207</v>
      </c>
      <c r="B103" s="6">
        <v>7</v>
      </c>
      <c r="C103" s="119"/>
      <c r="D103" s="33"/>
      <c r="E103" s="34"/>
      <c r="F103" s="119"/>
      <c r="G103" s="33"/>
      <c r="H103" s="121"/>
      <c r="I103" s="14"/>
      <c r="J103" s="6"/>
      <c r="K103" s="6"/>
      <c r="L103" s="6"/>
      <c r="M103" s="6"/>
      <c r="N103" s="6"/>
      <c r="O103" s="6"/>
      <c r="P103" s="6"/>
      <c r="Q103" s="6"/>
      <c r="R103" s="6"/>
      <c r="S103" s="6"/>
      <c r="T103" s="6"/>
      <c r="U103" s="6"/>
      <c r="V103" s="6"/>
      <c r="W103" s="6"/>
      <c r="X103" s="6"/>
      <c r="Y103" s="6"/>
      <c r="Z103" s="6"/>
    </row>
    <row r="104" spans="1:26" ht="15.75" customHeight="1" x14ac:dyDescent="0.15">
      <c r="A104" t="s">
        <v>836</v>
      </c>
      <c r="B104" s="6">
        <v>8</v>
      </c>
      <c r="C104" s="119"/>
      <c r="D104" s="33"/>
      <c r="E104" s="34"/>
      <c r="F104" s="119"/>
      <c r="G104" s="33"/>
      <c r="H104" s="121"/>
      <c r="I104" s="14"/>
      <c r="J104" s="6"/>
      <c r="K104" s="6"/>
      <c r="L104" s="6"/>
      <c r="M104" s="6"/>
      <c r="N104" s="6"/>
      <c r="O104" s="6"/>
      <c r="P104" s="6"/>
      <c r="Q104" s="6"/>
      <c r="R104" s="6"/>
      <c r="S104" s="6"/>
      <c r="T104" s="6"/>
      <c r="U104" s="6"/>
      <c r="V104" s="6"/>
      <c r="W104" s="6"/>
      <c r="X104" s="6"/>
      <c r="Y104" s="6"/>
      <c r="Z104" s="6"/>
    </row>
    <row r="105" spans="1:26" ht="15.75" customHeight="1" x14ac:dyDescent="0.15">
      <c r="A105" t="s">
        <v>209</v>
      </c>
      <c r="B105" s="6">
        <v>9</v>
      </c>
      <c r="C105" s="119"/>
      <c r="D105" s="33"/>
      <c r="E105" s="34"/>
      <c r="F105" s="119"/>
      <c r="G105" s="33"/>
      <c r="H105" s="121"/>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119"/>
      <c r="D106" s="33"/>
      <c r="E106" s="34"/>
      <c r="F106" s="119"/>
      <c r="G106" s="33"/>
      <c r="H106" s="121"/>
      <c r="I106" s="14"/>
      <c r="J106" s="6"/>
      <c r="K106" s="6"/>
      <c r="L106" s="6"/>
      <c r="M106" s="6"/>
      <c r="N106" s="6"/>
      <c r="O106" s="6"/>
      <c r="P106" s="6"/>
      <c r="Q106" s="6"/>
      <c r="R106" s="6"/>
      <c r="S106" s="6"/>
      <c r="T106" s="6"/>
      <c r="U106" s="6"/>
      <c r="V106" s="6"/>
      <c r="W106" s="6"/>
      <c r="X106" s="6"/>
      <c r="Y106" s="6"/>
      <c r="Z106" s="6"/>
    </row>
    <row r="107" spans="1:26" ht="15.75" customHeight="1" x14ac:dyDescent="0.15">
      <c r="C107" s="119"/>
      <c r="D107" s="33"/>
      <c r="E107" s="34"/>
      <c r="F107" s="119"/>
      <c r="G107" s="33"/>
      <c r="H107" s="121"/>
      <c r="I107" s="14"/>
      <c r="J107" s="6"/>
      <c r="K107" s="6"/>
      <c r="L107" s="6"/>
      <c r="M107" s="6"/>
      <c r="N107" s="6"/>
      <c r="O107" s="6"/>
      <c r="P107" s="6"/>
      <c r="Q107" s="6"/>
      <c r="R107" s="6"/>
      <c r="S107" s="6"/>
      <c r="T107" s="6"/>
      <c r="U107" s="6"/>
      <c r="V107" s="6"/>
      <c r="W107" s="6"/>
      <c r="X107" s="6"/>
      <c r="Y107" s="6"/>
      <c r="Z107" s="6"/>
    </row>
    <row r="108" spans="1:26" ht="15.75" customHeight="1" x14ac:dyDescent="0.15">
      <c r="C108" s="119"/>
      <c r="D108" s="33"/>
      <c r="E108" s="34"/>
      <c r="F108" s="119"/>
      <c r="G108" s="33"/>
      <c r="H108" s="121"/>
      <c r="I108" s="14"/>
      <c r="J108" s="6"/>
      <c r="K108" s="6"/>
      <c r="L108" s="6"/>
      <c r="M108" s="6"/>
      <c r="N108" s="6"/>
      <c r="O108" s="6"/>
      <c r="P108" s="6"/>
      <c r="Q108" s="6"/>
      <c r="R108" s="6"/>
      <c r="S108" s="6"/>
      <c r="T108" s="6"/>
      <c r="U108" s="6"/>
      <c r="V108" s="6"/>
      <c r="W108" s="6"/>
      <c r="X108" s="6"/>
      <c r="Y108" s="6"/>
      <c r="Z108" s="6"/>
    </row>
    <row r="109" spans="1:26" ht="15.75" customHeight="1" x14ac:dyDescent="0.15">
      <c r="C109" s="119"/>
      <c r="D109" s="33"/>
      <c r="E109" s="34"/>
      <c r="F109" s="119"/>
      <c r="G109" s="33"/>
      <c r="H109" s="121"/>
      <c r="I109" s="14"/>
      <c r="J109" s="6"/>
      <c r="K109" s="6"/>
      <c r="L109" s="6"/>
      <c r="M109" s="6"/>
      <c r="N109" s="6"/>
      <c r="O109" s="6"/>
      <c r="P109" s="6"/>
      <c r="Q109" s="6"/>
      <c r="R109" s="6"/>
      <c r="S109" s="6"/>
      <c r="T109" s="6"/>
      <c r="U109" s="6"/>
      <c r="V109" s="6"/>
      <c r="W109" s="6"/>
      <c r="X109" s="6"/>
      <c r="Y109" s="6"/>
      <c r="Z109" s="6"/>
    </row>
    <row r="110" spans="1:26" ht="15.75" customHeight="1" x14ac:dyDescent="0.15">
      <c r="C110" s="119"/>
      <c r="D110" s="33"/>
      <c r="E110" s="34"/>
      <c r="F110" s="119"/>
      <c r="G110" s="33"/>
      <c r="H110" s="121"/>
      <c r="I110" s="14"/>
      <c r="J110" s="6"/>
      <c r="K110" s="6"/>
      <c r="L110" s="6"/>
      <c r="M110" s="6"/>
      <c r="N110" s="6"/>
      <c r="O110" s="6"/>
      <c r="P110" s="6"/>
      <c r="Q110" s="6"/>
      <c r="R110" s="6"/>
      <c r="S110" s="6"/>
      <c r="T110" s="6"/>
      <c r="U110" s="6"/>
      <c r="V110" s="6"/>
      <c r="W110" s="6"/>
      <c r="X110" s="6"/>
      <c r="Y110" s="6"/>
      <c r="Z110" s="6"/>
    </row>
    <row r="111" spans="1:26" ht="15.75" customHeight="1" x14ac:dyDescent="0.15">
      <c r="C111" s="119"/>
      <c r="D111" s="33"/>
      <c r="E111" s="34"/>
      <c r="F111" s="119"/>
      <c r="G111" s="33"/>
      <c r="H111" s="121"/>
      <c r="I111" s="14"/>
      <c r="J111" s="6"/>
      <c r="K111" s="6"/>
      <c r="L111" s="6"/>
      <c r="M111" s="6"/>
      <c r="N111" s="6"/>
      <c r="O111" s="6"/>
      <c r="P111" s="6"/>
      <c r="Q111" s="6"/>
      <c r="R111" s="6"/>
      <c r="S111" s="6"/>
      <c r="T111" s="6"/>
      <c r="U111" s="6"/>
      <c r="V111" s="6"/>
      <c r="W111" s="6"/>
      <c r="X111" s="6"/>
      <c r="Y111" s="6"/>
      <c r="Z111" s="6"/>
    </row>
    <row r="112" spans="1:26" ht="15.75" customHeight="1" x14ac:dyDescent="0.15">
      <c r="C112" s="119"/>
      <c r="D112" s="33"/>
      <c r="E112" s="34"/>
      <c r="F112" s="119"/>
      <c r="G112" s="33"/>
      <c r="H112" s="121"/>
      <c r="I112" s="14"/>
      <c r="J112" s="6"/>
      <c r="K112" s="6"/>
      <c r="L112" s="6"/>
      <c r="M112" s="6"/>
      <c r="N112" s="6"/>
      <c r="O112" s="6"/>
      <c r="P112" s="6"/>
      <c r="Q112" s="6"/>
      <c r="R112" s="6"/>
      <c r="S112" s="6"/>
      <c r="T112" s="6"/>
      <c r="U112" s="6"/>
      <c r="V112" s="6"/>
      <c r="W112" s="6"/>
      <c r="X112" s="6"/>
      <c r="Y112" s="6"/>
      <c r="Z112" s="6"/>
    </row>
    <row r="113" spans="3:26" ht="15.75" customHeight="1" x14ac:dyDescent="0.15">
      <c r="C113" s="119"/>
      <c r="D113" s="33"/>
      <c r="E113" s="34"/>
      <c r="F113" s="119"/>
      <c r="G113" s="33"/>
      <c r="H113" s="121"/>
      <c r="I113" s="14"/>
      <c r="J113" s="6"/>
      <c r="K113" s="6"/>
      <c r="L113" s="6"/>
      <c r="M113" s="6"/>
      <c r="N113" s="6"/>
      <c r="O113" s="6"/>
      <c r="P113" s="6"/>
      <c r="Q113" s="6"/>
      <c r="R113" s="6"/>
      <c r="S113" s="6"/>
      <c r="T113" s="6"/>
      <c r="U113" s="6"/>
      <c r="V113" s="6"/>
      <c r="W113" s="6"/>
      <c r="X113" s="6"/>
      <c r="Y113" s="6"/>
      <c r="Z113" s="6"/>
    </row>
    <row r="114" spans="3:26" ht="15.75" customHeight="1" x14ac:dyDescent="0.15">
      <c r="C114" s="119"/>
      <c r="D114" s="33"/>
      <c r="E114" s="34"/>
      <c r="F114" s="119"/>
      <c r="G114" s="33"/>
      <c r="H114" s="121"/>
      <c r="I114" s="14"/>
      <c r="J114" s="6"/>
      <c r="K114" s="6"/>
      <c r="L114" s="6"/>
      <c r="M114" s="6"/>
      <c r="N114" s="6"/>
      <c r="O114" s="6"/>
      <c r="P114" s="6"/>
      <c r="Q114" s="6"/>
      <c r="R114" s="6"/>
      <c r="S114" s="6"/>
      <c r="T114" s="6"/>
      <c r="U114" s="6"/>
      <c r="V114" s="6"/>
      <c r="W114" s="6"/>
      <c r="X114" s="6"/>
      <c r="Y114" s="6"/>
      <c r="Z114" s="6"/>
    </row>
    <row r="115" spans="3:26" ht="15.75" customHeight="1" x14ac:dyDescent="0.15">
      <c r="C115" s="119"/>
      <c r="D115" s="33"/>
      <c r="E115" s="34"/>
      <c r="F115" s="119"/>
      <c r="G115" s="33"/>
      <c r="H115" s="121"/>
      <c r="I115" s="14"/>
      <c r="J115" s="6"/>
      <c r="K115" s="6"/>
      <c r="L115" s="6"/>
      <c r="M115" s="6"/>
      <c r="N115" s="6"/>
      <c r="O115" s="6"/>
      <c r="P115" s="6"/>
      <c r="Q115" s="6"/>
      <c r="R115" s="6"/>
      <c r="S115" s="6"/>
      <c r="T115" s="6"/>
      <c r="U115" s="6"/>
      <c r="V115" s="6"/>
      <c r="W115" s="6"/>
      <c r="X115" s="6"/>
      <c r="Y115" s="6"/>
      <c r="Z115" s="6"/>
    </row>
    <row r="116" spans="3:26" ht="15.75" customHeight="1" x14ac:dyDescent="0.15">
      <c r="C116" s="119"/>
      <c r="D116" s="33"/>
      <c r="E116" s="34"/>
      <c r="F116" s="119"/>
      <c r="G116" s="33"/>
      <c r="H116" s="121"/>
      <c r="I116" s="14"/>
      <c r="J116" s="6"/>
      <c r="K116" s="6"/>
      <c r="L116" s="6"/>
      <c r="M116" s="6"/>
      <c r="N116" s="6"/>
      <c r="O116" s="6"/>
      <c r="P116" s="6"/>
      <c r="Q116" s="6"/>
      <c r="R116" s="6"/>
      <c r="S116" s="6"/>
      <c r="T116" s="6"/>
      <c r="U116" s="6"/>
      <c r="V116" s="6"/>
      <c r="W116" s="6"/>
      <c r="X116" s="6"/>
      <c r="Y116" s="6"/>
      <c r="Z116" s="6"/>
    </row>
    <row r="117" spans="3:26" ht="15.75" customHeight="1" x14ac:dyDescent="0.15">
      <c r="C117" s="119"/>
      <c r="D117" s="33"/>
      <c r="E117" s="34"/>
      <c r="F117" s="119"/>
      <c r="G117" s="33"/>
      <c r="H117" s="121"/>
      <c r="I117" s="14"/>
      <c r="J117" s="6"/>
      <c r="K117" s="6"/>
      <c r="L117" s="6"/>
      <c r="M117" s="6"/>
      <c r="N117" s="6"/>
      <c r="O117" s="6"/>
      <c r="P117" s="6"/>
      <c r="Q117" s="6"/>
      <c r="R117" s="6"/>
      <c r="S117" s="6"/>
      <c r="T117" s="6"/>
      <c r="U117" s="6"/>
      <c r="V117" s="6"/>
      <c r="W117" s="6"/>
      <c r="X117" s="6"/>
      <c r="Y117" s="6"/>
      <c r="Z117" s="6"/>
    </row>
    <row r="118" spans="3:26" ht="15.75" customHeight="1" x14ac:dyDescent="0.15">
      <c r="C118" s="119"/>
      <c r="D118" s="33"/>
      <c r="E118" s="34"/>
      <c r="F118" s="119"/>
      <c r="G118" s="33"/>
      <c r="H118" s="121"/>
      <c r="I118" s="14"/>
      <c r="J118" s="6"/>
      <c r="K118" s="6"/>
      <c r="L118" s="6"/>
      <c r="M118" s="6"/>
      <c r="N118" s="6"/>
      <c r="O118" s="6"/>
      <c r="P118" s="6"/>
      <c r="Q118" s="6"/>
      <c r="R118" s="6"/>
      <c r="S118" s="6"/>
      <c r="T118" s="6"/>
      <c r="U118" s="6"/>
      <c r="V118" s="6"/>
      <c r="W118" s="6"/>
      <c r="X118" s="6"/>
      <c r="Y118" s="6"/>
      <c r="Z118" s="6"/>
    </row>
    <row r="119" spans="3:26" ht="15.75" customHeight="1" x14ac:dyDescent="0.15">
      <c r="C119" s="119"/>
      <c r="D119" s="33"/>
      <c r="E119" s="34"/>
      <c r="F119" s="119"/>
      <c r="G119" s="33"/>
      <c r="H119" s="121"/>
      <c r="I119" s="14"/>
      <c r="J119" s="6"/>
      <c r="K119" s="6"/>
      <c r="L119" s="6"/>
      <c r="M119" s="6"/>
      <c r="N119" s="6"/>
      <c r="O119" s="6"/>
      <c r="P119" s="6"/>
      <c r="Q119" s="6"/>
      <c r="R119" s="6"/>
      <c r="S119" s="6"/>
      <c r="T119" s="6"/>
      <c r="U119" s="6"/>
      <c r="V119" s="6"/>
      <c r="W119" s="6"/>
      <c r="X119" s="6"/>
      <c r="Y119" s="6"/>
      <c r="Z119" s="6"/>
    </row>
    <row r="120" spans="3:26" ht="15.75" customHeight="1" x14ac:dyDescent="0.15">
      <c r="C120" s="119"/>
      <c r="D120" s="33"/>
      <c r="E120" s="34"/>
      <c r="F120" s="119"/>
      <c r="G120" s="33"/>
      <c r="H120" s="121"/>
      <c r="I120" s="14"/>
      <c r="J120" s="6"/>
      <c r="K120" s="6"/>
      <c r="L120" s="6"/>
      <c r="M120" s="6"/>
      <c r="N120" s="6"/>
      <c r="O120" s="6"/>
      <c r="P120" s="6"/>
      <c r="Q120" s="6"/>
      <c r="R120" s="6"/>
      <c r="S120" s="6"/>
      <c r="T120" s="6"/>
      <c r="U120" s="6"/>
      <c r="V120" s="6"/>
      <c r="W120" s="6"/>
      <c r="X120" s="6"/>
      <c r="Y120" s="6"/>
      <c r="Z120" s="6"/>
    </row>
    <row r="121" spans="3:26" ht="15.75" customHeight="1" x14ac:dyDescent="0.15">
      <c r="C121" s="119"/>
      <c r="D121" s="33"/>
      <c r="E121" s="34"/>
      <c r="F121" s="119"/>
      <c r="G121" s="33"/>
      <c r="H121" s="121"/>
      <c r="I121" s="14"/>
      <c r="J121" s="6"/>
      <c r="K121" s="6"/>
      <c r="L121" s="6"/>
      <c r="M121" s="6"/>
      <c r="N121" s="6"/>
      <c r="O121" s="6"/>
      <c r="P121" s="6"/>
      <c r="Q121" s="6"/>
      <c r="R121" s="6"/>
      <c r="S121" s="6"/>
      <c r="T121" s="6"/>
      <c r="U121" s="6"/>
      <c r="V121" s="6"/>
      <c r="W121" s="6"/>
      <c r="X121" s="6"/>
      <c r="Y121" s="6"/>
      <c r="Z121" s="6"/>
    </row>
    <row r="122" spans="3:26" ht="15.75" customHeight="1" x14ac:dyDescent="0.15">
      <c r="C122" s="119"/>
      <c r="D122" s="33"/>
      <c r="E122" s="34"/>
      <c r="F122" s="119"/>
      <c r="G122" s="33"/>
      <c r="H122" s="121"/>
      <c r="I122" s="14"/>
      <c r="J122" s="6"/>
      <c r="K122" s="6"/>
      <c r="L122" s="6"/>
      <c r="M122" s="6"/>
      <c r="N122" s="6"/>
      <c r="O122" s="6"/>
      <c r="P122" s="6"/>
      <c r="Q122" s="6"/>
      <c r="R122" s="6"/>
      <c r="S122" s="6"/>
      <c r="T122" s="6"/>
      <c r="U122" s="6"/>
      <c r="V122" s="6"/>
      <c r="W122" s="6"/>
      <c r="X122" s="6"/>
      <c r="Y122" s="6"/>
      <c r="Z122" s="6"/>
    </row>
    <row r="123" spans="3:26" ht="15.75" customHeight="1" x14ac:dyDescent="0.15">
      <c r="C123" s="119"/>
      <c r="D123" s="33"/>
      <c r="E123" s="34"/>
      <c r="F123" s="119"/>
      <c r="G123" s="33"/>
      <c r="H123" s="121"/>
      <c r="I123" s="14"/>
      <c r="J123" s="6"/>
      <c r="K123" s="6"/>
      <c r="L123" s="6"/>
      <c r="M123" s="6"/>
      <c r="N123" s="6"/>
      <c r="O123" s="6"/>
      <c r="P123" s="6"/>
      <c r="Q123" s="6"/>
      <c r="R123" s="6"/>
      <c r="S123" s="6"/>
      <c r="T123" s="6"/>
      <c r="U123" s="6"/>
      <c r="V123" s="6"/>
      <c r="W123" s="6"/>
      <c r="X123" s="6"/>
      <c r="Y123" s="6"/>
      <c r="Z123" s="6"/>
    </row>
    <row r="124" spans="3:26" ht="15.75" customHeight="1" x14ac:dyDescent="0.15">
      <c r="C124" s="119"/>
      <c r="D124" s="33"/>
      <c r="E124" s="34"/>
      <c r="F124" s="119"/>
      <c r="G124" s="33"/>
      <c r="H124" s="121"/>
      <c r="I124" s="14"/>
      <c r="J124" s="6"/>
      <c r="K124" s="6"/>
      <c r="L124" s="6"/>
      <c r="M124" s="6"/>
      <c r="N124" s="6"/>
      <c r="O124" s="6"/>
      <c r="P124" s="6"/>
      <c r="Q124" s="6"/>
      <c r="R124" s="6"/>
      <c r="S124" s="6"/>
      <c r="T124" s="6"/>
      <c r="U124" s="6"/>
      <c r="V124" s="6"/>
      <c r="W124" s="6"/>
      <c r="X124" s="6"/>
      <c r="Y124" s="6"/>
      <c r="Z124" s="6"/>
    </row>
    <row r="125" spans="3:26" ht="15.75" customHeight="1" x14ac:dyDescent="0.15">
      <c r="C125" s="119"/>
      <c r="D125" s="33"/>
      <c r="E125" s="34"/>
      <c r="F125" s="119"/>
      <c r="G125" s="33"/>
      <c r="H125" s="121"/>
      <c r="I125" s="14"/>
      <c r="J125" s="6"/>
      <c r="K125" s="6"/>
      <c r="L125" s="6"/>
      <c r="M125" s="6"/>
      <c r="N125" s="6"/>
      <c r="O125" s="6"/>
      <c r="P125" s="6"/>
      <c r="Q125" s="6"/>
      <c r="R125" s="6"/>
      <c r="S125" s="6"/>
      <c r="T125" s="6"/>
      <c r="U125" s="6"/>
      <c r="V125" s="6"/>
      <c r="W125" s="6"/>
      <c r="X125" s="6"/>
      <c r="Y125" s="6"/>
      <c r="Z125" s="6"/>
    </row>
    <row r="126" spans="3:26" ht="15.75" customHeight="1" x14ac:dyDescent="0.15">
      <c r="C126" s="119"/>
      <c r="D126" s="33"/>
      <c r="E126" s="34"/>
      <c r="F126" s="119"/>
      <c r="G126" s="33"/>
      <c r="H126" s="121"/>
      <c r="I126" s="14"/>
      <c r="J126" s="6"/>
      <c r="K126" s="6"/>
      <c r="L126" s="6"/>
      <c r="M126" s="6"/>
      <c r="N126" s="6"/>
      <c r="O126" s="6"/>
      <c r="P126" s="6"/>
      <c r="Q126" s="6"/>
      <c r="R126" s="6"/>
      <c r="S126" s="6"/>
      <c r="T126" s="6"/>
      <c r="U126" s="6"/>
      <c r="V126" s="6"/>
      <c r="W126" s="6"/>
      <c r="X126" s="6"/>
      <c r="Y126" s="6"/>
      <c r="Z126" s="6"/>
    </row>
    <row r="127" spans="3:26" ht="15.75" customHeight="1" x14ac:dyDescent="0.15">
      <c r="C127" s="119"/>
      <c r="D127" s="33"/>
      <c r="E127" s="34"/>
      <c r="F127" s="119"/>
      <c r="G127" s="33"/>
      <c r="H127" s="121"/>
      <c r="I127" s="14"/>
      <c r="J127" s="6"/>
      <c r="K127" s="6"/>
      <c r="L127" s="6"/>
      <c r="M127" s="6"/>
      <c r="N127" s="6"/>
      <c r="O127" s="6"/>
      <c r="P127" s="6"/>
      <c r="Q127" s="6"/>
      <c r="R127" s="6"/>
      <c r="S127" s="6"/>
      <c r="T127" s="6"/>
      <c r="U127" s="6"/>
      <c r="V127" s="6"/>
      <c r="W127" s="6"/>
      <c r="X127" s="6"/>
      <c r="Y127" s="6"/>
      <c r="Z127" s="6"/>
    </row>
    <row r="128" spans="3:26" ht="15.75" customHeight="1" x14ac:dyDescent="0.15">
      <c r="C128" s="119"/>
      <c r="D128" s="33"/>
      <c r="E128" s="34"/>
      <c r="F128" s="119"/>
      <c r="G128" s="33"/>
      <c r="H128" s="121"/>
      <c r="I128" s="14"/>
      <c r="J128" s="6"/>
      <c r="K128" s="6"/>
      <c r="L128" s="6"/>
      <c r="M128" s="6"/>
      <c r="N128" s="6"/>
      <c r="O128" s="6"/>
      <c r="P128" s="6"/>
      <c r="Q128" s="6"/>
      <c r="R128" s="6"/>
      <c r="S128" s="6"/>
      <c r="T128" s="6"/>
      <c r="U128" s="6"/>
      <c r="V128" s="6"/>
      <c r="W128" s="6"/>
      <c r="X128" s="6"/>
      <c r="Y128" s="6"/>
      <c r="Z128" s="6"/>
    </row>
    <row r="129" spans="3:26" ht="15.75" customHeight="1" x14ac:dyDescent="0.15">
      <c r="C129" s="119"/>
      <c r="D129" s="33"/>
      <c r="E129" s="34"/>
      <c r="F129" s="119"/>
      <c r="G129" s="33"/>
      <c r="H129" s="121"/>
      <c r="I129" s="14"/>
      <c r="J129" s="6"/>
      <c r="K129" s="6"/>
      <c r="L129" s="6"/>
      <c r="M129" s="6"/>
      <c r="N129" s="6"/>
      <c r="O129" s="6"/>
      <c r="P129" s="6"/>
      <c r="Q129" s="6"/>
      <c r="R129" s="6"/>
      <c r="S129" s="6"/>
      <c r="T129" s="6"/>
      <c r="U129" s="6"/>
      <c r="V129" s="6"/>
      <c r="W129" s="6"/>
      <c r="X129" s="6"/>
      <c r="Y129" s="6"/>
      <c r="Z129" s="6"/>
    </row>
    <row r="130" spans="3:26" ht="15.75" customHeight="1" x14ac:dyDescent="0.15">
      <c r="C130" s="119"/>
      <c r="D130" s="33"/>
      <c r="E130" s="34"/>
      <c r="F130" s="119"/>
      <c r="G130" s="33"/>
      <c r="H130" s="121"/>
      <c r="I130" s="14"/>
      <c r="J130" s="6"/>
      <c r="K130" s="6"/>
      <c r="L130" s="6"/>
      <c r="M130" s="6"/>
      <c r="N130" s="6"/>
      <c r="O130" s="6"/>
      <c r="P130" s="6"/>
      <c r="Q130" s="6"/>
      <c r="R130" s="6"/>
      <c r="S130" s="6"/>
      <c r="T130" s="6"/>
      <c r="U130" s="6"/>
      <c r="V130" s="6"/>
      <c r="W130" s="6"/>
      <c r="X130" s="6"/>
      <c r="Y130" s="6"/>
      <c r="Z130" s="6"/>
    </row>
    <row r="131" spans="3:26" ht="15.75" customHeight="1" x14ac:dyDescent="0.15">
      <c r="C131" s="119"/>
      <c r="D131" s="33"/>
      <c r="E131" s="34"/>
      <c r="F131" s="119"/>
      <c r="G131" s="33"/>
      <c r="H131" s="121"/>
      <c r="I131" s="14"/>
      <c r="J131" s="6"/>
      <c r="K131" s="6"/>
      <c r="L131" s="6"/>
      <c r="M131" s="6"/>
      <c r="N131" s="6"/>
      <c r="O131" s="6"/>
      <c r="P131" s="6"/>
      <c r="Q131" s="6"/>
      <c r="R131" s="6"/>
      <c r="S131" s="6"/>
      <c r="T131" s="6"/>
      <c r="U131" s="6"/>
      <c r="V131" s="6"/>
      <c r="W131" s="6"/>
      <c r="X131" s="6"/>
      <c r="Y131" s="6"/>
      <c r="Z131" s="6"/>
    </row>
    <row r="132" spans="3:26" ht="15.75" customHeight="1" x14ac:dyDescent="0.15">
      <c r="C132" s="119"/>
      <c r="D132" s="33"/>
      <c r="E132" s="34"/>
      <c r="F132" s="119"/>
      <c r="G132" s="33"/>
      <c r="H132" s="121"/>
      <c r="I132" s="14"/>
      <c r="J132" s="6"/>
      <c r="K132" s="6"/>
      <c r="L132" s="6"/>
      <c r="M132" s="6"/>
      <c r="N132" s="6"/>
      <c r="O132" s="6"/>
      <c r="P132" s="6"/>
      <c r="Q132" s="6"/>
      <c r="R132" s="6"/>
      <c r="S132" s="6"/>
      <c r="T132" s="6"/>
      <c r="U132" s="6"/>
      <c r="V132" s="6"/>
      <c r="W132" s="6"/>
      <c r="X132" s="6"/>
      <c r="Y132" s="6"/>
      <c r="Z132" s="6"/>
    </row>
    <row r="133" spans="3:26" ht="15.75" customHeight="1" x14ac:dyDescent="0.15">
      <c r="C133" s="119"/>
      <c r="D133" s="33"/>
      <c r="E133" s="34"/>
      <c r="F133" s="119"/>
      <c r="G133" s="33"/>
      <c r="H133" s="121"/>
      <c r="I133" s="14"/>
      <c r="J133" s="6"/>
      <c r="K133" s="6"/>
      <c r="L133" s="6"/>
      <c r="M133" s="6"/>
      <c r="N133" s="6"/>
      <c r="O133" s="6"/>
      <c r="P133" s="6"/>
      <c r="Q133" s="6"/>
      <c r="R133" s="6"/>
      <c r="S133" s="6"/>
      <c r="T133" s="6"/>
      <c r="U133" s="6"/>
      <c r="V133" s="6"/>
      <c r="W133" s="6"/>
      <c r="X133" s="6"/>
      <c r="Y133" s="6"/>
      <c r="Z133" s="6"/>
    </row>
    <row r="134" spans="3:26" ht="15.75" customHeight="1" x14ac:dyDescent="0.15">
      <c r="C134" s="119"/>
      <c r="D134" s="33"/>
      <c r="E134" s="34"/>
      <c r="F134" s="119"/>
      <c r="G134" s="33"/>
      <c r="H134" s="121"/>
      <c r="I134" s="14"/>
      <c r="J134" s="6"/>
      <c r="K134" s="6"/>
      <c r="L134" s="6"/>
      <c r="M134" s="6"/>
      <c r="N134" s="6"/>
      <c r="O134" s="6"/>
      <c r="P134" s="6"/>
      <c r="Q134" s="6"/>
      <c r="R134" s="6"/>
      <c r="S134" s="6"/>
      <c r="T134" s="6"/>
      <c r="U134" s="6"/>
      <c r="V134" s="6"/>
      <c r="W134" s="6"/>
      <c r="X134" s="6"/>
      <c r="Y134" s="6"/>
      <c r="Z134" s="6"/>
    </row>
    <row r="135" spans="3:26" ht="15.75" customHeight="1" x14ac:dyDescent="0.15">
      <c r="C135" s="119"/>
      <c r="D135" s="33"/>
      <c r="E135" s="34"/>
      <c r="F135" s="119"/>
      <c r="G135" s="33"/>
      <c r="H135" s="121"/>
      <c r="I135" s="14"/>
      <c r="J135" s="6"/>
      <c r="K135" s="6"/>
      <c r="L135" s="6"/>
      <c r="M135" s="6"/>
      <c r="N135" s="6"/>
      <c r="O135" s="6"/>
      <c r="P135" s="6"/>
      <c r="Q135" s="6"/>
      <c r="R135" s="6"/>
      <c r="S135" s="6"/>
      <c r="T135" s="6"/>
      <c r="U135" s="6"/>
      <c r="V135" s="6"/>
      <c r="W135" s="6"/>
      <c r="X135" s="6"/>
      <c r="Y135" s="6"/>
      <c r="Z135" s="6"/>
    </row>
    <row r="136" spans="3:26" ht="15.75" customHeight="1" x14ac:dyDescent="0.15">
      <c r="C136" s="119"/>
      <c r="D136" s="33"/>
      <c r="E136" s="34"/>
      <c r="F136" s="119"/>
      <c r="G136" s="33"/>
      <c r="H136" s="121"/>
      <c r="I136" s="14"/>
      <c r="J136" s="6"/>
      <c r="K136" s="6"/>
      <c r="L136" s="6"/>
      <c r="M136" s="6"/>
      <c r="N136" s="6"/>
      <c r="O136" s="6"/>
      <c r="P136" s="6"/>
      <c r="Q136" s="6"/>
      <c r="R136" s="6"/>
      <c r="S136" s="6"/>
      <c r="T136" s="6"/>
      <c r="U136" s="6"/>
      <c r="V136" s="6"/>
      <c r="W136" s="6"/>
      <c r="X136" s="6"/>
      <c r="Y136" s="6"/>
      <c r="Z136" s="6"/>
    </row>
    <row r="137" spans="3:26" ht="15.75" customHeight="1" x14ac:dyDescent="0.15">
      <c r="C137" s="119"/>
      <c r="D137" s="33"/>
      <c r="E137" s="34"/>
      <c r="F137" s="119"/>
      <c r="G137" s="33"/>
      <c r="H137" s="121"/>
      <c r="I137" s="14"/>
      <c r="J137" s="6"/>
      <c r="K137" s="6"/>
      <c r="L137" s="6"/>
      <c r="M137" s="6"/>
      <c r="N137" s="6"/>
      <c r="O137" s="6"/>
      <c r="P137" s="6"/>
      <c r="Q137" s="6"/>
      <c r="R137" s="6"/>
      <c r="S137" s="6"/>
      <c r="T137" s="6"/>
      <c r="U137" s="6"/>
      <c r="V137" s="6"/>
      <c r="W137" s="6"/>
      <c r="X137" s="6"/>
      <c r="Y137" s="6"/>
      <c r="Z137" s="6"/>
    </row>
    <row r="138" spans="3:26" ht="15.75" customHeight="1" x14ac:dyDescent="0.15">
      <c r="C138" s="119"/>
      <c r="D138" s="33"/>
      <c r="E138" s="34"/>
      <c r="F138" s="119"/>
      <c r="G138" s="33"/>
      <c r="H138" s="121"/>
      <c r="I138" s="14"/>
      <c r="J138" s="6"/>
      <c r="K138" s="6"/>
      <c r="L138" s="6"/>
      <c r="M138" s="6"/>
      <c r="N138" s="6"/>
      <c r="O138" s="6"/>
      <c r="P138" s="6"/>
      <c r="Q138" s="6"/>
      <c r="R138" s="6"/>
      <c r="S138" s="6"/>
      <c r="T138" s="6"/>
      <c r="U138" s="6"/>
      <c r="V138" s="6"/>
      <c r="W138" s="6"/>
      <c r="X138" s="6"/>
      <c r="Y138" s="6"/>
      <c r="Z138" s="6"/>
    </row>
    <row r="139" spans="3:26" ht="15.75" customHeight="1" x14ac:dyDescent="0.15">
      <c r="C139" s="119"/>
      <c r="D139" s="33"/>
      <c r="E139" s="34"/>
      <c r="F139" s="119"/>
      <c r="G139" s="33"/>
      <c r="H139" s="121"/>
      <c r="I139" s="14"/>
      <c r="J139" s="6"/>
      <c r="K139" s="6"/>
      <c r="L139" s="6"/>
      <c r="M139" s="6"/>
      <c r="N139" s="6"/>
      <c r="O139" s="6"/>
      <c r="P139" s="6"/>
      <c r="Q139" s="6"/>
      <c r="R139" s="6"/>
      <c r="S139" s="6"/>
      <c r="T139" s="6"/>
      <c r="U139" s="6"/>
      <c r="V139" s="6"/>
      <c r="W139" s="6"/>
      <c r="X139" s="6"/>
      <c r="Y139" s="6"/>
      <c r="Z139" s="6"/>
    </row>
    <row r="140" spans="3:26" ht="15.75" customHeight="1" x14ac:dyDescent="0.15">
      <c r="C140" s="119"/>
      <c r="D140" s="33"/>
      <c r="E140" s="34"/>
      <c r="F140" s="119"/>
      <c r="G140" s="33"/>
      <c r="H140" s="121"/>
      <c r="I140" s="14"/>
      <c r="J140" s="6"/>
      <c r="K140" s="6"/>
      <c r="L140" s="6"/>
      <c r="M140" s="6"/>
      <c r="N140" s="6"/>
      <c r="O140" s="6"/>
      <c r="P140" s="6"/>
      <c r="Q140" s="6"/>
      <c r="R140" s="6"/>
      <c r="S140" s="6"/>
      <c r="T140" s="6"/>
      <c r="U140" s="6"/>
      <c r="V140" s="6"/>
      <c r="W140" s="6"/>
      <c r="X140" s="6"/>
      <c r="Y140" s="6"/>
      <c r="Z140" s="6"/>
    </row>
    <row r="141" spans="3:26" ht="15.75" customHeight="1" x14ac:dyDescent="0.15">
      <c r="C141" s="119"/>
      <c r="D141" s="33"/>
      <c r="E141" s="34"/>
      <c r="F141" s="119"/>
      <c r="G141" s="33"/>
      <c r="H141" s="121"/>
      <c r="I141" s="14"/>
      <c r="J141" s="6"/>
      <c r="K141" s="6"/>
      <c r="L141" s="6"/>
      <c r="M141" s="6"/>
      <c r="N141" s="6"/>
      <c r="O141" s="6"/>
      <c r="P141" s="6"/>
      <c r="Q141" s="6"/>
      <c r="R141" s="6"/>
      <c r="S141" s="6"/>
      <c r="T141" s="6"/>
      <c r="U141" s="6"/>
      <c r="V141" s="6"/>
      <c r="W141" s="6"/>
      <c r="X141" s="6"/>
      <c r="Y141" s="6"/>
      <c r="Z141" s="6"/>
    </row>
    <row r="142" spans="3:26" ht="15.75" customHeight="1" x14ac:dyDescent="0.15">
      <c r="C142" s="119"/>
      <c r="D142" s="33"/>
      <c r="E142" s="34"/>
      <c r="F142" s="119"/>
      <c r="G142" s="33"/>
      <c r="H142" s="121"/>
      <c r="I142" s="14"/>
      <c r="J142" s="6"/>
      <c r="K142" s="6"/>
      <c r="L142" s="6"/>
      <c r="M142" s="6"/>
      <c r="N142" s="6"/>
      <c r="O142" s="6"/>
      <c r="P142" s="6"/>
      <c r="Q142" s="6"/>
      <c r="R142" s="6"/>
      <c r="S142" s="6"/>
      <c r="T142" s="6"/>
      <c r="U142" s="6"/>
      <c r="V142" s="6"/>
      <c r="W142" s="6"/>
      <c r="X142" s="6"/>
      <c r="Y142" s="6"/>
      <c r="Z142" s="6"/>
    </row>
    <row r="143" spans="3:26" ht="15.75" customHeight="1" x14ac:dyDescent="0.15">
      <c r="C143" s="119"/>
      <c r="D143" s="33"/>
      <c r="E143" s="34"/>
      <c r="F143" s="119"/>
      <c r="G143" s="33"/>
      <c r="H143" s="121"/>
      <c r="I143" s="14"/>
      <c r="J143" s="6"/>
      <c r="K143" s="6"/>
      <c r="L143" s="6"/>
      <c r="M143" s="6"/>
      <c r="N143" s="6"/>
      <c r="O143" s="6"/>
      <c r="P143" s="6"/>
      <c r="Q143" s="6"/>
      <c r="R143" s="6"/>
      <c r="S143" s="6"/>
      <c r="T143" s="6"/>
      <c r="U143" s="6"/>
      <c r="V143" s="6"/>
      <c r="W143" s="6"/>
      <c r="X143" s="6"/>
      <c r="Y143" s="6"/>
      <c r="Z143" s="6"/>
    </row>
    <row r="144" spans="3:26" ht="15.75" customHeight="1" x14ac:dyDescent="0.15">
      <c r="C144" s="119"/>
      <c r="D144" s="33"/>
      <c r="E144" s="34"/>
      <c r="F144" s="119"/>
      <c r="G144" s="33"/>
      <c r="H144" s="121"/>
      <c r="I144" s="14"/>
      <c r="J144" s="6"/>
      <c r="K144" s="6"/>
      <c r="L144" s="6"/>
      <c r="M144" s="6"/>
      <c r="N144" s="6"/>
      <c r="O144" s="6"/>
      <c r="P144" s="6"/>
      <c r="Q144" s="6"/>
      <c r="R144" s="6"/>
      <c r="S144" s="6"/>
      <c r="T144" s="6"/>
      <c r="U144" s="6"/>
      <c r="V144" s="6"/>
      <c r="W144" s="6"/>
      <c r="X144" s="6"/>
      <c r="Y144" s="6"/>
      <c r="Z144" s="6"/>
    </row>
    <row r="145" spans="3:26" ht="15.75" customHeight="1" x14ac:dyDescent="0.15">
      <c r="C145" s="119"/>
      <c r="D145" s="33"/>
      <c r="E145" s="34"/>
      <c r="F145" s="119"/>
      <c r="G145" s="33"/>
      <c r="H145" s="121"/>
      <c r="I145" s="14"/>
      <c r="J145" s="6"/>
      <c r="K145" s="6"/>
      <c r="L145" s="6"/>
      <c r="M145" s="6"/>
      <c r="N145" s="6"/>
      <c r="O145" s="6"/>
      <c r="P145" s="6"/>
      <c r="Q145" s="6"/>
      <c r="R145" s="6"/>
      <c r="S145" s="6"/>
      <c r="T145" s="6"/>
      <c r="U145" s="6"/>
      <c r="V145" s="6"/>
      <c r="W145" s="6"/>
      <c r="X145" s="6"/>
      <c r="Y145" s="6"/>
      <c r="Z145" s="6"/>
    </row>
    <row r="146" spans="3:26" ht="15.75" customHeight="1" x14ac:dyDescent="0.15">
      <c r="C146" s="119"/>
      <c r="D146" s="33"/>
      <c r="E146" s="34"/>
      <c r="F146" s="119"/>
      <c r="G146" s="33"/>
      <c r="H146" s="121"/>
      <c r="I146" s="14"/>
      <c r="J146" s="6"/>
      <c r="K146" s="6"/>
      <c r="L146" s="6"/>
      <c r="M146" s="6"/>
      <c r="N146" s="6"/>
      <c r="O146" s="6"/>
      <c r="P146" s="6"/>
      <c r="Q146" s="6"/>
      <c r="R146" s="6"/>
      <c r="S146" s="6"/>
      <c r="T146" s="6"/>
      <c r="U146" s="6"/>
      <c r="V146" s="6"/>
      <c r="W146" s="6"/>
      <c r="X146" s="6"/>
      <c r="Y146" s="6"/>
      <c r="Z146" s="6"/>
    </row>
    <row r="147" spans="3:26" ht="15.75" customHeight="1" x14ac:dyDescent="0.15">
      <c r="C147" s="119"/>
      <c r="D147" s="33"/>
      <c r="E147" s="34"/>
      <c r="F147" s="119"/>
      <c r="G147" s="33"/>
      <c r="H147" s="121"/>
      <c r="I147" s="14"/>
      <c r="J147" s="6"/>
      <c r="K147" s="6"/>
      <c r="L147" s="6"/>
      <c r="M147" s="6"/>
      <c r="N147" s="6"/>
      <c r="O147" s="6"/>
      <c r="P147" s="6"/>
      <c r="Q147" s="6"/>
      <c r="R147" s="6"/>
      <c r="S147" s="6"/>
      <c r="T147" s="6"/>
      <c r="U147" s="6"/>
      <c r="V147" s="6"/>
      <c r="W147" s="6"/>
      <c r="X147" s="6"/>
      <c r="Y147" s="6"/>
      <c r="Z147" s="6"/>
    </row>
    <row r="148" spans="3:26" ht="15.75" customHeight="1" x14ac:dyDescent="0.15">
      <c r="C148" s="119"/>
      <c r="D148" s="33"/>
      <c r="E148" s="34"/>
      <c r="F148" s="119"/>
      <c r="G148" s="33"/>
      <c r="H148" s="121"/>
      <c r="I148" s="14"/>
      <c r="J148" s="6"/>
      <c r="K148" s="6"/>
      <c r="L148" s="6"/>
      <c r="M148" s="6"/>
      <c r="N148" s="6"/>
      <c r="O148" s="6"/>
      <c r="P148" s="6"/>
      <c r="Q148" s="6"/>
      <c r="R148" s="6"/>
      <c r="S148" s="6"/>
      <c r="T148" s="6"/>
      <c r="U148" s="6"/>
      <c r="V148" s="6"/>
      <c r="W148" s="6"/>
      <c r="X148" s="6"/>
      <c r="Y148" s="6"/>
      <c r="Z148" s="6"/>
    </row>
    <row r="149" spans="3:26" ht="15.75" customHeight="1" x14ac:dyDescent="0.15">
      <c r="C149" s="119"/>
      <c r="D149" s="33"/>
      <c r="E149" s="34"/>
      <c r="F149" s="119"/>
      <c r="G149" s="33"/>
      <c r="H149" s="121"/>
      <c r="I149" s="14"/>
      <c r="J149" s="6"/>
      <c r="K149" s="6"/>
      <c r="L149" s="6"/>
      <c r="M149" s="6"/>
      <c r="N149" s="6"/>
      <c r="O149" s="6"/>
      <c r="P149" s="6"/>
      <c r="Q149" s="6"/>
      <c r="R149" s="6"/>
      <c r="S149" s="6"/>
      <c r="T149" s="6"/>
      <c r="U149" s="6"/>
      <c r="V149" s="6"/>
      <c r="W149" s="6"/>
      <c r="X149" s="6"/>
      <c r="Y149" s="6"/>
      <c r="Z149" s="6"/>
    </row>
    <row r="150" spans="3:26" ht="15.75" customHeight="1" x14ac:dyDescent="0.15">
      <c r="C150" s="119"/>
      <c r="D150" s="33"/>
      <c r="E150" s="34"/>
      <c r="F150" s="119"/>
      <c r="G150" s="33"/>
      <c r="H150" s="121"/>
      <c r="I150" s="14"/>
      <c r="J150" s="6"/>
      <c r="K150" s="6"/>
      <c r="L150" s="6"/>
      <c r="M150" s="6"/>
      <c r="N150" s="6"/>
      <c r="O150" s="6"/>
      <c r="P150" s="6"/>
      <c r="Q150" s="6"/>
      <c r="R150" s="6"/>
      <c r="S150" s="6"/>
      <c r="T150" s="6"/>
      <c r="U150" s="6"/>
      <c r="V150" s="6"/>
      <c r="W150" s="6"/>
      <c r="X150" s="6"/>
      <c r="Y150" s="6"/>
      <c r="Z150" s="6"/>
    </row>
    <row r="151" spans="3:26" ht="15.75" customHeight="1" x14ac:dyDescent="0.15">
      <c r="C151" s="119"/>
      <c r="D151" s="33"/>
      <c r="E151" s="34"/>
      <c r="F151" s="119"/>
      <c r="G151" s="33"/>
      <c r="H151" s="121"/>
      <c r="I151" s="14"/>
      <c r="J151" s="6"/>
      <c r="K151" s="6"/>
      <c r="L151" s="6"/>
      <c r="M151" s="6"/>
      <c r="N151" s="6"/>
      <c r="O151" s="6"/>
      <c r="P151" s="6"/>
      <c r="Q151" s="6"/>
      <c r="R151" s="6"/>
      <c r="S151" s="6"/>
      <c r="T151" s="6"/>
      <c r="U151" s="6"/>
      <c r="V151" s="6"/>
      <c r="W151" s="6"/>
      <c r="X151" s="6"/>
      <c r="Y151" s="6"/>
      <c r="Z151" s="6"/>
    </row>
    <row r="152" spans="3:26" ht="15.75" customHeight="1" x14ac:dyDescent="0.15">
      <c r="C152" s="119"/>
      <c r="D152" s="33"/>
      <c r="E152" s="34"/>
      <c r="F152" s="119"/>
      <c r="G152" s="33"/>
      <c r="H152" s="121"/>
      <c r="I152" s="14"/>
      <c r="J152" s="6"/>
      <c r="K152" s="6"/>
      <c r="L152" s="6"/>
      <c r="M152" s="6"/>
      <c r="N152" s="6"/>
      <c r="O152" s="6"/>
      <c r="P152" s="6"/>
      <c r="Q152" s="6"/>
      <c r="R152" s="6"/>
      <c r="S152" s="6"/>
      <c r="T152" s="6"/>
      <c r="U152" s="6"/>
      <c r="V152" s="6"/>
      <c r="W152" s="6"/>
      <c r="X152" s="6"/>
      <c r="Y152" s="6"/>
      <c r="Z152" s="6"/>
    </row>
    <row r="153" spans="3:26" ht="15.75" customHeight="1" x14ac:dyDescent="0.15">
      <c r="C153" s="119"/>
      <c r="D153" s="33"/>
      <c r="E153" s="34"/>
      <c r="F153" s="119"/>
      <c r="G153" s="33"/>
      <c r="H153" s="121"/>
      <c r="I153" s="14"/>
      <c r="J153" s="6"/>
      <c r="K153" s="6"/>
      <c r="L153" s="6"/>
      <c r="M153" s="6"/>
      <c r="N153" s="6"/>
      <c r="O153" s="6"/>
      <c r="P153" s="6"/>
      <c r="Q153" s="6"/>
      <c r="R153" s="6"/>
      <c r="S153" s="6"/>
      <c r="T153" s="6"/>
      <c r="U153" s="6"/>
      <c r="V153" s="6"/>
      <c r="W153" s="6"/>
      <c r="X153" s="6"/>
      <c r="Y153" s="6"/>
      <c r="Z153" s="6"/>
    </row>
    <row r="154" spans="3:26" ht="15.75" customHeight="1" x14ac:dyDescent="0.15">
      <c r="C154" s="119"/>
      <c r="D154" s="33"/>
      <c r="E154" s="34"/>
      <c r="F154" s="119"/>
      <c r="G154" s="33"/>
      <c r="H154" s="121"/>
      <c r="I154" s="14"/>
      <c r="J154" s="6"/>
      <c r="K154" s="6"/>
      <c r="L154" s="6"/>
      <c r="M154" s="6"/>
      <c r="N154" s="6"/>
      <c r="O154" s="6"/>
      <c r="P154" s="6"/>
      <c r="Q154" s="6"/>
      <c r="R154" s="6"/>
      <c r="S154" s="6"/>
      <c r="T154" s="6"/>
      <c r="U154" s="6"/>
      <c r="V154" s="6"/>
      <c r="W154" s="6"/>
      <c r="X154" s="6"/>
      <c r="Y154" s="6"/>
      <c r="Z154" s="6"/>
    </row>
    <row r="155" spans="3:26" ht="15.75" customHeight="1" x14ac:dyDescent="0.15">
      <c r="C155" s="119"/>
      <c r="D155" s="33"/>
      <c r="E155" s="34"/>
      <c r="F155" s="119"/>
      <c r="G155" s="33"/>
      <c r="H155" s="121"/>
      <c r="I155" s="14"/>
      <c r="J155" s="6"/>
      <c r="K155" s="6"/>
      <c r="L155" s="6"/>
      <c r="M155" s="6"/>
      <c r="N155" s="6"/>
      <c r="O155" s="6"/>
      <c r="P155" s="6"/>
      <c r="Q155" s="6"/>
      <c r="R155" s="6"/>
      <c r="S155" s="6"/>
      <c r="T155" s="6"/>
      <c r="U155" s="6"/>
      <c r="V155" s="6"/>
      <c r="W155" s="6"/>
      <c r="X155" s="6"/>
      <c r="Y155" s="6"/>
      <c r="Z155" s="6"/>
    </row>
    <row r="156" spans="3:26" ht="15.75" customHeight="1" x14ac:dyDescent="0.15">
      <c r="C156" s="119"/>
      <c r="D156" s="33"/>
      <c r="E156" s="34"/>
      <c r="F156" s="119"/>
      <c r="G156" s="33"/>
      <c r="H156" s="121"/>
      <c r="I156" s="14"/>
      <c r="J156" s="6"/>
      <c r="K156" s="6"/>
      <c r="L156" s="6"/>
      <c r="M156" s="6"/>
      <c r="N156" s="6"/>
      <c r="O156" s="6"/>
      <c r="P156" s="6"/>
      <c r="Q156" s="6"/>
      <c r="R156" s="6"/>
      <c r="S156" s="6"/>
      <c r="T156" s="6"/>
      <c r="U156" s="6"/>
      <c r="V156" s="6"/>
      <c r="W156" s="6"/>
      <c r="X156" s="6"/>
      <c r="Y156" s="6"/>
      <c r="Z156" s="6"/>
    </row>
    <row r="157" spans="3:26" ht="15.75" customHeight="1" x14ac:dyDescent="0.15">
      <c r="C157" s="119"/>
      <c r="D157" s="33"/>
      <c r="E157" s="34"/>
      <c r="F157" s="119"/>
      <c r="G157" s="33"/>
      <c r="H157" s="121"/>
      <c r="I157" s="14"/>
      <c r="J157" s="6"/>
      <c r="K157" s="6"/>
      <c r="L157" s="6"/>
      <c r="M157" s="6"/>
      <c r="N157" s="6"/>
      <c r="O157" s="6"/>
      <c r="P157" s="6"/>
      <c r="Q157" s="6"/>
      <c r="R157" s="6"/>
      <c r="S157" s="6"/>
      <c r="T157" s="6"/>
      <c r="U157" s="6"/>
      <c r="V157" s="6"/>
      <c r="W157" s="6"/>
      <c r="X157" s="6"/>
      <c r="Y157" s="6"/>
      <c r="Z157" s="6"/>
    </row>
    <row r="158" spans="3:26" ht="15.75" customHeight="1" x14ac:dyDescent="0.15">
      <c r="C158" s="119"/>
      <c r="D158" s="33"/>
      <c r="E158" s="34"/>
      <c r="F158" s="119"/>
      <c r="G158" s="33"/>
      <c r="H158" s="121"/>
      <c r="I158" s="14"/>
      <c r="J158" s="6"/>
      <c r="K158" s="6"/>
      <c r="L158" s="6"/>
      <c r="M158" s="6"/>
      <c r="N158" s="6"/>
      <c r="O158" s="6"/>
      <c r="P158" s="6"/>
      <c r="Q158" s="6"/>
      <c r="R158" s="6"/>
      <c r="S158" s="6"/>
      <c r="T158" s="6"/>
      <c r="U158" s="6"/>
      <c r="V158" s="6"/>
      <c r="W158" s="6"/>
      <c r="X158" s="6"/>
      <c r="Y158" s="6"/>
      <c r="Z158" s="6"/>
    </row>
    <row r="159" spans="3:26" ht="15.75" customHeight="1" x14ac:dyDescent="0.15">
      <c r="C159" s="119"/>
      <c r="D159" s="33"/>
      <c r="E159" s="34"/>
      <c r="F159" s="119"/>
      <c r="G159" s="33"/>
      <c r="H159" s="121"/>
      <c r="I159" s="14"/>
      <c r="J159" s="6"/>
      <c r="K159" s="6"/>
      <c r="L159" s="6"/>
      <c r="M159" s="6"/>
      <c r="N159" s="6"/>
      <c r="O159" s="6"/>
      <c r="P159" s="6"/>
      <c r="Q159" s="6"/>
      <c r="R159" s="6"/>
      <c r="S159" s="6"/>
      <c r="T159" s="6"/>
      <c r="U159" s="6"/>
      <c r="V159" s="6"/>
      <c r="W159" s="6"/>
      <c r="X159" s="6"/>
      <c r="Y159" s="6"/>
      <c r="Z159" s="6"/>
    </row>
    <row r="160" spans="3:26" ht="15.75" customHeight="1" x14ac:dyDescent="0.15">
      <c r="C160" s="119"/>
      <c r="D160" s="33"/>
      <c r="E160" s="34"/>
      <c r="F160" s="119"/>
      <c r="G160" s="33"/>
      <c r="H160" s="121"/>
      <c r="I160" s="14"/>
      <c r="J160" s="6"/>
      <c r="K160" s="6"/>
      <c r="L160" s="6"/>
      <c r="M160" s="6"/>
      <c r="N160" s="6"/>
      <c r="O160" s="6"/>
      <c r="P160" s="6"/>
      <c r="Q160" s="6"/>
      <c r="R160" s="6"/>
      <c r="S160" s="6"/>
      <c r="T160" s="6"/>
      <c r="U160" s="6"/>
      <c r="V160" s="6"/>
      <c r="W160" s="6"/>
      <c r="X160" s="6"/>
      <c r="Y160" s="6"/>
      <c r="Z160" s="6"/>
    </row>
    <row r="161" spans="3:26" ht="15.75" customHeight="1" x14ac:dyDescent="0.15">
      <c r="C161" s="119"/>
      <c r="D161" s="33"/>
      <c r="E161" s="34"/>
      <c r="F161" s="119"/>
      <c r="G161" s="33"/>
      <c r="H161" s="121"/>
      <c r="I161" s="14"/>
      <c r="J161" s="6"/>
      <c r="K161" s="6"/>
      <c r="L161" s="6"/>
      <c r="M161" s="6"/>
      <c r="N161" s="6"/>
      <c r="O161" s="6"/>
      <c r="P161" s="6"/>
      <c r="Q161" s="6"/>
      <c r="R161" s="6"/>
      <c r="S161" s="6"/>
      <c r="T161" s="6"/>
      <c r="U161" s="6"/>
      <c r="V161" s="6"/>
      <c r="W161" s="6"/>
      <c r="X161" s="6"/>
      <c r="Y161" s="6"/>
      <c r="Z161" s="6"/>
    </row>
    <row r="162" spans="3:26" ht="15.75" customHeight="1" x14ac:dyDescent="0.15">
      <c r="C162" s="119"/>
      <c r="D162" s="33"/>
      <c r="E162" s="34"/>
      <c r="F162" s="119"/>
      <c r="G162" s="33"/>
      <c r="H162" s="121"/>
      <c r="I162" s="14"/>
      <c r="J162" s="6"/>
      <c r="K162" s="6"/>
      <c r="L162" s="6"/>
      <c r="M162" s="6"/>
      <c r="N162" s="6"/>
      <c r="O162" s="6"/>
      <c r="P162" s="6"/>
      <c r="Q162" s="6"/>
      <c r="R162" s="6"/>
      <c r="S162" s="6"/>
      <c r="T162" s="6"/>
      <c r="U162" s="6"/>
      <c r="V162" s="6"/>
      <c r="W162" s="6"/>
      <c r="X162" s="6"/>
      <c r="Y162" s="6"/>
      <c r="Z162" s="6"/>
    </row>
    <row r="163" spans="3:26" ht="15.75" customHeight="1" x14ac:dyDescent="0.15">
      <c r="C163" s="119"/>
      <c r="D163" s="33"/>
      <c r="E163" s="34"/>
      <c r="F163" s="119"/>
      <c r="G163" s="33"/>
      <c r="H163" s="121"/>
      <c r="I163" s="14"/>
      <c r="J163" s="6"/>
      <c r="K163" s="6"/>
      <c r="L163" s="6"/>
      <c r="M163" s="6"/>
      <c r="N163" s="6"/>
      <c r="O163" s="6"/>
      <c r="P163" s="6"/>
      <c r="Q163" s="6"/>
      <c r="R163" s="6"/>
      <c r="S163" s="6"/>
      <c r="T163" s="6"/>
      <c r="U163" s="6"/>
      <c r="V163" s="6"/>
      <c r="W163" s="6"/>
      <c r="X163" s="6"/>
      <c r="Y163" s="6"/>
      <c r="Z163" s="6"/>
    </row>
    <row r="164" spans="3:26" ht="15.75" customHeight="1" x14ac:dyDescent="0.15">
      <c r="C164" s="119"/>
      <c r="D164" s="33"/>
      <c r="E164" s="34"/>
      <c r="F164" s="119"/>
      <c r="G164" s="33"/>
      <c r="H164" s="121"/>
      <c r="I164" s="14"/>
      <c r="J164" s="6"/>
      <c r="K164" s="6"/>
      <c r="L164" s="6"/>
      <c r="M164" s="6"/>
      <c r="N164" s="6"/>
      <c r="O164" s="6"/>
      <c r="P164" s="6"/>
      <c r="Q164" s="6"/>
      <c r="R164" s="6"/>
      <c r="S164" s="6"/>
      <c r="T164" s="6"/>
      <c r="U164" s="6"/>
      <c r="V164" s="6"/>
      <c r="W164" s="6"/>
      <c r="X164" s="6"/>
      <c r="Y164" s="6"/>
      <c r="Z164" s="6"/>
    </row>
    <row r="165" spans="3:26" ht="15.75" customHeight="1" x14ac:dyDescent="0.15">
      <c r="C165" s="119"/>
      <c r="D165" s="33"/>
      <c r="E165" s="34"/>
      <c r="F165" s="119"/>
      <c r="G165" s="33"/>
      <c r="H165" s="121"/>
      <c r="I165" s="14"/>
      <c r="J165" s="6"/>
      <c r="K165" s="6"/>
      <c r="L165" s="6"/>
      <c r="M165" s="6"/>
      <c r="N165" s="6"/>
      <c r="O165" s="6"/>
      <c r="P165" s="6"/>
      <c r="Q165" s="6"/>
      <c r="R165" s="6"/>
      <c r="S165" s="6"/>
      <c r="T165" s="6"/>
      <c r="U165" s="6"/>
      <c r="V165" s="6"/>
      <c r="W165" s="6"/>
      <c r="X165" s="6"/>
      <c r="Y165" s="6"/>
      <c r="Z165" s="6"/>
    </row>
    <row r="166" spans="3:26" ht="15.75" customHeight="1" x14ac:dyDescent="0.15">
      <c r="C166" s="119"/>
      <c r="D166" s="33"/>
      <c r="E166" s="34"/>
      <c r="F166" s="119"/>
      <c r="G166" s="33"/>
      <c r="H166" s="121"/>
      <c r="I166" s="14"/>
      <c r="J166" s="6"/>
      <c r="K166" s="6"/>
      <c r="L166" s="6"/>
      <c r="M166" s="6"/>
      <c r="N166" s="6"/>
      <c r="O166" s="6"/>
      <c r="P166" s="6"/>
      <c r="Q166" s="6"/>
      <c r="R166" s="6"/>
      <c r="S166" s="6"/>
      <c r="T166" s="6"/>
      <c r="U166" s="6"/>
      <c r="V166" s="6"/>
      <c r="W166" s="6"/>
      <c r="X166" s="6"/>
      <c r="Y166" s="6"/>
      <c r="Z166" s="6"/>
    </row>
    <row r="167" spans="3:26" ht="15.75" customHeight="1" x14ac:dyDescent="0.15">
      <c r="C167" s="119"/>
      <c r="D167" s="33"/>
      <c r="E167" s="34"/>
      <c r="F167" s="119"/>
      <c r="G167" s="33"/>
      <c r="H167" s="121"/>
      <c r="I167" s="14"/>
      <c r="J167" s="6"/>
      <c r="K167" s="6"/>
      <c r="L167" s="6"/>
      <c r="M167" s="6"/>
      <c r="N167" s="6"/>
      <c r="O167" s="6"/>
      <c r="P167" s="6"/>
      <c r="Q167" s="6"/>
      <c r="R167" s="6"/>
      <c r="S167" s="6"/>
      <c r="T167" s="6"/>
      <c r="U167" s="6"/>
      <c r="V167" s="6"/>
      <c r="W167" s="6"/>
      <c r="X167" s="6"/>
      <c r="Y167" s="6"/>
      <c r="Z167" s="6"/>
    </row>
    <row r="168" spans="3:26" ht="15.75" customHeight="1" x14ac:dyDescent="0.15">
      <c r="C168" s="119"/>
      <c r="D168" s="33"/>
      <c r="E168" s="34"/>
      <c r="F168" s="119"/>
      <c r="G168" s="33"/>
      <c r="H168" s="121"/>
      <c r="I168" s="14"/>
      <c r="J168" s="6"/>
      <c r="K168" s="6"/>
      <c r="L168" s="6"/>
      <c r="M168" s="6"/>
      <c r="N168" s="6"/>
      <c r="O168" s="6"/>
      <c r="P168" s="6"/>
      <c r="Q168" s="6"/>
      <c r="R168" s="6"/>
      <c r="S168" s="6"/>
      <c r="T168" s="6"/>
      <c r="U168" s="6"/>
      <c r="V168" s="6"/>
      <c r="W168" s="6"/>
      <c r="X168" s="6"/>
      <c r="Y168" s="6"/>
      <c r="Z168" s="6"/>
    </row>
    <row r="169" spans="3:26" ht="15.75" customHeight="1" x14ac:dyDescent="0.15">
      <c r="C169" s="119"/>
      <c r="D169" s="33"/>
      <c r="E169" s="34"/>
      <c r="F169" s="119"/>
      <c r="G169" s="33"/>
      <c r="H169" s="121"/>
      <c r="I169" s="14"/>
      <c r="J169" s="6"/>
      <c r="K169" s="6"/>
      <c r="L169" s="6"/>
      <c r="M169" s="6"/>
      <c r="N169" s="6"/>
      <c r="O169" s="6"/>
      <c r="P169" s="6"/>
      <c r="Q169" s="6"/>
      <c r="R169" s="6"/>
      <c r="S169" s="6"/>
      <c r="T169" s="6"/>
      <c r="U169" s="6"/>
      <c r="V169" s="6"/>
      <c r="W169" s="6"/>
      <c r="X169" s="6"/>
      <c r="Y169" s="6"/>
      <c r="Z169" s="6"/>
    </row>
    <row r="170" spans="3:26" ht="15.75" customHeight="1" x14ac:dyDescent="0.15">
      <c r="C170" s="119"/>
      <c r="D170" s="33"/>
      <c r="E170" s="34"/>
      <c r="F170" s="119"/>
      <c r="G170" s="33"/>
      <c r="H170" s="121"/>
      <c r="I170" s="14"/>
      <c r="J170" s="6"/>
      <c r="K170" s="6"/>
      <c r="L170" s="6"/>
      <c r="M170" s="6"/>
      <c r="N170" s="6"/>
      <c r="O170" s="6"/>
      <c r="P170" s="6"/>
      <c r="Q170" s="6"/>
      <c r="R170" s="6"/>
      <c r="S170" s="6"/>
      <c r="T170" s="6"/>
      <c r="U170" s="6"/>
      <c r="V170" s="6"/>
      <c r="W170" s="6"/>
      <c r="X170" s="6"/>
      <c r="Y170" s="6"/>
      <c r="Z170" s="6"/>
    </row>
    <row r="171" spans="3:26" ht="15.75" customHeight="1" x14ac:dyDescent="0.15">
      <c r="C171" s="119"/>
      <c r="D171" s="33"/>
      <c r="E171" s="34"/>
      <c r="F171" s="119"/>
      <c r="G171" s="33"/>
      <c r="H171" s="121"/>
      <c r="I171" s="14"/>
      <c r="J171" s="6"/>
      <c r="K171" s="6"/>
      <c r="L171" s="6"/>
      <c r="M171" s="6"/>
      <c r="N171" s="6"/>
      <c r="O171" s="6"/>
      <c r="P171" s="6"/>
      <c r="Q171" s="6"/>
      <c r="R171" s="6"/>
      <c r="S171" s="6"/>
      <c r="T171" s="6"/>
      <c r="U171" s="6"/>
      <c r="V171" s="6"/>
      <c r="W171" s="6"/>
      <c r="X171" s="6"/>
      <c r="Y171" s="6"/>
      <c r="Z171" s="6"/>
    </row>
    <row r="172" spans="3:26" ht="15.75" customHeight="1" x14ac:dyDescent="0.15">
      <c r="C172" s="119"/>
      <c r="D172" s="33"/>
      <c r="E172" s="34"/>
      <c r="F172" s="119"/>
      <c r="G172" s="33"/>
      <c r="H172" s="121"/>
      <c r="I172" s="14"/>
      <c r="J172" s="6"/>
      <c r="K172" s="6"/>
      <c r="L172" s="6"/>
      <c r="M172" s="6"/>
      <c r="N172" s="6"/>
      <c r="O172" s="6"/>
      <c r="P172" s="6"/>
      <c r="Q172" s="6"/>
      <c r="R172" s="6"/>
      <c r="S172" s="6"/>
      <c r="T172" s="6"/>
      <c r="U172" s="6"/>
      <c r="V172" s="6"/>
      <c r="W172" s="6"/>
      <c r="X172" s="6"/>
      <c r="Y172" s="6"/>
      <c r="Z172" s="6"/>
    </row>
    <row r="173" spans="3:26" ht="15.75" customHeight="1" x14ac:dyDescent="0.15">
      <c r="C173" s="119"/>
      <c r="D173" s="33"/>
      <c r="E173" s="34"/>
      <c r="F173" s="119"/>
      <c r="G173" s="33"/>
      <c r="H173" s="121"/>
      <c r="I173" s="14"/>
      <c r="J173" s="6"/>
      <c r="K173" s="6"/>
      <c r="L173" s="6"/>
      <c r="M173" s="6"/>
      <c r="N173" s="6"/>
      <c r="O173" s="6"/>
      <c r="P173" s="6"/>
      <c r="Q173" s="6"/>
      <c r="R173" s="6"/>
      <c r="S173" s="6"/>
      <c r="T173" s="6"/>
      <c r="U173" s="6"/>
      <c r="V173" s="6"/>
      <c r="W173" s="6"/>
      <c r="X173" s="6"/>
      <c r="Y173" s="6"/>
      <c r="Z173" s="6"/>
    </row>
    <row r="174" spans="3:26" ht="15.75" customHeight="1" x14ac:dyDescent="0.15">
      <c r="C174" s="119"/>
      <c r="D174" s="33"/>
      <c r="E174" s="34"/>
      <c r="F174" s="119"/>
      <c r="G174" s="33"/>
      <c r="H174" s="121"/>
      <c r="I174" s="14"/>
      <c r="J174" s="6"/>
      <c r="K174" s="6"/>
      <c r="L174" s="6"/>
      <c r="M174" s="6"/>
      <c r="N174" s="6"/>
      <c r="O174" s="6"/>
      <c r="P174" s="6"/>
      <c r="Q174" s="6"/>
      <c r="R174" s="6"/>
      <c r="S174" s="6"/>
      <c r="T174" s="6"/>
      <c r="U174" s="6"/>
      <c r="V174" s="6"/>
      <c r="W174" s="6"/>
      <c r="X174" s="6"/>
      <c r="Y174" s="6"/>
      <c r="Z174" s="6"/>
    </row>
    <row r="175" spans="3:26" ht="15.75" customHeight="1" x14ac:dyDescent="0.15">
      <c r="C175" s="119"/>
      <c r="D175" s="33"/>
      <c r="E175" s="34"/>
      <c r="F175" s="119"/>
      <c r="G175" s="33"/>
      <c r="H175" s="121"/>
      <c r="I175" s="14"/>
      <c r="J175" s="6"/>
      <c r="K175" s="6"/>
      <c r="L175" s="6"/>
      <c r="M175" s="6"/>
      <c r="N175" s="6"/>
      <c r="O175" s="6"/>
      <c r="P175" s="6"/>
      <c r="Q175" s="6"/>
      <c r="R175" s="6"/>
      <c r="S175" s="6"/>
      <c r="T175" s="6"/>
      <c r="U175" s="6"/>
      <c r="V175" s="6"/>
      <c r="W175" s="6"/>
      <c r="X175" s="6"/>
      <c r="Y175" s="6"/>
      <c r="Z175" s="6"/>
    </row>
    <row r="176" spans="3:26" ht="15.75" customHeight="1" x14ac:dyDescent="0.15">
      <c r="C176" s="119"/>
      <c r="D176" s="33"/>
      <c r="E176" s="34"/>
      <c r="F176" s="119"/>
      <c r="G176" s="33"/>
      <c r="H176" s="121"/>
      <c r="I176" s="14"/>
      <c r="J176" s="6"/>
      <c r="K176" s="6"/>
      <c r="L176" s="6"/>
      <c r="M176" s="6"/>
      <c r="N176" s="6"/>
      <c r="O176" s="6"/>
      <c r="P176" s="6"/>
      <c r="Q176" s="6"/>
      <c r="R176" s="6"/>
      <c r="S176" s="6"/>
      <c r="T176" s="6"/>
      <c r="U176" s="6"/>
      <c r="V176" s="6"/>
      <c r="W176" s="6"/>
      <c r="X176" s="6"/>
      <c r="Y176" s="6"/>
      <c r="Z176" s="6"/>
    </row>
    <row r="177" spans="3:26" ht="15.75" customHeight="1" x14ac:dyDescent="0.15">
      <c r="C177" s="119"/>
      <c r="D177" s="33"/>
      <c r="E177" s="34"/>
      <c r="F177" s="119"/>
      <c r="G177" s="33"/>
      <c r="H177" s="121"/>
      <c r="I177" s="14"/>
      <c r="J177" s="6"/>
      <c r="K177" s="6"/>
      <c r="L177" s="6"/>
      <c r="M177" s="6"/>
      <c r="N177" s="6"/>
      <c r="O177" s="6"/>
      <c r="P177" s="6"/>
      <c r="Q177" s="6"/>
      <c r="R177" s="6"/>
      <c r="S177" s="6"/>
      <c r="T177" s="6"/>
      <c r="U177" s="6"/>
      <c r="V177" s="6"/>
      <c r="W177" s="6"/>
      <c r="X177" s="6"/>
      <c r="Y177" s="6"/>
      <c r="Z177" s="6"/>
    </row>
    <row r="178" spans="3:26" ht="15.75" customHeight="1" x14ac:dyDescent="0.15">
      <c r="C178" s="119"/>
      <c r="D178" s="33"/>
      <c r="E178" s="34"/>
      <c r="F178" s="119"/>
      <c r="G178" s="33"/>
      <c r="H178" s="121"/>
      <c r="I178" s="14"/>
      <c r="J178" s="6"/>
      <c r="K178" s="6"/>
      <c r="L178" s="6"/>
      <c r="M178" s="6"/>
      <c r="N178" s="6"/>
      <c r="O178" s="6"/>
      <c r="P178" s="6"/>
      <c r="Q178" s="6"/>
      <c r="R178" s="6"/>
      <c r="S178" s="6"/>
      <c r="T178" s="6"/>
      <c r="U178" s="6"/>
      <c r="V178" s="6"/>
      <c r="W178" s="6"/>
      <c r="X178" s="6"/>
      <c r="Y178" s="6"/>
      <c r="Z178" s="6"/>
    </row>
    <row r="179" spans="3:26" ht="15.75" customHeight="1" x14ac:dyDescent="0.15">
      <c r="C179" s="119"/>
      <c r="D179" s="33"/>
      <c r="E179" s="34"/>
      <c r="F179" s="119"/>
      <c r="G179" s="33"/>
      <c r="H179" s="121"/>
      <c r="I179" s="14"/>
      <c r="J179" s="6"/>
      <c r="K179" s="6"/>
      <c r="L179" s="6"/>
      <c r="M179" s="6"/>
      <c r="N179" s="6"/>
      <c r="O179" s="6"/>
      <c r="P179" s="6"/>
      <c r="Q179" s="6"/>
      <c r="R179" s="6"/>
      <c r="S179" s="6"/>
      <c r="T179" s="6"/>
      <c r="U179" s="6"/>
      <c r="V179" s="6"/>
      <c r="W179" s="6"/>
      <c r="X179" s="6"/>
      <c r="Y179" s="6"/>
      <c r="Z179" s="6"/>
    </row>
    <row r="180" spans="3:26" ht="15.75" customHeight="1" x14ac:dyDescent="0.15">
      <c r="C180" s="119"/>
      <c r="D180" s="33"/>
      <c r="E180" s="34"/>
      <c r="F180" s="119"/>
      <c r="G180" s="33"/>
      <c r="H180" s="121"/>
      <c r="I180" s="14"/>
      <c r="J180" s="6"/>
      <c r="K180" s="6"/>
      <c r="L180" s="6"/>
      <c r="M180" s="6"/>
      <c r="N180" s="6"/>
      <c r="O180" s="6"/>
      <c r="P180" s="6"/>
      <c r="Q180" s="6"/>
      <c r="R180" s="6"/>
      <c r="S180" s="6"/>
      <c r="T180" s="6"/>
      <c r="U180" s="6"/>
      <c r="V180" s="6"/>
      <c r="W180" s="6"/>
      <c r="X180" s="6"/>
      <c r="Y180" s="6"/>
      <c r="Z180" s="6"/>
    </row>
    <row r="181" spans="3:26" ht="15.75" customHeight="1" x14ac:dyDescent="0.15">
      <c r="C181" s="119"/>
      <c r="D181" s="33"/>
      <c r="E181" s="34"/>
      <c r="F181" s="119"/>
      <c r="G181" s="33"/>
      <c r="H181" s="121"/>
      <c r="I181" s="14"/>
      <c r="J181" s="6"/>
      <c r="K181" s="6"/>
      <c r="L181" s="6"/>
      <c r="M181" s="6"/>
      <c r="N181" s="6"/>
      <c r="O181" s="6"/>
      <c r="P181" s="6"/>
      <c r="Q181" s="6"/>
      <c r="R181" s="6"/>
      <c r="S181" s="6"/>
      <c r="T181" s="6"/>
      <c r="U181" s="6"/>
      <c r="V181" s="6"/>
      <c r="W181" s="6"/>
      <c r="X181" s="6"/>
      <c r="Y181" s="6"/>
      <c r="Z181" s="6"/>
    </row>
    <row r="182" spans="3:26" ht="15.75" customHeight="1" x14ac:dyDescent="0.15">
      <c r="C182" s="119"/>
      <c r="D182" s="33"/>
      <c r="E182" s="34"/>
      <c r="F182" s="119"/>
      <c r="G182" s="33"/>
      <c r="H182" s="121"/>
      <c r="I182" s="14"/>
      <c r="J182" s="6"/>
      <c r="K182" s="6"/>
      <c r="L182" s="6"/>
      <c r="M182" s="6"/>
      <c r="N182" s="6"/>
      <c r="O182" s="6"/>
      <c r="P182" s="6"/>
      <c r="Q182" s="6"/>
      <c r="R182" s="6"/>
      <c r="S182" s="6"/>
      <c r="T182" s="6"/>
      <c r="U182" s="6"/>
      <c r="V182" s="6"/>
      <c r="W182" s="6"/>
      <c r="X182" s="6"/>
      <c r="Y182" s="6"/>
      <c r="Z182" s="6"/>
    </row>
    <row r="183" spans="3:26" ht="15.75" customHeight="1" x14ac:dyDescent="0.15">
      <c r="C183" s="119"/>
      <c r="D183" s="33"/>
      <c r="E183" s="34"/>
      <c r="F183" s="119"/>
      <c r="G183" s="33"/>
      <c r="H183" s="121"/>
      <c r="I183" s="14"/>
      <c r="J183" s="6"/>
      <c r="K183" s="6"/>
      <c r="L183" s="6"/>
      <c r="M183" s="6"/>
      <c r="N183" s="6"/>
      <c r="O183" s="6"/>
      <c r="P183" s="6"/>
      <c r="Q183" s="6"/>
      <c r="R183" s="6"/>
      <c r="S183" s="6"/>
      <c r="T183" s="6"/>
      <c r="U183" s="6"/>
      <c r="V183" s="6"/>
      <c r="W183" s="6"/>
      <c r="X183" s="6"/>
      <c r="Y183" s="6"/>
      <c r="Z183" s="6"/>
    </row>
    <row r="184" spans="3:26" ht="15.75" customHeight="1" x14ac:dyDescent="0.15">
      <c r="C184" s="119"/>
      <c r="D184" s="33"/>
      <c r="E184" s="34"/>
      <c r="F184" s="119"/>
      <c r="G184" s="33"/>
      <c r="H184" s="121"/>
      <c r="I184" s="14"/>
      <c r="J184" s="6"/>
      <c r="K184" s="6"/>
      <c r="L184" s="6"/>
      <c r="M184" s="6"/>
      <c r="N184" s="6"/>
      <c r="O184" s="6"/>
      <c r="P184" s="6"/>
      <c r="Q184" s="6"/>
      <c r="R184" s="6"/>
      <c r="S184" s="6"/>
      <c r="T184" s="6"/>
      <c r="U184" s="6"/>
      <c r="V184" s="6"/>
      <c r="W184" s="6"/>
      <c r="X184" s="6"/>
      <c r="Y184" s="6"/>
      <c r="Z184" s="6"/>
    </row>
    <row r="185" spans="3:26" ht="15.75" customHeight="1" x14ac:dyDescent="0.15">
      <c r="C185" s="119"/>
      <c r="D185" s="33"/>
      <c r="E185" s="34"/>
      <c r="F185" s="119"/>
      <c r="G185" s="33"/>
      <c r="H185" s="121"/>
      <c r="I185" s="14"/>
      <c r="J185" s="6"/>
      <c r="K185" s="6"/>
      <c r="L185" s="6"/>
      <c r="M185" s="6"/>
      <c r="N185" s="6"/>
      <c r="O185" s="6"/>
      <c r="P185" s="6"/>
      <c r="Q185" s="6"/>
      <c r="R185" s="6"/>
      <c r="S185" s="6"/>
      <c r="T185" s="6"/>
      <c r="U185" s="6"/>
      <c r="V185" s="6"/>
      <c r="W185" s="6"/>
      <c r="X185" s="6"/>
      <c r="Y185" s="6"/>
      <c r="Z185" s="6"/>
    </row>
    <row r="186" spans="3:26" ht="15.75" customHeight="1" x14ac:dyDescent="0.15">
      <c r="C186" s="119"/>
      <c r="D186" s="33"/>
      <c r="E186" s="34"/>
      <c r="F186" s="119"/>
      <c r="G186" s="33"/>
      <c r="H186" s="121"/>
      <c r="I186" s="14"/>
      <c r="J186" s="6"/>
      <c r="K186" s="6"/>
      <c r="L186" s="6"/>
      <c r="M186" s="6"/>
      <c r="N186" s="6"/>
      <c r="O186" s="6"/>
      <c r="P186" s="6"/>
      <c r="Q186" s="6"/>
      <c r="R186" s="6"/>
      <c r="S186" s="6"/>
      <c r="T186" s="6"/>
      <c r="U186" s="6"/>
      <c r="V186" s="6"/>
      <c r="W186" s="6"/>
      <c r="X186" s="6"/>
      <c r="Y186" s="6"/>
      <c r="Z186" s="6"/>
    </row>
    <row r="187" spans="3:26" ht="15.75" customHeight="1" x14ac:dyDescent="0.15">
      <c r="C187" s="119"/>
      <c r="D187" s="33"/>
      <c r="E187" s="34"/>
      <c r="F187" s="119"/>
      <c r="G187" s="33"/>
      <c r="H187" s="121"/>
      <c r="I187" s="14"/>
      <c r="J187" s="6"/>
      <c r="K187" s="6"/>
      <c r="L187" s="6"/>
      <c r="M187" s="6"/>
      <c r="N187" s="6"/>
      <c r="O187" s="6"/>
      <c r="P187" s="6"/>
      <c r="Q187" s="6"/>
      <c r="R187" s="6"/>
      <c r="S187" s="6"/>
      <c r="T187" s="6"/>
      <c r="U187" s="6"/>
      <c r="V187" s="6"/>
      <c r="W187" s="6"/>
      <c r="X187" s="6"/>
      <c r="Y187" s="6"/>
      <c r="Z187" s="6"/>
    </row>
    <row r="188" spans="3:26" ht="15.75" customHeight="1" x14ac:dyDescent="0.15">
      <c r="C188" s="119"/>
      <c r="D188" s="33"/>
      <c r="E188" s="34"/>
      <c r="F188" s="119"/>
      <c r="G188" s="33"/>
      <c r="H188" s="121"/>
      <c r="I188" s="14"/>
      <c r="J188" s="6"/>
      <c r="K188" s="6"/>
      <c r="L188" s="6"/>
      <c r="M188" s="6"/>
      <c r="N188" s="6"/>
      <c r="O188" s="6"/>
      <c r="P188" s="6"/>
      <c r="Q188" s="6"/>
      <c r="R188" s="6"/>
      <c r="S188" s="6"/>
      <c r="T188" s="6"/>
      <c r="U188" s="6"/>
      <c r="V188" s="6"/>
      <c r="W188" s="6"/>
      <c r="X188" s="6"/>
      <c r="Y188" s="6"/>
      <c r="Z188" s="6"/>
    </row>
    <row r="189" spans="3:26" ht="15.75" customHeight="1" x14ac:dyDescent="0.15">
      <c r="C189" s="119"/>
      <c r="D189" s="33"/>
      <c r="E189" s="34"/>
      <c r="F189" s="119"/>
      <c r="G189" s="33"/>
      <c r="H189" s="121"/>
      <c r="I189" s="14"/>
      <c r="J189" s="6"/>
      <c r="K189" s="6"/>
      <c r="L189" s="6"/>
      <c r="M189" s="6"/>
      <c r="N189" s="6"/>
      <c r="O189" s="6"/>
      <c r="P189" s="6"/>
      <c r="Q189" s="6"/>
      <c r="R189" s="6"/>
      <c r="S189" s="6"/>
      <c r="T189" s="6"/>
      <c r="U189" s="6"/>
      <c r="V189" s="6"/>
      <c r="W189" s="6"/>
      <c r="X189" s="6"/>
      <c r="Y189" s="6"/>
      <c r="Z189" s="6"/>
    </row>
    <row r="190" spans="3:26" ht="15.75" customHeight="1" x14ac:dyDescent="0.15">
      <c r="C190" s="119"/>
      <c r="D190" s="33"/>
      <c r="E190" s="34"/>
      <c r="F190" s="119"/>
      <c r="G190" s="33"/>
      <c r="H190" s="121"/>
      <c r="I190" s="14"/>
      <c r="J190" s="6"/>
      <c r="K190" s="6"/>
      <c r="L190" s="6"/>
      <c r="M190" s="6"/>
      <c r="N190" s="6"/>
      <c r="O190" s="6"/>
      <c r="P190" s="6"/>
      <c r="Q190" s="6"/>
      <c r="R190" s="6"/>
      <c r="S190" s="6"/>
      <c r="T190" s="6"/>
      <c r="U190" s="6"/>
      <c r="V190" s="6"/>
      <c r="W190" s="6"/>
      <c r="X190" s="6"/>
      <c r="Y190" s="6"/>
      <c r="Z190" s="6"/>
    </row>
    <row r="191" spans="3:26" ht="15.75" customHeight="1" x14ac:dyDescent="0.15">
      <c r="C191" s="119"/>
      <c r="D191" s="33"/>
      <c r="E191" s="34"/>
      <c r="F191" s="119"/>
      <c r="G191" s="33"/>
      <c r="H191" s="121"/>
      <c r="I191" s="14"/>
      <c r="J191" s="6"/>
      <c r="K191" s="6"/>
      <c r="L191" s="6"/>
      <c r="M191" s="6"/>
      <c r="N191" s="6"/>
      <c r="O191" s="6"/>
      <c r="P191" s="6"/>
      <c r="Q191" s="6"/>
      <c r="R191" s="6"/>
      <c r="S191" s="6"/>
      <c r="T191" s="6"/>
      <c r="U191" s="6"/>
      <c r="V191" s="6"/>
      <c r="W191" s="6"/>
      <c r="X191" s="6"/>
      <c r="Y191" s="6"/>
      <c r="Z191" s="6"/>
    </row>
    <row r="192" spans="3:26" ht="15.75" customHeight="1" x14ac:dyDescent="0.15">
      <c r="C192" s="119"/>
      <c r="D192" s="33"/>
      <c r="E192" s="34"/>
      <c r="F192" s="119"/>
      <c r="G192" s="33"/>
      <c r="H192" s="121"/>
      <c r="I192" s="14"/>
      <c r="J192" s="6"/>
      <c r="K192" s="6"/>
      <c r="L192" s="6"/>
      <c r="M192" s="6"/>
      <c r="N192" s="6"/>
      <c r="O192" s="6"/>
      <c r="P192" s="6"/>
      <c r="Q192" s="6"/>
      <c r="R192" s="6"/>
      <c r="S192" s="6"/>
      <c r="T192" s="6"/>
      <c r="U192" s="6"/>
      <c r="V192" s="6"/>
      <c r="W192" s="6"/>
      <c r="X192" s="6"/>
      <c r="Y192" s="6"/>
      <c r="Z192" s="6"/>
    </row>
    <row r="193" spans="3:26" ht="15.75" customHeight="1" x14ac:dyDescent="0.15">
      <c r="C193" s="119"/>
      <c r="D193" s="33"/>
      <c r="E193" s="34"/>
      <c r="F193" s="119"/>
      <c r="G193" s="33"/>
      <c r="H193" s="121"/>
      <c r="I193" s="14"/>
      <c r="J193" s="6"/>
      <c r="K193" s="6"/>
      <c r="L193" s="6"/>
      <c r="M193" s="6"/>
      <c r="N193" s="6"/>
      <c r="O193" s="6"/>
      <c r="P193" s="6"/>
      <c r="Q193" s="6"/>
      <c r="R193" s="6"/>
      <c r="S193" s="6"/>
      <c r="T193" s="6"/>
      <c r="U193" s="6"/>
      <c r="V193" s="6"/>
      <c r="W193" s="6"/>
      <c r="X193" s="6"/>
      <c r="Y193" s="6"/>
      <c r="Z193" s="6"/>
    </row>
    <row r="194" spans="3:26" ht="15.75" customHeight="1" x14ac:dyDescent="0.15">
      <c r="C194" s="119"/>
      <c r="D194" s="33"/>
      <c r="E194" s="34"/>
      <c r="F194" s="119"/>
      <c r="G194" s="33"/>
      <c r="H194" s="121"/>
      <c r="I194" s="14"/>
      <c r="J194" s="6"/>
      <c r="K194" s="6"/>
      <c r="L194" s="6"/>
      <c r="M194" s="6"/>
      <c r="N194" s="6"/>
      <c r="O194" s="6"/>
      <c r="P194" s="6"/>
      <c r="Q194" s="6"/>
      <c r="R194" s="6"/>
      <c r="S194" s="6"/>
      <c r="T194" s="6"/>
      <c r="U194" s="6"/>
      <c r="V194" s="6"/>
      <c r="W194" s="6"/>
      <c r="X194" s="6"/>
      <c r="Y194" s="6"/>
      <c r="Z194" s="6"/>
    </row>
    <row r="195" spans="3:26" ht="15.75" customHeight="1" x14ac:dyDescent="0.15">
      <c r="C195" s="119"/>
      <c r="D195" s="33"/>
      <c r="E195" s="34"/>
      <c r="F195" s="119"/>
      <c r="G195" s="33"/>
      <c r="H195" s="121"/>
      <c r="I195" s="14"/>
      <c r="J195" s="6"/>
      <c r="K195" s="6"/>
      <c r="L195" s="6"/>
      <c r="M195" s="6"/>
      <c r="N195" s="6"/>
      <c r="O195" s="6"/>
      <c r="P195" s="6"/>
      <c r="Q195" s="6"/>
      <c r="R195" s="6"/>
      <c r="S195" s="6"/>
      <c r="T195" s="6"/>
      <c r="U195" s="6"/>
      <c r="V195" s="6"/>
      <c r="W195" s="6"/>
      <c r="X195" s="6"/>
      <c r="Y195" s="6"/>
      <c r="Z195" s="6"/>
    </row>
    <row r="196" spans="3:26" ht="15.75" customHeight="1" x14ac:dyDescent="0.15">
      <c r="C196" s="119"/>
      <c r="D196" s="33"/>
      <c r="E196" s="34"/>
      <c r="F196" s="119"/>
      <c r="G196" s="33"/>
      <c r="H196" s="121"/>
      <c r="I196" s="14"/>
      <c r="J196" s="6"/>
      <c r="K196" s="6"/>
      <c r="L196" s="6"/>
      <c r="M196" s="6"/>
      <c r="N196" s="6"/>
      <c r="O196" s="6"/>
      <c r="P196" s="6"/>
      <c r="Q196" s="6"/>
      <c r="R196" s="6"/>
      <c r="S196" s="6"/>
      <c r="T196" s="6"/>
      <c r="U196" s="6"/>
      <c r="V196" s="6"/>
      <c r="W196" s="6"/>
      <c r="X196" s="6"/>
      <c r="Y196" s="6"/>
      <c r="Z196" s="6"/>
    </row>
    <row r="197" spans="3:26" ht="15.75" customHeight="1" x14ac:dyDescent="0.15">
      <c r="C197" s="119"/>
      <c r="D197" s="33"/>
      <c r="E197" s="34"/>
      <c r="F197" s="119"/>
      <c r="G197" s="33"/>
      <c r="H197" s="121"/>
      <c r="I197" s="14"/>
      <c r="J197" s="6"/>
      <c r="K197" s="6"/>
      <c r="L197" s="6"/>
      <c r="M197" s="6"/>
      <c r="N197" s="6"/>
      <c r="O197" s="6"/>
      <c r="P197" s="6"/>
      <c r="Q197" s="6"/>
      <c r="R197" s="6"/>
      <c r="S197" s="6"/>
      <c r="T197" s="6"/>
      <c r="U197" s="6"/>
      <c r="V197" s="6"/>
      <c r="W197" s="6"/>
      <c r="X197" s="6"/>
      <c r="Y197" s="6"/>
      <c r="Z197" s="6"/>
    </row>
    <row r="198" spans="3:26" ht="15.75" customHeight="1" x14ac:dyDescent="0.15">
      <c r="C198" s="119"/>
      <c r="D198" s="33"/>
      <c r="E198" s="34"/>
      <c r="F198" s="119"/>
      <c r="G198" s="33"/>
      <c r="H198" s="121"/>
      <c r="I198" s="14"/>
      <c r="J198" s="6"/>
      <c r="K198" s="6"/>
      <c r="L198" s="6"/>
      <c r="M198" s="6"/>
      <c r="N198" s="6"/>
      <c r="O198" s="6"/>
      <c r="P198" s="6"/>
      <c r="Q198" s="6"/>
      <c r="R198" s="6"/>
      <c r="S198" s="6"/>
      <c r="T198" s="6"/>
      <c r="U198" s="6"/>
      <c r="V198" s="6"/>
      <c r="W198" s="6"/>
      <c r="X198" s="6"/>
      <c r="Y198" s="6"/>
      <c r="Z198" s="6"/>
    </row>
    <row r="199" spans="3:26" ht="15.75" customHeight="1" x14ac:dyDescent="0.15">
      <c r="C199" s="119"/>
      <c r="D199" s="33"/>
      <c r="E199" s="34"/>
      <c r="F199" s="119"/>
      <c r="G199" s="33"/>
      <c r="H199" s="121"/>
      <c r="I199" s="14"/>
      <c r="J199" s="6"/>
      <c r="K199" s="6"/>
      <c r="L199" s="6"/>
      <c r="M199" s="6"/>
      <c r="N199" s="6"/>
      <c r="O199" s="6"/>
      <c r="P199" s="6"/>
      <c r="Q199" s="6"/>
      <c r="R199" s="6"/>
      <c r="S199" s="6"/>
      <c r="T199" s="6"/>
      <c r="U199" s="6"/>
      <c r="V199" s="6"/>
      <c r="W199" s="6"/>
      <c r="X199" s="6"/>
      <c r="Y199" s="6"/>
      <c r="Z199" s="6"/>
    </row>
    <row r="200" spans="3:26" ht="15.75" customHeight="1" x14ac:dyDescent="0.15">
      <c r="C200" s="119"/>
      <c r="D200" s="33"/>
      <c r="E200" s="34"/>
      <c r="F200" s="119"/>
      <c r="G200" s="33"/>
      <c r="H200" s="121"/>
      <c r="I200" s="14"/>
      <c r="J200" s="6"/>
      <c r="K200" s="6"/>
      <c r="L200" s="6"/>
      <c r="M200" s="6"/>
      <c r="N200" s="6"/>
      <c r="O200" s="6"/>
      <c r="P200" s="6"/>
      <c r="Q200" s="6"/>
      <c r="R200" s="6"/>
      <c r="S200" s="6"/>
      <c r="T200" s="6"/>
      <c r="U200" s="6"/>
      <c r="V200" s="6"/>
      <c r="W200" s="6"/>
      <c r="X200" s="6"/>
      <c r="Y200" s="6"/>
      <c r="Z200" s="6"/>
    </row>
    <row r="201" spans="3:26" ht="15.75" customHeight="1" x14ac:dyDescent="0.15">
      <c r="C201" s="119"/>
      <c r="D201" s="33"/>
      <c r="E201" s="34"/>
      <c r="F201" s="119"/>
      <c r="G201" s="33"/>
      <c r="H201" s="121"/>
      <c r="I201" s="14"/>
      <c r="J201" s="6"/>
      <c r="K201" s="6"/>
      <c r="L201" s="6"/>
      <c r="M201" s="6"/>
      <c r="N201" s="6"/>
      <c r="O201" s="6"/>
      <c r="P201" s="6"/>
      <c r="Q201" s="6"/>
      <c r="R201" s="6"/>
      <c r="S201" s="6"/>
      <c r="T201" s="6"/>
      <c r="U201" s="6"/>
      <c r="V201" s="6"/>
      <c r="W201" s="6"/>
      <c r="X201" s="6"/>
      <c r="Y201" s="6"/>
      <c r="Z201" s="6"/>
    </row>
    <row r="202" spans="3:26" ht="15.75" customHeight="1" x14ac:dyDescent="0.15">
      <c r="C202" s="119"/>
      <c r="D202" s="33"/>
      <c r="E202" s="34"/>
      <c r="F202" s="119"/>
      <c r="G202" s="33"/>
      <c r="H202" s="121"/>
      <c r="I202" s="14"/>
      <c r="J202" s="6"/>
      <c r="K202" s="6"/>
      <c r="L202" s="6"/>
      <c r="M202" s="6"/>
      <c r="N202" s="6"/>
      <c r="O202" s="6"/>
      <c r="P202" s="6"/>
      <c r="Q202" s="6"/>
      <c r="R202" s="6"/>
      <c r="S202" s="6"/>
      <c r="T202" s="6"/>
      <c r="U202" s="6"/>
      <c r="V202" s="6"/>
      <c r="W202" s="6"/>
      <c r="X202" s="6"/>
      <c r="Y202" s="6"/>
      <c r="Z202" s="6"/>
    </row>
    <row r="203" spans="3:26" ht="15.75" customHeight="1" x14ac:dyDescent="0.15">
      <c r="C203" s="119"/>
      <c r="D203" s="33"/>
      <c r="E203" s="34"/>
      <c r="F203" s="119"/>
      <c r="G203" s="33"/>
      <c r="H203" s="121"/>
      <c r="I203" s="14"/>
      <c r="J203" s="6"/>
      <c r="K203" s="6"/>
      <c r="L203" s="6"/>
      <c r="M203" s="6"/>
      <c r="N203" s="6"/>
      <c r="O203" s="6"/>
      <c r="P203" s="6"/>
      <c r="Q203" s="6"/>
      <c r="R203" s="6"/>
      <c r="S203" s="6"/>
      <c r="T203" s="6"/>
      <c r="U203" s="6"/>
      <c r="V203" s="6"/>
      <c r="W203" s="6"/>
      <c r="X203" s="6"/>
      <c r="Y203" s="6"/>
      <c r="Z203" s="6"/>
    </row>
    <row r="204" spans="3:26" ht="15.75" customHeight="1" x14ac:dyDescent="0.15">
      <c r="C204" s="119"/>
      <c r="D204" s="33"/>
      <c r="E204" s="34"/>
      <c r="F204" s="119"/>
      <c r="G204" s="33"/>
      <c r="H204" s="121"/>
      <c r="I204" s="14"/>
      <c r="J204" s="6"/>
      <c r="K204" s="6"/>
      <c r="L204" s="6"/>
      <c r="M204" s="6"/>
      <c r="N204" s="6"/>
      <c r="O204" s="6"/>
      <c r="P204" s="6"/>
      <c r="Q204" s="6"/>
      <c r="R204" s="6"/>
      <c r="S204" s="6"/>
      <c r="T204" s="6"/>
      <c r="U204" s="6"/>
      <c r="V204" s="6"/>
      <c r="W204" s="6"/>
      <c r="X204" s="6"/>
      <c r="Y204" s="6"/>
      <c r="Z204" s="6"/>
    </row>
    <row r="205" spans="3:26" ht="15.75" customHeight="1" x14ac:dyDescent="0.15">
      <c r="C205" s="119"/>
      <c r="D205" s="33"/>
      <c r="E205" s="34"/>
      <c r="F205" s="119"/>
      <c r="G205" s="33"/>
      <c r="H205" s="121"/>
      <c r="I205" s="14"/>
      <c r="J205" s="6"/>
      <c r="K205" s="6"/>
      <c r="L205" s="6"/>
      <c r="M205" s="6"/>
      <c r="N205" s="6"/>
      <c r="O205" s="6"/>
      <c r="P205" s="6"/>
      <c r="Q205" s="6"/>
      <c r="R205" s="6"/>
      <c r="S205" s="6"/>
      <c r="T205" s="6"/>
      <c r="U205" s="6"/>
      <c r="V205" s="6"/>
      <c r="W205" s="6"/>
      <c r="X205" s="6"/>
      <c r="Y205" s="6"/>
      <c r="Z205" s="6"/>
    </row>
    <row r="206" spans="3:26" ht="15.75" customHeight="1" x14ac:dyDescent="0.15">
      <c r="C206" s="119"/>
      <c r="D206" s="33"/>
      <c r="E206" s="34"/>
      <c r="F206" s="119"/>
      <c r="G206" s="33"/>
      <c r="H206" s="121"/>
      <c r="I206" s="14"/>
      <c r="J206" s="6"/>
      <c r="K206" s="6"/>
      <c r="L206" s="6"/>
      <c r="M206" s="6"/>
      <c r="N206" s="6"/>
      <c r="O206" s="6"/>
      <c r="P206" s="6"/>
      <c r="Q206" s="6"/>
      <c r="R206" s="6"/>
      <c r="S206" s="6"/>
      <c r="T206" s="6"/>
      <c r="U206" s="6"/>
      <c r="V206" s="6"/>
      <c r="W206" s="6"/>
      <c r="X206" s="6"/>
      <c r="Y206" s="6"/>
      <c r="Z206" s="6"/>
    </row>
    <row r="207" spans="3:26" ht="15.75" customHeight="1" x14ac:dyDescent="0.15">
      <c r="C207" s="119"/>
      <c r="D207" s="33"/>
      <c r="E207" s="34"/>
      <c r="F207" s="119"/>
      <c r="G207" s="33"/>
      <c r="H207" s="121"/>
      <c r="I207" s="14"/>
      <c r="J207" s="6"/>
      <c r="K207" s="6"/>
      <c r="L207" s="6"/>
      <c r="M207" s="6"/>
      <c r="N207" s="6"/>
      <c r="O207" s="6"/>
      <c r="P207" s="6"/>
      <c r="Q207" s="6"/>
      <c r="R207" s="6"/>
      <c r="S207" s="6"/>
      <c r="T207" s="6"/>
      <c r="U207" s="6"/>
      <c r="V207" s="6"/>
      <c r="W207" s="6"/>
      <c r="X207" s="6"/>
      <c r="Y207" s="6"/>
      <c r="Z207" s="6"/>
    </row>
    <row r="208" spans="3:26" ht="15.75" customHeight="1" x14ac:dyDescent="0.15">
      <c r="C208" s="119"/>
      <c r="D208" s="33"/>
      <c r="E208" s="34"/>
      <c r="F208" s="119"/>
      <c r="G208" s="33"/>
      <c r="H208" s="121"/>
      <c r="I208" s="14"/>
      <c r="J208" s="6"/>
      <c r="K208" s="6"/>
      <c r="L208" s="6"/>
      <c r="M208" s="6"/>
      <c r="N208" s="6"/>
      <c r="O208" s="6"/>
      <c r="P208" s="6"/>
      <c r="Q208" s="6"/>
      <c r="R208" s="6"/>
      <c r="S208" s="6"/>
      <c r="T208" s="6"/>
      <c r="U208" s="6"/>
      <c r="V208" s="6"/>
      <c r="W208" s="6"/>
      <c r="X208" s="6"/>
      <c r="Y208" s="6"/>
      <c r="Z208" s="6"/>
    </row>
    <row r="209" spans="3:26" ht="15.75" customHeight="1" x14ac:dyDescent="0.15">
      <c r="C209" s="119"/>
      <c r="D209" s="33"/>
      <c r="E209" s="34"/>
      <c r="F209" s="119"/>
      <c r="G209" s="33"/>
      <c r="H209" s="121"/>
      <c r="I209" s="14"/>
      <c r="J209" s="6"/>
      <c r="K209" s="6"/>
      <c r="L209" s="6"/>
      <c r="M209" s="6"/>
      <c r="N209" s="6"/>
      <c r="O209" s="6"/>
      <c r="P209" s="6"/>
      <c r="Q209" s="6"/>
      <c r="R209" s="6"/>
      <c r="S209" s="6"/>
      <c r="T209" s="6"/>
      <c r="U209" s="6"/>
      <c r="V209" s="6"/>
      <c r="W209" s="6"/>
      <c r="X209" s="6"/>
      <c r="Y209" s="6"/>
      <c r="Z209" s="6"/>
    </row>
    <row r="210" spans="3:26" ht="15.75" customHeight="1" x14ac:dyDescent="0.15">
      <c r="C210" s="119"/>
      <c r="D210" s="33"/>
      <c r="E210" s="34"/>
      <c r="F210" s="119"/>
      <c r="G210" s="33"/>
      <c r="H210" s="121"/>
      <c r="I210" s="14"/>
      <c r="J210" s="6"/>
      <c r="K210" s="6"/>
      <c r="L210" s="6"/>
      <c r="M210" s="6"/>
      <c r="N210" s="6"/>
      <c r="O210" s="6"/>
      <c r="P210" s="6"/>
      <c r="Q210" s="6"/>
      <c r="R210" s="6"/>
      <c r="S210" s="6"/>
      <c r="T210" s="6"/>
      <c r="U210" s="6"/>
      <c r="V210" s="6"/>
      <c r="W210" s="6"/>
      <c r="X210" s="6"/>
      <c r="Y210" s="6"/>
      <c r="Z210" s="6"/>
    </row>
    <row r="211" spans="3:26" ht="15.75" customHeight="1" x14ac:dyDescent="0.15">
      <c r="C211" s="119"/>
      <c r="D211" s="33"/>
      <c r="E211" s="34"/>
      <c r="F211" s="119"/>
      <c r="G211" s="33"/>
      <c r="H211" s="121"/>
      <c r="I211" s="14"/>
      <c r="J211" s="6"/>
      <c r="K211" s="6"/>
      <c r="L211" s="6"/>
      <c r="M211" s="6"/>
      <c r="N211" s="6"/>
      <c r="O211" s="6"/>
      <c r="P211" s="6"/>
      <c r="Q211" s="6"/>
      <c r="R211" s="6"/>
      <c r="S211" s="6"/>
      <c r="T211" s="6"/>
      <c r="U211" s="6"/>
      <c r="V211" s="6"/>
      <c r="W211" s="6"/>
      <c r="X211" s="6"/>
      <c r="Y211" s="6"/>
      <c r="Z211" s="6"/>
    </row>
    <row r="212" spans="3:26" ht="15.75" customHeight="1" x14ac:dyDescent="0.15">
      <c r="C212" s="119"/>
      <c r="D212" s="33"/>
      <c r="E212" s="34"/>
      <c r="F212" s="119"/>
      <c r="G212" s="33"/>
      <c r="H212" s="121"/>
      <c r="I212" s="14"/>
      <c r="J212" s="6"/>
      <c r="K212" s="6"/>
      <c r="L212" s="6"/>
      <c r="M212" s="6"/>
      <c r="N212" s="6"/>
      <c r="O212" s="6"/>
      <c r="P212" s="6"/>
      <c r="Q212" s="6"/>
      <c r="R212" s="6"/>
      <c r="S212" s="6"/>
      <c r="T212" s="6"/>
      <c r="U212" s="6"/>
      <c r="V212" s="6"/>
      <c r="W212" s="6"/>
      <c r="X212" s="6"/>
      <c r="Y212" s="6"/>
      <c r="Z212" s="6"/>
    </row>
    <row r="213" spans="3:26" ht="15.75" customHeight="1" x14ac:dyDescent="0.15">
      <c r="C213" s="119"/>
      <c r="D213" s="33"/>
      <c r="E213" s="34"/>
      <c r="F213" s="119"/>
      <c r="G213" s="33"/>
      <c r="H213" s="121"/>
      <c r="I213" s="14"/>
      <c r="J213" s="6"/>
      <c r="K213" s="6"/>
      <c r="L213" s="6"/>
      <c r="M213" s="6"/>
      <c r="N213" s="6"/>
      <c r="O213" s="6"/>
      <c r="P213" s="6"/>
      <c r="Q213" s="6"/>
      <c r="R213" s="6"/>
      <c r="S213" s="6"/>
      <c r="T213" s="6"/>
      <c r="U213" s="6"/>
      <c r="V213" s="6"/>
      <c r="W213" s="6"/>
      <c r="X213" s="6"/>
      <c r="Y213" s="6"/>
      <c r="Z213" s="6"/>
    </row>
    <row r="214" spans="3:26" ht="15.75" customHeight="1" x14ac:dyDescent="0.15">
      <c r="C214" s="119"/>
      <c r="D214" s="33"/>
      <c r="E214" s="34"/>
      <c r="F214" s="119"/>
      <c r="G214" s="33"/>
      <c r="H214" s="121"/>
      <c r="I214" s="14"/>
      <c r="J214" s="6"/>
      <c r="K214" s="6"/>
      <c r="L214" s="6"/>
      <c r="M214" s="6"/>
      <c r="N214" s="6"/>
      <c r="O214" s="6"/>
      <c r="P214" s="6"/>
      <c r="Q214" s="6"/>
      <c r="R214" s="6"/>
      <c r="S214" s="6"/>
      <c r="T214" s="6"/>
      <c r="U214" s="6"/>
      <c r="V214" s="6"/>
      <c r="W214" s="6"/>
      <c r="X214" s="6"/>
      <c r="Y214" s="6"/>
      <c r="Z214" s="6"/>
    </row>
    <row r="215" spans="3:26" ht="15.75" customHeight="1" x14ac:dyDescent="0.15">
      <c r="C215" s="119"/>
      <c r="D215" s="33"/>
      <c r="E215" s="34"/>
      <c r="F215" s="119"/>
      <c r="G215" s="33"/>
      <c r="H215" s="121"/>
      <c r="I215" s="14"/>
      <c r="J215" s="6"/>
      <c r="K215" s="6"/>
      <c r="L215" s="6"/>
      <c r="M215" s="6"/>
      <c r="N215" s="6"/>
      <c r="O215" s="6"/>
      <c r="P215" s="6"/>
      <c r="Q215" s="6"/>
      <c r="R215" s="6"/>
      <c r="S215" s="6"/>
      <c r="T215" s="6"/>
      <c r="U215" s="6"/>
      <c r="V215" s="6"/>
      <c r="W215" s="6"/>
      <c r="X215" s="6"/>
      <c r="Y215" s="6"/>
      <c r="Z215" s="6"/>
    </row>
    <row r="216" spans="3:26" ht="15.75" customHeight="1" x14ac:dyDescent="0.15">
      <c r="C216" s="119"/>
      <c r="D216" s="33"/>
      <c r="E216" s="34"/>
      <c r="F216" s="119"/>
      <c r="G216" s="33"/>
      <c r="H216" s="121"/>
      <c r="I216" s="14"/>
      <c r="J216" s="6"/>
      <c r="K216" s="6"/>
      <c r="L216" s="6"/>
      <c r="M216" s="6"/>
      <c r="N216" s="6"/>
      <c r="O216" s="6"/>
      <c r="P216" s="6"/>
      <c r="Q216" s="6"/>
      <c r="R216" s="6"/>
      <c r="S216" s="6"/>
      <c r="T216" s="6"/>
      <c r="U216" s="6"/>
      <c r="V216" s="6"/>
      <c r="W216" s="6"/>
      <c r="X216" s="6"/>
      <c r="Y216" s="6"/>
      <c r="Z216" s="6"/>
    </row>
    <row r="217" spans="3:26" ht="15.75" customHeight="1" x14ac:dyDescent="0.15">
      <c r="C217" s="119"/>
      <c r="D217" s="33"/>
      <c r="E217" s="34"/>
      <c r="F217" s="119"/>
      <c r="G217" s="33"/>
      <c r="H217" s="121"/>
      <c r="I217" s="14"/>
      <c r="J217" s="6"/>
      <c r="K217" s="6"/>
      <c r="L217" s="6"/>
      <c r="M217" s="6"/>
      <c r="N217" s="6"/>
      <c r="O217" s="6"/>
      <c r="P217" s="6"/>
      <c r="Q217" s="6"/>
      <c r="R217" s="6"/>
      <c r="S217" s="6"/>
      <c r="T217" s="6"/>
      <c r="U217" s="6"/>
      <c r="V217" s="6"/>
      <c r="W217" s="6"/>
      <c r="X217" s="6"/>
      <c r="Y217" s="6"/>
      <c r="Z217" s="6"/>
    </row>
    <row r="218" spans="3:26" ht="15.75" customHeight="1" x14ac:dyDescent="0.15">
      <c r="C218" s="119"/>
      <c r="D218" s="33"/>
      <c r="E218" s="34"/>
      <c r="F218" s="119"/>
      <c r="G218" s="33"/>
      <c r="H218" s="121"/>
      <c r="I218" s="14"/>
      <c r="J218" s="6"/>
      <c r="K218" s="6"/>
      <c r="L218" s="6"/>
      <c r="M218" s="6"/>
      <c r="N218" s="6"/>
      <c r="O218" s="6"/>
      <c r="P218" s="6"/>
      <c r="Q218" s="6"/>
      <c r="R218" s="6"/>
      <c r="S218" s="6"/>
      <c r="T218" s="6"/>
      <c r="U218" s="6"/>
      <c r="V218" s="6"/>
      <c r="W218" s="6"/>
      <c r="X218" s="6"/>
      <c r="Y218" s="6"/>
      <c r="Z218" s="6"/>
    </row>
    <row r="219" spans="3:26" ht="15.75" customHeight="1" x14ac:dyDescent="0.15">
      <c r="C219" s="119"/>
      <c r="D219" s="33"/>
      <c r="E219" s="34"/>
      <c r="F219" s="119"/>
      <c r="G219" s="33"/>
      <c r="H219" s="121"/>
      <c r="I219" s="14"/>
      <c r="J219" s="6"/>
      <c r="K219" s="6"/>
      <c r="L219" s="6"/>
      <c r="M219" s="6"/>
      <c r="N219" s="6"/>
      <c r="O219" s="6"/>
      <c r="P219" s="6"/>
      <c r="Q219" s="6"/>
      <c r="R219" s="6"/>
      <c r="S219" s="6"/>
      <c r="T219" s="6"/>
      <c r="U219" s="6"/>
      <c r="V219" s="6"/>
      <c r="W219" s="6"/>
      <c r="X219" s="6"/>
      <c r="Y219" s="6"/>
      <c r="Z219" s="6"/>
    </row>
    <row r="220" spans="3:26" ht="15.75" customHeight="1" x14ac:dyDescent="0.15">
      <c r="C220" s="119"/>
      <c r="D220" s="33"/>
      <c r="E220" s="34"/>
      <c r="F220" s="119"/>
      <c r="G220" s="33"/>
      <c r="H220" s="121"/>
      <c r="I220" s="14"/>
      <c r="J220" s="6"/>
      <c r="K220" s="6"/>
      <c r="L220" s="6"/>
      <c r="M220" s="6"/>
      <c r="N220" s="6"/>
      <c r="O220" s="6"/>
      <c r="P220" s="6"/>
      <c r="Q220" s="6"/>
      <c r="R220" s="6"/>
      <c r="S220" s="6"/>
      <c r="T220" s="6"/>
      <c r="U220" s="6"/>
      <c r="V220" s="6"/>
      <c r="W220" s="6"/>
      <c r="X220" s="6"/>
      <c r="Y220" s="6"/>
      <c r="Z220" s="6"/>
    </row>
    <row r="221" spans="3:26" ht="15.75" customHeight="1" x14ac:dyDescent="0.15">
      <c r="C221" s="119"/>
      <c r="D221" s="33"/>
      <c r="E221" s="34"/>
      <c r="F221" s="119"/>
      <c r="G221" s="33"/>
      <c r="H221" s="121"/>
      <c r="I221" s="14"/>
      <c r="J221" s="6"/>
      <c r="K221" s="6"/>
      <c r="L221" s="6"/>
      <c r="M221" s="6"/>
      <c r="N221" s="6"/>
      <c r="O221" s="6"/>
      <c r="P221" s="6"/>
      <c r="Q221" s="6"/>
      <c r="R221" s="6"/>
      <c r="S221" s="6"/>
      <c r="T221" s="6"/>
      <c r="U221" s="6"/>
      <c r="V221" s="6"/>
      <c r="W221" s="6"/>
      <c r="X221" s="6"/>
      <c r="Y221" s="6"/>
      <c r="Z221" s="6"/>
    </row>
    <row r="222" spans="3:26" ht="15.75" customHeight="1" x14ac:dyDescent="0.15">
      <c r="C222" s="119"/>
      <c r="D222" s="33"/>
      <c r="E222" s="34"/>
      <c r="F222" s="119"/>
      <c r="G222" s="33"/>
      <c r="H222" s="121"/>
      <c r="I222" s="14"/>
      <c r="J222" s="6"/>
      <c r="K222" s="6"/>
      <c r="L222" s="6"/>
      <c r="M222" s="6"/>
      <c r="N222" s="6"/>
      <c r="O222" s="6"/>
      <c r="P222" s="6"/>
      <c r="Q222" s="6"/>
      <c r="R222" s="6"/>
      <c r="S222" s="6"/>
      <c r="T222" s="6"/>
      <c r="U222" s="6"/>
      <c r="V222" s="6"/>
      <c r="W222" s="6"/>
      <c r="X222" s="6"/>
      <c r="Y222" s="6"/>
      <c r="Z222" s="6"/>
    </row>
    <row r="223" spans="3:26" ht="15.75" customHeight="1" x14ac:dyDescent="0.15">
      <c r="C223" s="119"/>
      <c r="D223" s="33"/>
      <c r="E223" s="34"/>
      <c r="F223" s="119"/>
      <c r="G223" s="33"/>
      <c r="H223" s="121"/>
      <c r="I223" s="14"/>
      <c r="J223" s="6"/>
      <c r="K223" s="6"/>
      <c r="L223" s="6"/>
      <c r="M223" s="6"/>
      <c r="N223" s="6"/>
      <c r="O223" s="6"/>
      <c r="P223" s="6"/>
      <c r="Q223" s="6"/>
      <c r="R223" s="6"/>
      <c r="S223" s="6"/>
      <c r="T223" s="6"/>
      <c r="U223" s="6"/>
      <c r="V223" s="6"/>
      <c r="W223" s="6"/>
      <c r="X223" s="6"/>
      <c r="Y223" s="6"/>
      <c r="Z223" s="6"/>
    </row>
    <row r="224" spans="3:26" ht="15.75" customHeight="1" x14ac:dyDescent="0.15">
      <c r="C224" s="119"/>
      <c r="D224" s="33"/>
      <c r="E224" s="34"/>
      <c r="F224" s="119"/>
      <c r="G224" s="33"/>
      <c r="H224" s="121"/>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119"/>
      <c r="D225" s="33"/>
      <c r="E225" s="34"/>
      <c r="F225" s="119"/>
      <c r="G225" s="33"/>
      <c r="H225" s="121"/>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119"/>
      <c r="D226" s="33"/>
      <c r="E226" s="34"/>
      <c r="F226" s="119"/>
      <c r="G226" s="33"/>
      <c r="H226" s="121"/>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119"/>
      <c r="D227" s="33"/>
      <c r="E227" s="34"/>
      <c r="F227" s="119"/>
      <c r="G227" s="33"/>
      <c r="H227" s="121"/>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119"/>
      <c r="D228" s="33"/>
      <c r="E228" s="34"/>
      <c r="F228" s="119"/>
      <c r="G228" s="33"/>
      <c r="H228" s="121"/>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119"/>
      <c r="D229" s="33"/>
      <c r="E229" s="34"/>
      <c r="F229" s="119"/>
      <c r="G229" s="33"/>
      <c r="H229" s="121"/>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119"/>
      <c r="D230" s="33"/>
      <c r="E230" s="34"/>
      <c r="F230" s="119"/>
      <c r="G230" s="33"/>
      <c r="H230" s="121"/>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119"/>
      <c r="D231" s="33"/>
      <c r="E231" s="34"/>
      <c r="F231" s="119"/>
      <c r="G231" s="33"/>
      <c r="H231" s="121"/>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119"/>
      <c r="D232" s="33"/>
      <c r="E232" s="34"/>
      <c r="F232" s="119"/>
      <c r="G232" s="33"/>
      <c r="H232" s="121"/>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119"/>
      <c r="D233" s="33"/>
      <c r="E233" s="34"/>
      <c r="F233" s="119"/>
      <c r="G233" s="33"/>
      <c r="H233" s="121"/>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119"/>
      <c r="D234" s="33"/>
      <c r="E234" s="34"/>
      <c r="F234" s="119"/>
      <c r="G234" s="33"/>
      <c r="H234" s="121"/>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119"/>
      <c r="D235" s="33"/>
      <c r="E235" s="34"/>
      <c r="F235" s="119"/>
      <c r="G235" s="33"/>
      <c r="H235" s="121"/>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119"/>
      <c r="D236" s="33"/>
      <c r="E236" s="34"/>
      <c r="F236" s="119"/>
      <c r="G236" s="33"/>
      <c r="H236" s="121"/>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119"/>
      <c r="D237" s="33"/>
      <c r="E237" s="34"/>
      <c r="F237" s="119"/>
      <c r="G237" s="33"/>
      <c r="H237" s="121"/>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119"/>
      <c r="D238" s="33"/>
      <c r="E238" s="34"/>
      <c r="F238" s="119"/>
      <c r="G238" s="33"/>
      <c r="H238" s="121"/>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119"/>
      <c r="D239" s="33"/>
      <c r="E239" s="34"/>
      <c r="F239" s="119"/>
      <c r="G239" s="33"/>
      <c r="H239" s="121"/>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119"/>
      <c r="D240" s="33"/>
      <c r="E240" s="34"/>
      <c r="F240" s="119"/>
      <c r="G240" s="33"/>
      <c r="H240" s="121"/>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119"/>
      <c r="D241" s="33"/>
      <c r="E241" s="34"/>
      <c r="F241" s="119"/>
      <c r="G241" s="33"/>
      <c r="H241" s="121"/>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119"/>
      <c r="D242" s="33"/>
      <c r="E242" s="34"/>
      <c r="F242" s="119"/>
      <c r="G242" s="33"/>
      <c r="H242" s="121"/>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119"/>
      <c r="D243" s="33"/>
      <c r="E243" s="34"/>
      <c r="F243" s="119"/>
      <c r="G243" s="33"/>
      <c r="H243" s="121"/>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119"/>
      <c r="D244" s="33"/>
      <c r="E244" s="34"/>
      <c r="F244" s="119"/>
      <c r="G244" s="33"/>
      <c r="H244" s="121"/>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119"/>
      <c r="D245" s="33"/>
      <c r="E245" s="34"/>
      <c r="F245" s="119"/>
      <c r="G245" s="33"/>
      <c r="H245" s="121"/>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119"/>
      <c r="D246" s="33"/>
      <c r="E246" s="34"/>
      <c r="F246" s="119"/>
      <c r="G246" s="33"/>
      <c r="H246" s="121"/>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119"/>
      <c r="D247" s="33"/>
      <c r="E247" s="34"/>
      <c r="F247" s="119"/>
      <c r="G247" s="33"/>
      <c r="H247" s="121"/>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119"/>
      <c r="D248" s="33"/>
      <c r="E248" s="34"/>
      <c r="F248" s="119"/>
      <c r="G248" s="33"/>
      <c r="H248" s="121"/>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119"/>
      <c r="D249" s="33"/>
      <c r="E249" s="34"/>
      <c r="F249" s="119"/>
      <c r="G249" s="33"/>
      <c r="H249" s="121"/>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119"/>
      <c r="D250" s="33"/>
      <c r="E250" s="34"/>
      <c r="F250" s="119"/>
      <c r="G250" s="33"/>
      <c r="H250" s="121"/>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119"/>
      <c r="D251" s="33"/>
      <c r="E251" s="34"/>
      <c r="F251" s="119"/>
      <c r="G251" s="33"/>
      <c r="H251" s="121"/>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119"/>
      <c r="D252" s="33"/>
      <c r="E252" s="34"/>
      <c r="F252" s="119"/>
      <c r="G252" s="33"/>
      <c r="H252" s="121"/>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119"/>
      <c r="D253" s="33"/>
      <c r="E253" s="34"/>
      <c r="F253" s="119"/>
      <c r="G253" s="33"/>
      <c r="H253" s="121"/>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119"/>
      <c r="D254" s="33"/>
      <c r="E254" s="34"/>
      <c r="F254" s="119"/>
      <c r="G254" s="33"/>
      <c r="H254" s="121"/>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119"/>
      <c r="D255" s="33"/>
      <c r="E255" s="34"/>
      <c r="F255" s="119"/>
      <c r="G255" s="33"/>
      <c r="H255" s="121"/>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119"/>
      <c r="D256" s="33"/>
      <c r="E256" s="34"/>
      <c r="F256" s="119"/>
      <c r="G256" s="33"/>
      <c r="H256" s="121"/>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119"/>
      <c r="D257" s="33"/>
      <c r="E257" s="34"/>
      <c r="F257" s="119"/>
      <c r="G257" s="33"/>
      <c r="H257" s="121"/>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119"/>
      <c r="D258" s="33"/>
      <c r="E258" s="34"/>
      <c r="F258" s="119"/>
      <c r="G258" s="33"/>
      <c r="H258" s="121"/>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119"/>
      <c r="D259" s="33"/>
      <c r="E259" s="34"/>
      <c r="F259" s="119"/>
      <c r="G259" s="33"/>
      <c r="H259" s="121"/>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119"/>
      <c r="D260" s="33"/>
      <c r="E260" s="34"/>
      <c r="F260" s="119"/>
      <c r="G260" s="33"/>
      <c r="H260" s="121"/>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119"/>
      <c r="D261" s="33"/>
      <c r="E261" s="34"/>
      <c r="F261" s="119"/>
      <c r="G261" s="33"/>
      <c r="H261" s="121"/>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119"/>
      <c r="D262" s="33"/>
      <c r="E262" s="34"/>
      <c r="F262" s="119"/>
      <c r="G262" s="33"/>
      <c r="H262" s="121"/>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119"/>
      <c r="D263" s="33"/>
      <c r="E263" s="34"/>
      <c r="F263" s="119"/>
      <c r="G263" s="33"/>
      <c r="H263" s="121"/>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119"/>
      <c r="D264" s="33"/>
      <c r="E264" s="34"/>
      <c r="F264" s="119"/>
      <c r="G264" s="33"/>
      <c r="H264" s="121"/>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119"/>
      <c r="D265" s="33"/>
      <c r="E265" s="34"/>
      <c r="F265" s="119"/>
      <c r="G265" s="33"/>
      <c r="H265" s="121"/>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119"/>
      <c r="D266" s="33"/>
      <c r="E266" s="34"/>
      <c r="F266" s="119"/>
      <c r="G266" s="33"/>
      <c r="H266" s="121"/>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119"/>
      <c r="D267" s="33"/>
      <c r="E267" s="34"/>
      <c r="F267" s="119"/>
      <c r="G267" s="33"/>
      <c r="H267" s="121"/>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119"/>
      <c r="D268" s="33"/>
      <c r="E268" s="34"/>
      <c r="F268" s="119"/>
      <c r="G268" s="33"/>
      <c r="H268" s="121"/>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119"/>
      <c r="D269" s="33"/>
      <c r="E269" s="34"/>
      <c r="F269" s="119"/>
      <c r="G269" s="33"/>
      <c r="H269" s="121"/>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119"/>
      <c r="D270" s="33"/>
      <c r="E270" s="34"/>
      <c r="F270" s="119"/>
      <c r="G270" s="33"/>
      <c r="H270" s="121"/>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119"/>
      <c r="D271" s="33"/>
      <c r="E271" s="34"/>
      <c r="F271" s="119"/>
      <c r="G271" s="33"/>
      <c r="H271" s="121"/>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119"/>
      <c r="D272" s="33"/>
      <c r="E272" s="34"/>
      <c r="F272" s="119"/>
      <c r="G272" s="33"/>
      <c r="H272" s="121"/>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119"/>
      <c r="D273" s="33"/>
      <c r="E273" s="34"/>
      <c r="F273" s="119"/>
      <c r="G273" s="33"/>
      <c r="H273" s="121"/>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119"/>
      <c r="D274" s="33"/>
      <c r="E274" s="34"/>
      <c r="F274" s="119"/>
      <c r="G274" s="33"/>
      <c r="H274" s="121"/>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119"/>
      <c r="D275" s="33"/>
      <c r="E275" s="34"/>
      <c r="F275" s="119"/>
      <c r="G275" s="33"/>
      <c r="H275" s="121"/>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119"/>
      <c r="D276" s="33"/>
      <c r="E276" s="34"/>
      <c r="F276" s="119"/>
      <c r="G276" s="33"/>
      <c r="H276" s="121"/>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119"/>
      <c r="D277" s="33"/>
      <c r="E277" s="34"/>
      <c r="F277" s="119"/>
      <c r="G277" s="33"/>
      <c r="H277" s="121"/>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119"/>
      <c r="D278" s="33"/>
      <c r="E278" s="34"/>
      <c r="F278" s="119"/>
      <c r="G278" s="33"/>
      <c r="H278" s="121"/>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119"/>
      <c r="D279" s="33"/>
      <c r="E279" s="34"/>
      <c r="F279" s="119"/>
      <c r="G279" s="33"/>
      <c r="H279" s="121"/>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119"/>
      <c r="D280" s="33"/>
      <c r="E280" s="34"/>
      <c r="F280" s="119"/>
      <c r="G280" s="33"/>
      <c r="H280" s="121"/>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119"/>
      <c r="D281" s="33"/>
      <c r="E281" s="34"/>
      <c r="F281" s="119"/>
      <c r="G281" s="33"/>
      <c r="H281" s="121"/>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119"/>
      <c r="D282" s="33"/>
      <c r="E282" s="34"/>
      <c r="F282" s="119"/>
      <c r="G282" s="33"/>
      <c r="H282" s="121"/>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119"/>
      <c r="D283" s="33"/>
      <c r="E283" s="34"/>
      <c r="F283" s="119"/>
      <c r="G283" s="33"/>
      <c r="H283" s="121"/>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119"/>
      <c r="D284" s="33"/>
      <c r="E284" s="34"/>
      <c r="F284" s="119"/>
      <c r="G284" s="33"/>
      <c r="H284" s="121"/>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119"/>
      <c r="D285" s="33"/>
      <c r="E285" s="34"/>
      <c r="F285" s="119"/>
      <c r="G285" s="33"/>
      <c r="H285" s="121"/>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119"/>
      <c r="D286" s="33"/>
      <c r="E286" s="34"/>
      <c r="F286" s="119"/>
      <c r="G286" s="33"/>
      <c r="H286" s="121"/>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119"/>
      <c r="D287" s="33"/>
      <c r="E287" s="34"/>
      <c r="F287" s="119"/>
      <c r="G287" s="33"/>
      <c r="H287" s="121"/>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119"/>
      <c r="D288" s="33"/>
      <c r="E288" s="34"/>
      <c r="F288" s="119"/>
      <c r="G288" s="33"/>
      <c r="H288" s="121"/>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119"/>
      <c r="D289" s="33"/>
      <c r="E289" s="34"/>
      <c r="F289" s="119"/>
      <c r="G289" s="33"/>
      <c r="H289" s="121"/>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119"/>
      <c r="D290" s="33"/>
      <c r="E290" s="34"/>
      <c r="F290" s="119"/>
      <c r="G290" s="33"/>
      <c r="H290" s="121"/>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119"/>
      <c r="D291" s="33"/>
      <c r="E291" s="34"/>
      <c r="F291" s="119"/>
      <c r="G291" s="33"/>
      <c r="H291" s="121"/>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119"/>
      <c r="D292" s="33"/>
      <c r="E292" s="34"/>
      <c r="F292" s="119"/>
      <c r="G292" s="33"/>
      <c r="H292" s="121"/>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119"/>
      <c r="D293" s="33"/>
      <c r="E293" s="34"/>
      <c r="F293" s="119"/>
      <c r="G293" s="33"/>
      <c r="H293" s="121"/>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119"/>
      <c r="D294" s="33"/>
      <c r="E294" s="34"/>
      <c r="F294" s="119"/>
      <c r="G294" s="33"/>
      <c r="H294" s="121"/>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119"/>
      <c r="D295" s="33"/>
      <c r="E295" s="34"/>
      <c r="F295" s="119"/>
      <c r="G295" s="33"/>
      <c r="H295" s="121"/>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119"/>
      <c r="D296" s="33"/>
      <c r="E296" s="34"/>
      <c r="F296" s="119"/>
      <c r="G296" s="33"/>
      <c r="H296" s="121"/>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119"/>
      <c r="D297" s="33"/>
      <c r="E297" s="34"/>
      <c r="F297" s="119"/>
      <c r="G297" s="33"/>
      <c r="H297" s="121"/>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119"/>
      <c r="D298" s="33"/>
      <c r="E298" s="34"/>
      <c r="F298" s="119"/>
      <c r="G298" s="33"/>
      <c r="H298" s="121"/>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119"/>
      <c r="D299" s="33"/>
      <c r="E299" s="34"/>
      <c r="F299" s="119"/>
      <c r="G299" s="33"/>
      <c r="H299" s="121"/>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119"/>
      <c r="D300" s="33"/>
      <c r="E300" s="34"/>
      <c r="F300" s="119"/>
      <c r="G300" s="33"/>
      <c r="H300" s="121"/>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119"/>
      <c r="D301" s="33"/>
      <c r="E301" s="34"/>
      <c r="F301" s="119"/>
      <c r="G301" s="33"/>
      <c r="H301" s="121"/>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119"/>
      <c r="D302" s="33"/>
      <c r="E302" s="34"/>
      <c r="F302" s="119"/>
      <c r="G302" s="33"/>
      <c r="H302" s="121"/>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119"/>
      <c r="D303" s="33"/>
      <c r="E303" s="34"/>
      <c r="F303" s="119"/>
      <c r="G303" s="33"/>
      <c r="H303" s="121"/>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119"/>
      <c r="D304" s="33"/>
      <c r="E304" s="34"/>
      <c r="F304" s="119"/>
      <c r="G304" s="33"/>
      <c r="H304" s="121"/>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119"/>
      <c r="D305" s="33"/>
      <c r="E305" s="34"/>
      <c r="F305" s="119"/>
      <c r="G305" s="33"/>
      <c r="H305" s="121"/>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67">
    <cfRule type="expression" dxfId="157" priority="1">
      <formula>#REF!="No"</formula>
    </cfRule>
  </conditionalFormatting>
  <conditionalFormatting sqref="A75">
    <cfRule type="expression" dxfId="156" priority="2">
      <formula>#REF!="No"</formula>
    </cfRule>
  </conditionalFormatting>
  <conditionalFormatting sqref="A80:A83">
    <cfRule type="expression" dxfId="155" priority="3">
      <formula>#REF!="No"</formula>
    </cfRule>
  </conditionalFormatting>
  <conditionalFormatting sqref="A96:A97">
    <cfRule type="expression" dxfId="154" priority="4">
      <formula>#REF!="No"</formula>
    </cfRule>
  </conditionalFormatting>
  <conditionalFormatting sqref="A76:A78">
    <cfRule type="expression" dxfId="153" priority="5">
      <formula>$C$33="No"</formula>
    </cfRule>
  </conditionalFormatting>
  <conditionalFormatting sqref="A50">
    <cfRule type="expression" dxfId="152" priority="6">
      <formula>#REF!="No"</formula>
    </cfRule>
  </conditionalFormatting>
  <conditionalFormatting sqref="A76:A78">
    <cfRule type="expression" dxfId="151" priority="7">
      <formula>#REF!="No"</formula>
    </cfRule>
  </conditionalFormatting>
  <conditionalFormatting sqref="A79:B79 A83 A95:B95">
    <cfRule type="expression" dxfId="150" priority="8">
      <formula>#REF!="Yes"</formula>
    </cfRule>
  </conditionalFormatting>
  <conditionalFormatting sqref="A80:A83 A96:A97 A88:A91 A85:A86 A93:A94">
    <cfRule type="expression" dxfId="149" priority="9">
      <formula>#REF!="Yes"</formula>
    </cfRule>
  </conditionalFormatting>
  <conditionalFormatting sqref="E94">
    <cfRule type="expression" dxfId="148" priority="10">
      <formula>$C$29="Yes"</formula>
    </cfRule>
  </conditionalFormatting>
  <conditionalFormatting sqref="H96">
    <cfRule type="expression" dxfId="147" priority="11">
      <formula>$C$29="Yes"</formula>
    </cfRule>
  </conditionalFormatting>
  <conditionalFormatting sqref="C40:E40 H40">
    <cfRule type="expression" dxfId="146" priority="12">
      <formula>$C$69="No"</formula>
    </cfRule>
  </conditionalFormatting>
  <conditionalFormatting sqref="E40">
    <cfRule type="expression" dxfId="145" priority="13">
      <formula>$C$29="Yes"</formula>
    </cfRule>
  </conditionalFormatting>
  <conditionalFormatting sqref="F40">
    <cfRule type="expression" dxfId="144" priority="14">
      <formula>$C$69="No"</formula>
    </cfRule>
  </conditionalFormatting>
  <conditionalFormatting sqref="H40">
    <cfRule type="expression" dxfId="143" priority="15">
      <formula>$C$29="Yes"</formula>
    </cfRule>
  </conditionalFormatting>
  <conditionalFormatting sqref="G40">
    <cfRule type="expression" dxfId="142" priority="16">
      <formula>$C$69="No"</formula>
    </cfRule>
  </conditionalFormatting>
  <conditionalFormatting sqref="E38:E39">
    <cfRule type="expression" dxfId="141" priority="17">
      <formula>$C$29="Yes"</formula>
    </cfRule>
  </conditionalFormatting>
  <conditionalFormatting sqref="H38:H39">
    <cfRule type="expression" dxfId="140" priority="18">
      <formula>$C$29="Yes"</formula>
    </cfRule>
  </conditionalFormatting>
  <conditionalFormatting sqref="E41">
    <cfRule type="expression" dxfId="139" priority="19">
      <formula>$C$29="Yes"</formula>
    </cfRule>
  </conditionalFormatting>
  <conditionalFormatting sqref="H41">
    <cfRule type="expression" dxfId="138" priority="20">
      <formula>$C$29="Yes"</formula>
    </cfRule>
  </conditionalFormatting>
  <conditionalFormatting sqref="E42">
    <cfRule type="expression" dxfId="137" priority="21">
      <formula>$C$29="Yes"</formula>
    </cfRule>
  </conditionalFormatting>
  <conditionalFormatting sqref="H42">
    <cfRule type="expression" dxfId="136" priority="22">
      <formula>$C$29="Yes"</formula>
    </cfRule>
  </conditionalFormatting>
  <conditionalFormatting sqref="E43">
    <cfRule type="expression" dxfId="135" priority="23">
      <formula>$C$29="Yes"</formula>
    </cfRule>
  </conditionalFormatting>
  <conditionalFormatting sqref="H43">
    <cfRule type="expression" dxfId="134" priority="24">
      <formula>$C$29="Yes"</formula>
    </cfRule>
  </conditionalFormatting>
  <conditionalFormatting sqref="E45">
    <cfRule type="expression" dxfId="133" priority="25">
      <formula>$C$29="Yes"</formula>
    </cfRule>
  </conditionalFormatting>
  <conditionalFormatting sqref="H45">
    <cfRule type="expression" dxfId="132" priority="26">
      <formula>$C$29="Yes"</formula>
    </cfRule>
  </conditionalFormatting>
  <conditionalFormatting sqref="E46">
    <cfRule type="expression" dxfId="131" priority="27">
      <formula>$C$29="Yes"</formula>
    </cfRule>
  </conditionalFormatting>
  <conditionalFormatting sqref="H46">
    <cfRule type="expression" dxfId="130" priority="28">
      <formula>$C$29="Yes"</formula>
    </cfRule>
  </conditionalFormatting>
  <conditionalFormatting sqref="E47">
    <cfRule type="expression" dxfId="129" priority="29">
      <formula>$C$29="Yes"</formula>
    </cfRule>
  </conditionalFormatting>
  <conditionalFormatting sqref="H47">
    <cfRule type="expression" dxfId="128" priority="30">
      <formula>$C$29="Yes"</formula>
    </cfRule>
  </conditionalFormatting>
  <conditionalFormatting sqref="E48">
    <cfRule type="expression" dxfId="127" priority="31">
      <formula>$C$29="Yes"</formula>
    </cfRule>
  </conditionalFormatting>
  <conditionalFormatting sqref="H48">
    <cfRule type="expression" dxfId="126" priority="32">
      <formula>$C$29="Yes"</formula>
    </cfRule>
  </conditionalFormatting>
  <conditionalFormatting sqref="E49">
    <cfRule type="expression" dxfId="125" priority="33">
      <formula>$C$29="Yes"</formula>
    </cfRule>
  </conditionalFormatting>
  <conditionalFormatting sqref="H49">
    <cfRule type="expression" dxfId="124" priority="34">
      <formula>$C$29="Yes"</formula>
    </cfRule>
  </conditionalFormatting>
  <conditionalFormatting sqref="E51">
    <cfRule type="expression" dxfId="123" priority="35">
      <formula>$C$29="Yes"</formula>
    </cfRule>
  </conditionalFormatting>
  <conditionalFormatting sqref="H51">
    <cfRule type="expression" dxfId="122" priority="36">
      <formula>$C$29="Yes"</formula>
    </cfRule>
  </conditionalFormatting>
  <conditionalFormatting sqref="E52">
    <cfRule type="expression" dxfId="121" priority="37">
      <formula>$C$29="Yes"</formula>
    </cfRule>
  </conditionalFormatting>
  <conditionalFormatting sqref="H52">
    <cfRule type="expression" dxfId="120" priority="38">
      <formula>$C$29="Yes"</formula>
    </cfRule>
  </conditionalFormatting>
  <conditionalFormatting sqref="E53">
    <cfRule type="expression" dxfId="119" priority="39">
      <formula>$C$29="Yes"</formula>
    </cfRule>
  </conditionalFormatting>
  <conditionalFormatting sqref="H53">
    <cfRule type="expression" dxfId="118" priority="40">
      <formula>$C$29="Yes"</formula>
    </cfRule>
  </conditionalFormatting>
  <conditionalFormatting sqref="E54">
    <cfRule type="expression" dxfId="117" priority="41">
      <formula>$C$29="Yes"</formula>
    </cfRule>
  </conditionalFormatting>
  <conditionalFormatting sqref="H54">
    <cfRule type="expression" dxfId="116" priority="42">
      <formula>$C$29="Yes"</formula>
    </cfRule>
  </conditionalFormatting>
  <conditionalFormatting sqref="E56">
    <cfRule type="expression" dxfId="115" priority="43">
      <formula>$C$29="Yes"</formula>
    </cfRule>
  </conditionalFormatting>
  <conditionalFormatting sqref="H56">
    <cfRule type="expression" dxfId="114" priority="44">
      <formula>$C$29="Yes"</formula>
    </cfRule>
  </conditionalFormatting>
  <conditionalFormatting sqref="E57">
    <cfRule type="expression" dxfId="113" priority="45">
      <formula>$C$29="Yes"</formula>
    </cfRule>
  </conditionalFormatting>
  <conditionalFormatting sqref="H57">
    <cfRule type="expression" dxfId="112" priority="46">
      <formula>$C$29="Yes"</formula>
    </cfRule>
  </conditionalFormatting>
  <conditionalFormatting sqref="E58">
    <cfRule type="expression" dxfId="111" priority="47">
      <formula>$C$29="Yes"</formula>
    </cfRule>
  </conditionalFormatting>
  <conditionalFormatting sqref="H58">
    <cfRule type="expression" dxfId="110" priority="48">
      <formula>$C$29="Yes"</formula>
    </cfRule>
  </conditionalFormatting>
  <conditionalFormatting sqref="E59">
    <cfRule type="expression" dxfId="109" priority="49">
      <formula>$C$29="Yes"</formula>
    </cfRule>
  </conditionalFormatting>
  <conditionalFormatting sqref="H59">
    <cfRule type="expression" dxfId="108" priority="50">
      <formula>$C$29="Yes"</formula>
    </cfRule>
  </conditionalFormatting>
  <conditionalFormatting sqref="E61">
    <cfRule type="expression" dxfId="107" priority="51">
      <formula>$C$29="Yes"</formula>
    </cfRule>
  </conditionalFormatting>
  <conditionalFormatting sqref="H61">
    <cfRule type="expression" dxfId="106" priority="52">
      <formula>$C$29="Yes"</formula>
    </cfRule>
  </conditionalFormatting>
  <conditionalFormatting sqref="H97">
    <cfRule type="expression" dxfId="105" priority="53">
      <formula>$C$29="Yes"</formula>
    </cfRule>
  </conditionalFormatting>
  <conditionalFormatting sqref="H62">
    <cfRule type="expression" dxfId="104" priority="54">
      <formula>$C$29="Yes"</formula>
    </cfRule>
  </conditionalFormatting>
  <conditionalFormatting sqref="E64">
    <cfRule type="expression" dxfId="103" priority="55">
      <formula>$C$29="Yes"</formula>
    </cfRule>
  </conditionalFormatting>
  <conditionalFormatting sqref="H64">
    <cfRule type="expression" dxfId="102" priority="56">
      <formula>$C$29="Yes"</formula>
    </cfRule>
  </conditionalFormatting>
  <conditionalFormatting sqref="E65">
    <cfRule type="expression" dxfId="101" priority="57">
      <formula>$C$29="Yes"</formula>
    </cfRule>
  </conditionalFormatting>
  <conditionalFormatting sqref="H65">
    <cfRule type="expression" dxfId="100" priority="58">
      <formula>$C$29="Yes"</formula>
    </cfRule>
  </conditionalFormatting>
  <conditionalFormatting sqref="C66">
    <cfRule type="expression" dxfId="99" priority="59">
      <formula>$C$159="No"</formula>
    </cfRule>
  </conditionalFormatting>
  <conditionalFormatting sqref="E66">
    <cfRule type="expression" dxfId="98" priority="60">
      <formula>$C$29="Yes"</formula>
    </cfRule>
  </conditionalFormatting>
  <conditionalFormatting sqref="F66">
    <cfRule type="expression" dxfId="97" priority="61">
      <formula>$C$159="No"</formula>
    </cfRule>
  </conditionalFormatting>
  <conditionalFormatting sqref="H66">
    <cfRule type="expression" dxfId="96" priority="62">
      <formula>$C$29="Yes"</formula>
    </cfRule>
  </conditionalFormatting>
  <conditionalFormatting sqref="G66">
    <cfRule type="expression" dxfId="95" priority="63">
      <formula>$C$159="No"</formula>
    </cfRule>
  </conditionalFormatting>
  <conditionalFormatting sqref="E68:E69">
    <cfRule type="expression" dxfId="94" priority="64">
      <formula>$C$29="Yes"</formula>
    </cfRule>
  </conditionalFormatting>
  <conditionalFormatting sqref="H68:H69">
    <cfRule type="expression" dxfId="93" priority="65">
      <formula>$C$29="Yes"</formula>
    </cfRule>
  </conditionalFormatting>
  <conditionalFormatting sqref="C71:E71 H71">
    <cfRule type="expression" dxfId="92" priority="66">
      <formula>$C$177="No"</formula>
    </cfRule>
  </conditionalFormatting>
  <conditionalFormatting sqref="E71">
    <cfRule type="expression" dxfId="91" priority="67">
      <formula>$C$29="Yes"</formula>
    </cfRule>
  </conditionalFormatting>
  <conditionalFormatting sqref="F71">
    <cfRule type="expression" dxfId="90" priority="68">
      <formula>$C$177="No"</formula>
    </cfRule>
  </conditionalFormatting>
  <conditionalFormatting sqref="H71">
    <cfRule type="expression" dxfId="89" priority="69">
      <formula>$C$29="Yes"</formula>
    </cfRule>
  </conditionalFormatting>
  <conditionalFormatting sqref="G71">
    <cfRule type="expression" dxfId="88" priority="70">
      <formula>$C$177="No"</formula>
    </cfRule>
  </conditionalFormatting>
  <conditionalFormatting sqref="E72">
    <cfRule type="expression" dxfId="87" priority="71">
      <formula>$C$29="Yes"</formula>
    </cfRule>
  </conditionalFormatting>
  <conditionalFormatting sqref="H72">
    <cfRule type="expression" dxfId="86" priority="72">
      <formula>$C$29="Yes"</formula>
    </cfRule>
  </conditionalFormatting>
  <conditionalFormatting sqref="E73">
    <cfRule type="expression" dxfId="85" priority="73">
      <formula>$C$29="Yes"</formula>
    </cfRule>
  </conditionalFormatting>
  <conditionalFormatting sqref="H73">
    <cfRule type="expression" dxfId="84" priority="74">
      <formula>$C$29="Yes"</formula>
    </cfRule>
  </conditionalFormatting>
  <conditionalFormatting sqref="C74:E74 H74">
    <cfRule type="expression" dxfId="83" priority="75">
      <formula>$C$172="No"</formula>
    </cfRule>
  </conditionalFormatting>
  <conditionalFormatting sqref="C74:E74 H74">
    <cfRule type="expression" dxfId="82" priority="76">
      <formula>$C$173="No"</formula>
    </cfRule>
  </conditionalFormatting>
  <conditionalFormatting sqref="E74">
    <cfRule type="expression" dxfId="81" priority="77">
      <formula>$C$29="Yes"</formula>
    </cfRule>
  </conditionalFormatting>
  <conditionalFormatting sqref="F74">
    <cfRule type="expression" dxfId="80" priority="78">
      <formula>$C$172="No"</formula>
    </cfRule>
  </conditionalFormatting>
  <conditionalFormatting sqref="F74">
    <cfRule type="expression" dxfId="79" priority="79">
      <formula>$C$173="No"</formula>
    </cfRule>
  </conditionalFormatting>
  <conditionalFormatting sqref="H74">
    <cfRule type="expression" dxfId="78" priority="80">
      <formula>$C$29="Yes"</formula>
    </cfRule>
  </conditionalFormatting>
  <conditionalFormatting sqref="G74">
    <cfRule type="expression" dxfId="77" priority="81">
      <formula>$C$172="No"</formula>
    </cfRule>
  </conditionalFormatting>
  <conditionalFormatting sqref="G74">
    <cfRule type="expression" dxfId="76" priority="82">
      <formula>$C$173="No"</formula>
    </cfRule>
  </conditionalFormatting>
  <conditionalFormatting sqref="E76">
    <cfRule type="expression" dxfId="75" priority="83">
      <formula>$C$29="Yes"</formula>
    </cfRule>
  </conditionalFormatting>
  <conditionalFormatting sqref="H76">
    <cfRule type="expression" dxfId="74" priority="84">
      <formula>$C$29="Yes"</formula>
    </cfRule>
  </conditionalFormatting>
  <conditionalFormatting sqref="E77">
    <cfRule type="expression" dxfId="73" priority="85">
      <formula>$C$29="Yes"</formula>
    </cfRule>
  </conditionalFormatting>
  <conditionalFormatting sqref="H77">
    <cfRule type="expression" dxfId="72" priority="86">
      <formula>$C$29="Yes"</formula>
    </cfRule>
  </conditionalFormatting>
  <conditionalFormatting sqref="E78">
    <cfRule type="expression" dxfId="71" priority="87">
      <formula>$C$29="Yes"</formula>
    </cfRule>
  </conditionalFormatting>
  <conditionalFormatting sqref="H78">
    <cfRule type="expression" dxfId="70" priority="88">
      <formula>$C$29="Yes"</formula>
    </cfRule>
  </conditionalFormatting>
  <conditionalFormatting sqref="E80">
    <cfRule type="expression" dxfId="69" priority="89">
      <formula>$C$29="Yes"</formula>
    </cfRule>
  </conditionalFormatting>
  <conditionalFormatting sqref="H80">
    <cfRule type="expression" dxfId="68" priority="90">
      <formula>$C$29="Yes"</formula>
    </cfRule>
  </conditionalFormatting>
  <conditionalFormatting sqref="E81">
    <cfRule type="expression" dxfId="67" priority="91">
      <formula>$C$29="Yes"</formula>
    </cfRule>
  </conditionalFormatting>
  <conditionalFormatting sqref="H81">
    <cfRule type="expression" dxfId="66" priority="92">
      <formula>$C$29="Yes"</formula>
    </cfRule>
  </conditionalFormatting>
  <conditionalFormatting sqref="E82">
    <cfRule type="expression" dxfId="65" priority="93">
      <formula>$C$29="Yes"</formula>
    </cfRule>
  </conditionalFormatting>
  <conditionalFormatting sqref="H82">
    <cfRule type="expression" dxfId="64" priority="94">
      <formula>$C$29="Yes"</formula>
    </cfRule>
  </conditionalFormatting>
  <conditionalFormatting sqref="E97">
    <cfRule type="expression" dxfId="63" priority="95">
      <formula>$C$29="Yes"</formula>
    </cfRule>
  </conditionalFormatting>
  <conditionalFormatting sqref="E83">
    <cfRule type="expression" dxfId="62" priority="96">
      <formula>$C$29="Yes"</formula>
    </cfRule>
  </conditionalFormatting>
  <conditionalFormatting sqref="H83">
    <cfRule type="expression" dxfId="61" priority="97">
      <formula>$C$29="Yes"</formula>
    </cfRule>
  </conditionalFormatting>
  <conditionalFormatting sqref="E85:E86">
    <cfRule type="expression" dxfId="60" priority="98">
      <formula>$C$29="Yes"</formula>
    </cfRule>
  </conditionalFormatting>
  <conditionalFormatting sqref="H85:H86">
    <cfRule type="expression" dxfId="59" priority="99">
      <formula>$C$29="Yes"</formula>
    </cfRule>
  </conditionalFormatting>
  <conditionalFormatting sqref="E88">
    <cfRule type="expression" dxfId="58" priority="100">
      <formula>$C$29="Yes"</formula>
    </cfRule>
  </conditionalFormatting>
  <conditionalFormatting sqref="H88">
    <cfRule type="expression" dxfId="57" priority="101">
      <formula>$C$29="Yes"</formula>
    </cfRule>
  </conditionalFormatting>
  <conditionalFormatting sqref="E89">
    <cfRule type="expression" dxfId="56" priority="102">
      <formula>$C$29="Yes"</formula>
    </cfRule>
  </conditionalFormatting>
  <conditionalFormatting sqref="H89">
    <cfRule type="expression" dxfId="55" priority="103">
      <formula>$C$29="Yes"</formula>
    </cfRule>
  </conditionalFormatting>
  <conditionalFormatting sqref="E90">
    <cfRule type="expression" dxfId="54" priority="104">
      <formula>$C$29="Yes"</formula>
    </cfRule>
  </conditionalFormatting>
  <conditionalFormatting sqref="H90">
    <cfRule type="expression" dxfId="53" priority="105">
      <formula>$C$29="Yes"</formula>
    </cfRule>
  </conditionalFormatting>
  <conditionalFormatting sqref="E91">
    <cfRule type="expression" dxfId="52" priority="106">
      <formula>$C$29="Yes"</formula>
    </cfRule>
  </conditionalFormatting>
  <conditionalFormatting sqref="H91">
    <cfRule type="expression" dxfId="51" priority="107">
      <formula>$C$29="Yes"</formula>
    </cfRule>
  </conditionalFormatting>
  <conditionalFormatting sqref="E93">
    <cfRule type="expression" dxfId="50" priority="108">
      <formula>$C$29="Yes"</formula>
    </cfRule>
  </conditionalFormatting>
  <conditionalFormatting sqref="H93">
    <cfRule type="expression" dxfId="49" priority="109">
      <formula>$C$29="Yes"</formula>
    </cfRule>
  </conditionalFormatting>
  <conditionalFormatting sqref="C94:D94">
    <cfRule type="expression" dxfId="48" priority="110">
      <formula>$C$177="No"</formula>
    </cfRule>
  </conditionalFormatting>
  <conditionalFormatting sqref="F94">
    <cfRule type="expression" dxfId="47" priority="111">
      <formula>$C$177="No"</formula>
    </cfRule>
  </conditionalFormatting>
  <conditionalFormatting sqref="H94">
    <cfRule type="expression" dxfId="46" priority="112">
      <formula>$C$29="Yes"</formula>
    </cfRule>
  </conditionalFormatting>
  <conditionalFormatting sqref="G94">
    <cfRule type="expression" dxfId="45" priority="113">
      <formula>$C$177="No"</formula>
    </cfRule>
  </conditionalFormatting>
  <conditionalFormatting sqref="C96:E96 H96">
    <cfRule type="expression" dxfId="44" priority="114">
      <formula>$C$274="No"</formula>
    </cfRule>
  </conditionalFormatting>
  <conditionalFormatting sqref="E96">
    <cfRule type="expression" dxfId="43" priority="115">
      <formula>$C$29="Yes"</formula>
    </cfRule>
  </conditionalFormatting>
  <conditionalFormatting sqref="F96">
    <cfRule type="expression" dxfId="42" priority="116">
      <formula>$C$274="No"</formula>
    </cfRule>
  </conditionalFormatting>
  <conditionalFormatting sqref="G96">
    <cfRule type="expression" dxfId="41" priority="117">
      <formula>$C$274="No"</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Canvas Credentials HECVAT Lite</dc:title>
  <dc:subject>Canvas Credentials</dc:subject>
  <dc:creator>Gary Denne</dc:creator>
  <cp:keywords/>
  <dc:description/>
  <cp:lastModifiedBy>Gary Denne</cp:lastModifiedBy>
  <dcterms:created xsi:type="dcterms:W3CDTF">2018-08-03T18:00:06Z</dcterms:created>
  <dcterms:modified xsi:type="dcterms:W3CDTF">2023-03-19T23:41:22Z</dcterms:modified>
  <cp:category/>
</cp:coreProperties>
</file>